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1" i="1" l="1"/>
  <c r="D11" i="1"/>
  <c r="K87" i="1"/>
  <c r="J87" i="1"/>
  <c r="F87" i="1"/>
  <c r="C87" i="1"/>
  <c r="C86" i="1" s="1"/>
  <c r="I86" i="1"/>
  <c r="H86" i="1"/>
  <c r="F86" i="1"/>
  <c r="B86" i="1"/>
  <c r="K85" i="1"/>
  <c r="J85" i="1"/>
  <c r="G85" i="1"/>
  <c r="F85" i="1"/>
  <c r="C85" i="1"/>
  <c r="B85" i="1"/>
  <c r="K83" i="1"/>
  <c r="J83" i="1"/>
  <c r="G83" i="1"/>
  <c r="F83" i="1"/>
  <c r="C83" i="1"/>
  <c r="B83" i="1"/>
  <c r="G82" i="1"/>
  <c r="F82" i="1"/>
  <c r="C82" i="1"/>
  <c r="B82" i="1"/>
  <c r="K81" i="1"/>
  <c r="J81" i="1"/>
  <c r="G81" i="1"/>
  <c r="F81" i="1"/>
  <c r="C81" i="1"/>
  <c r="B81" i="1"/>
  <c r="I79" i="1"/>
  <c r="H79" i="1"/>
  <c r="E79" i="1"/>
  <c r="D79" i="1"/>
  <c r="J78" i="1"/>
  <c r="C78" i="1"/>
  <c r="B78" i="1"/>
  <c r="J77" i="1"/>
  <c r="C77" i="1"/>
  <c r="B77" i="1"/>
  <c r="C76" i="1"/>
  <c r="B76" i="1"/>
  <c r="K75" i="1"/>
  <c r="J75" i="1"/>
  <c r="F75" i="1"/>
  <c r="C75" i="1"/>
  <c r="B75" i="1"/>
  <c r="J74" i="1"/>
  <c r="C74" i="1"/>
  <c r="B74" i="1"/>
  <c r="I73" i="1"/>
  <c r="H73" i="1"/>
  <c r="F73" i="1"/>
  <c r="E73" i="1"/>
  <c r="D73" i="1"/>
  <c r="H72" i="1"/>
  <c r="K72" i="1" s="1"/>
  <c r="G72" i="1"/>
  <c r="F72" i="1"/>
  <c r="C72" i="1"/>
  <c r="B72" i="1"/>
  <c r="K71" i="1"/>
  <c r="J71" i="1"/>
  <c r="G71" i="1"/>
  <c r="F71" i="1"/>
  <c r="C71" i="1"/>
  <c r="B71" i="1"/>
  <c r="K70" i="1"/>
  <c r="J70" i="1"/>
  <c r="G70" i="1"/>
  <c r="F70" i="1"/>
  <c r="C70" i="1"/>
  <c r="B70" i="1"/>
  <c r="K69" i="1"/>
  <c r="J69" i="1"/>
  <c r="G69" i="1"/>
  <c r="F69" i="1"/>
  <c r="C69" i="1"/>
  <c r="K68" i="1"/>
  <c r="J68" i="1"/>
  <c r="G68" i="1"/>
  <c r="F68" i="1"/>
  <c r="C68" i="1"/>
  <c r="B68" i="1"/>
  <c r="K67" i="1"/>
  <c r="J67" i="1"/>
  <c r="G67" i="1"/>
  <c r="F67" i="1"/>
  <c r="C67" i="1"/>
  <c r="B67" i="1"/>
  <c r="K66" i="1"/>
  <c r="J66" i="1"/>
  <c r="G66" i="1"/>
  <c r="F66" i="1"/>
  <c r="C66" i="1"/>
  <c r="I65" i="1"/>
  <c r="E65" i="1"/>
  <c r="D65" i="1"/>
  <c r="K64" i="1"/>
  <c r="J64" i="1"/>
  <c r="G64" i="1"/>
  <c r="F64" i="1"/>
  <c r="C64" i="1"/>
  <c r="B64" i="1"/>
  <c r="K62" i="1"/>
  <c r="J62" i="1"/>
  <c r="J60" i="1" s="1"/>
  <c r="G62" i="1"/>
  <c r="F62" i="1"/>
  <c r="C62" i="1"/>
  <c r="B62" i="1"/>
  <c r="K60" i="1"/>
  <c r="G60" i="1"/>
  <c r="F60" i="1"/>
  <c r="C60" i="1"/>
  <c r="B60" i="1"/>
  <c r="K59" i="1"/>
  <c r="J59" i="1"/>
  <c r="F59" i="1"/>
  <c r="C59" i="1"/>
  <c r="B59" i="1"/>
  <c r="J58" i="1"/>
  <c r="F58" i="1"/>
  <c r="C58" i="1"/>
  <c r="B58" i="1"/>
  <c r="K57" i="1"/>
  <c r="J57" i="1"/>
  <c r="F57" i="1"/>
  <c r="C57" i="1"/>
  <c r="B57" i="1"/>
  <c r="J56" i="1"/>
  <c r="F56" i="1"/>
  <c r="C56" i="1"/>
  <c r="B56" i="1"/>
  <c r="K55" i="1"/>
  <c r="J55" i="1"/>
  <c r="F55" i="1"/>
  <c r="C55" i="1"/>
  <c r="B55" i="1"/>
  <c r="K54" i="1"/>
  <c r="J54" i="1"/>
  <c r="F54" i="1"/>
  <c r="C54" i="1"/>
  <c r="B54" i="1"/>
  <c r="K53" i="1"/>
  <c r="J53" i="1"/>
  <c r="F53" i="1"/>
  <c r="C53" i="1"/>
  <c r="B53" i="1"/>
  <c r="K52" i="1"/>
  <c r="J52" i="1"/>
  <c r="F52" i="1"/>
  <c r="C52" i="1"/>
  <c r="B52" i="1"/>
  <c r="K51" i="1"/>
  <c r="J51" i="1"/>
  <c r="G51" i="1"/>
  <c r="F51" i="1"/>
  <c r="C51" i="1"/>
  <c r="B51" i="1"/>
  <c r="K50" i="1"/>
  <c r="J50" i="1"/>
  <c r="G50" i="1"/>
  <c r="F50" i="1"/>
  <c r="C50" i="1"/>
  <c r="B50" i="1"/>
  <c r="K49" i="1"/>
  <c r="J49" i="1"/>
  <c r="G49" i="1"/>
  <c r="F49" i="1"/>
  <c r="C49" i="1"/>
  <c r="B49" i="1"/>
  <c r="K48" i="1"/>
  <c r="J48" i="1"/>
  <c r="G48" i="1"/>
  <c r="F48" i="1"/>
  <c r="C48" i="1"/>
  <c r="B48" i="1"/>
  <c r="K47" i="1"/>
  <c r="J47" i="1"/>
  <c r="G47" i="1"/>
  <c r="F47" i="1"/>
  <c r="C47" i="1"/>
  <c r="B47" i="1"/>
  <c r="J46" i="1"/>
  <c r="F46" i="1"/>
  <c r="C46" i="1"/>
  <c r="B46" i="1"/>
  <c r="K45" i="1"/>
  <c r="J45" i="1"/>
  <c r="G45" i="1"/>
  <c r="F45" i="1"/>
  <c r="C45" i="1"/>
  <c r="B45" i="1"/>
  <c r="K44" i="1"/>
  <c r="J44" i="1"/>
  <c r="G44" i="1"/>
  <c r="F44" i="1"/>
  <c r="C44" i="1"/>
  <c r="B44" i="1"/>
  <c r="I42" i="1"/>
  <c r="C42" i="1" s="1"/>
  <c r="B42" i="1"/>
  <c r="K41" i="1"/>
  <c r="J41" i="1"/>
  <c r="C41" i="1"/>
  <c r="B41" i="1"/>
  <c r="K40" i="1"/>
  <c r="J40" i="1"/>
  <c r="G40" i="1"/>
  <c r="F40" i="1"/>
  <c r="C40" i="1"/>
  <c r="B40" i="1"/>
  <c r="K39" i="1"/>
  <c r="J39" i="1"/>
  <c r="G39" i="1"/>
  <c r="F39" i="1"/>
  <c r="C39" i="1"/>
  <c r="B39" i="1"/>
  <c r="K38" i="1"/>
  <c r="J38" i="1"/>
  <c r="G38" i="1"/>
  <c r="F38" i="1"/>
  <c r="C38" i="1"/>
  <c r="B38" i="1"/>
  <c r="K37" i="1"/>
  <c r="J37" i="1"/>
  <c r="G37" i="1"/>
  <c r="F37" i="1"/>
  <c r="C37" i="1"/>
  <c r="B37" i="1"/>
  <c r="K36" i="1"/>
  <c r="J36" i="1"/>
  <c r="G36" i="1"/>
  <c r="F36" i="1"/>
  <c r="C36" i="1"/>
  <c r="B36" i="1"/>
  <c r="K35" i="1"/>
  <c r="J35" i="1"/>
  <c r="G35" i="1"/>
  <c r="F35" i="1"/>
  <c r="C35" i="1"/>
  <c r="B35" i="1"/>
  <c r="H33" i="1"/>
  <c r="E33" i="1"/>
  <c r="D33" i="1"/>
  <c r="I32" i="1"/>
  <c r="H32" i="1"/>
  <c r="H28" i="1" s="1"/>
  <c r="E32" i="1"/>
  <c r="D32" i="1"/>
  <c r="H31" i="1"/>
  <c r="E31" i="1"/>
  <c r="D31" i="1"/>
  <c r="I30" i="1"/>
  <c r="H30" i="1"/>
  <c r="E30" i="1"/>
  <c r="D30" i="1"/>
  <c r="J27" i="1"/>
  <c r="F27" i="1"/>
  <c r="C27" i="1"/>
  <c r="B27" i="1"/>
  <c r="K26" i="1"/>
  <c r="J26" i="1"/>
  <c r="G26" i="1"/>
  <c r="F26" i="1"/>
  <c r="C26" i="1"/>
  <c r="B26" i="1"/>
  <c r="K25" i="1"/>
  <c r="J25" i="1"/>
  <c r="G25" i="1"/>
  <c r="F25" i="1"/>
  <c r="C25" i="1"/>
  <c r="B25" i="1"/>
  <c r="I23" i="1"/>
  <c r="H23" i="1"/>
  <c r="E23" i="1"/>
  <c r="D23" i="1"/>
  <c r="D13" i="1" s="1"/>
  <c r="J22" i="1"/>
  <c r="F22" i="1"/>
  <c r="K21" i="1"/>
  <c r="J21" i="1"/>
  <c r="G21" i="1"/>
  <c r="F21" i="1"/>
  <c r="C21" i="1"/>
  <c r="B21" i="1"/>
  <c r="J20" i="1"/>
  <c r="F20" i="1"/>
  <c r="C20" i="1"/>
  <c r="B20" i="1"/>
  <c r="K19" i="1"/>
  <c r="J19" i="1"/>
  <c r="G19" i="1"/>
  <c r="F19" i="1"/>
  <c r="C19" i="1"/>
  <c r="B19" i="1"/>
  <c r="K18" i="1"/>
  <c r="J18" i="1"/>
  <c r="G18" i="1"/>
  <c r="F18" i="1"/>
  <c r="C18" i="1"/>
  <c r="B18" i="1"/>
  <c r="I17" i="1"/>
  <c r="J17" i="1" s="1"/>
  <c r="J11" i="1" s="1"/>
  <c r="E17" i="1"/>
  <c r="G17" i="1" s="1"/>
  <c r="B17" i="1"/>
  <c r="H14" i="1"/>
  <c r="K16" i="1"/>
  <c r="J16" i="1"/>
  <c r="J12" i="1" s="1"/>
  <c r="G16" i="1"/>
  <c r="F16" i="1"/>
  <c r="F12" i="1" s="1"/>
  <c r="C16" i="1"/>
  <c r="B16" i="1"/>
  <c r="C15" i="1"/>
  <c r="I13" i="1"/>
  <c r="H13" i="1"/>
  <c r="I12" i="1"/>
  <c r="H12" i="1"/>
  <c r="E12" i="1"/>
  <c r="D12" i="1"/>
  <c r="I14" i="1" l="1"/>
  <c r="I9" i="1" s="1"/>
  <c r="B11" i="1"/>
  <c r="K23" i="1"/>
  <c r="K13" i="1" s="1"/>
  <c r="I11" i="1"/>
  <c r="G23" i="1"/>
  <c r="G13" i="1" s="1"/>
  <c r="B30" i="1"/>
  <c r="J30" i="1"/>
  <c r="F30" i="1"/>
  <c r="F31" i="1"/>
  <c r="F8" i="1"/>
  <c r="G65" i="1"/>
  <c r="J86" i="1"/>
  <c r="B12" i="1"/>
  <c r="J23" i="1"/>
  <c r="J13" i="1" s="1"/>
  <c r="G31" i="1"/>
  <c r="F32" i="1"/>
  <c r="J72" i="1"/>
  <c r="I31" i="1"/>
  <c r="I33" i="1"/>
  <c r="K33" i="1" s="1"/>
  <c r="F65" i="1"/>
  <c r="B73" i="1"/>
  <c r="F79" i="1"/>
  <c r="G33" i="1"/>
  <c r="E13" i="1"/>
  <c r="B32" i="1"/>
  <c r="K79" i="1"/>
  <c r="E11" i="1"/>
  <c r="G11" i="1" s="1"/>
  <c r="E14" i="1"/>
  <c r="E9" i="1" s="1"/>
  <c r="C17" i="1"/>
  <c r="C11" i="1" s="1"/>
  <c r="C23" i="1"/>
  <c r="C13" i="1" s="1"/>
  <c r="D28" i="1"/>
  <c r="G30" i="1"/>
  <c r="C30" i="1"/>
  <c r="K30" i="1"/>
  <c r="K42" i="1"/>
  <c r="K31" i="1" s="1"/>
  <c r="J79" i="1"/>
  <c r="C14" i="1"/>
  <c r="K12" i="1"/>
  <c r="F17" i="1"/>
  <c r="F11" i="1" s="1"/>
  <c r="G12" i="1"/>
  <c r="J42" i="1"/>
  <c r="J31" i="1" s="1"/>
  <c r="K17" i="1"/>
  <c r="F23" i="1"/>
  <c r="F13" i="1" s="1"/>
  <c r="C31" i="1"/>
  <c r="J8" i="1"/>
  <c r="C65" i="1"/>
  <c r="G79" i="1"/>
  <c r="F33" i="1"/>
  <c r="C73" i="1"/>
  <c r="C12" i="1"/>
  <c r="K32" i="1"/>
  <c r="B31" i="1"/>
  <c r="K14" i="1"/>
  <c r="H9" i="1"/>
  <c r="D14" i="1"/>
  <c r="J32" i="1"/>
  <c r="E28" i="1"/>
  <c r="C32" i="1"/>
  <c r="G32" i="1"/>
  <c r="H65" i="1"/>
  <c r="B79" i="1"/>
  <c r="B23" i="1"/>
  <c r="B13" i="1" s="1"/>
  <c r="B28" i="1"/>
  <c r="B33" i="1"/>
  <c r="C79" i="1"/>
  <c r="F7" i="1" l="1"/>
  <c r="C9" i="1"/>
  <c r="J14" i="1"/>
  <c r="J33" i="1"/>
  <c r="I28" i="1"/>
  <c r="J28" i="1" s="1"/>
  <c r="C33" i="1"/>
  <c r="K11" i="1"/>
  <c r="F28" i="1"/>
  <c r="K28" i="1"/>
  <c r="I8" i="1"/>
  <c r="J9" i="1"/>
  <c r="H8" i="1"/>
  <c r="H7" i="1" s="1"/>
  <c r="K9" i="1"/>
  <c r="K65" i="1"/>
  <c r="J65" i="1"/>
  <c r="J7" i="1" s="1"/>
  <c r="B65" i="1"/>
  <c r="G28" i="1"/>
  <c r="C28" i="1"/>
  <c r="E8" i="1"/>
  <c r="B14" i="1"/>
  <c r="D9" i="1"/>
  <c r="G14" i="1"/>
  <c r="F14" i="1"/>
  <c r="G9" i="1" l="1"/>
  <c r="F9" i="1"/>
  <c r="B9" i="1"/>
  <c r="D8" i="1"/>
  <c r="G8" i="1" s="1"/>
  <c r="C8" i="1"/>
  <c r="E7" i="1"/>
  <c r="K8" i="1"/>
  <c r="I7" i="1"/>
  <c r="K7" i="1" s="1"/>
  <c r="C7" i="1" l="1"/>
  <c r="B8" i="1"/>
  <c r="D7" i="1"/>
  <c r="B7" i="1" s="1"/>
  <c r="G7" i="1" l="1"/>
</calcChain>
</file>

<file path=xl/sharedStrings.xml><?xml version="1.0" encoding="utf-8"?>
<sst xmlns="http://schemas.openxmlformats.org/spreadsheetml/2006/main" count="104" uniqueCount="94">
  <si>
    <t>ИНФОРМАЦИЯ</t>
  </si>
  <si>
    <t>о лимитах бюджетных средств  на государственную поддержку АПК и их использовании по направлениям  на 01.01.2022</t>
  </si>
  <si>
    <t>тыс. руб.</t>
  </si>
  <si>
    <t>Наименование господдержки</t>
  </si>
  <si>
    <t>ВСЕГО</t>
  </si>
  <si>
    <t xml:space="preserve">Федеральный бюджет   </t>
  </si>
  <si>
    <t>Областной бюджет</t>
  </si>
  <si>
    <t>лимит</t>
  </si>
  <si>
    <t>перечислено</t>
  </si>
  <si>
    <t>Лимит 2021</t>
  </si>
  <si>
    <t>Перечислено</t>
  </si>
  <si>
    <t xml:space="preserve">Остаток от лимита </t>
  </si>
  <si>
    <t>% финансирования от бюджета</t>
  </si>
  <si>
    <t>ВСЕГО поддержки (без комплексного развития сельских территорий)  в том числе:</t>
  </si>
  <si>
    <t>Субсидии на государственную поддержку сельскохозяйственного производства:</t>
  </si>
  <si>
    <r>
      <t>1.всего субсидии на стимулирование развития приоритетных подотраслей животноводства и растениеводства</t>
    </r>
    <r>
      <rPr>
        <b/>
        <sz val="16"/>
        <rFont val="Times New Roman"/>
        <family val="1"/>
        <charset val="204"/>
      </rPr>
      <t>, в том числе:</t>
    </r>
  </si>
  <si>
    <t>Уровень софинансирования</t>
  </si>
  <si>
    <t>0,81999999999870061</t>
  </si>
  <si>
    <t>0,18000000000129939</t>
  </si>
  <si>
    <t>растениеводство</t>
  </si>
  <si>
    <t>животноводство</t>
  </si>
  <si>
    <t>МФХ</t>
  </si>
  <si>
    <t>через МСХиРП АО, из них:</t>
  </si>
  <si>
    <t>субсидия на развитие специализированного мясного скотоводства</t>
  </si>
  <si>
    <t>субсидия на обеспечение прироста сельскохозяйственной продукции собственного  производства в рамках приоритетных подотраслей АПК</t>
  </si>
  <si>
    <t>Субсидии на обеспечение прироста объема производства овощей открытого грунта</t>
  </si>
  <si>
    <t>Субсидия на развитие овцеводства и козоводства</t>
  </si>
  <si>
    <t>на производство овец и коз на убой в живом весе</t>
  </si>
  <si>
    <t>Субсидия на закладку и (или) уход за многолетними насаждениями, включая питомники, в том числе на установку шпалеры, и (или) противоградовой сетки</t>
  </si>
  <si>
    <t>Субсидии 'на закладку и (или) уход за виноградниками, включая питомники, в том числе на установку шпалеры и (или) противоградовой сетки</t>
  </si>
  <si>
    <t>Предоставление грантов на развитие малых форм хозяйствования, из них:</t>
  </si>
  <si>
    <t>на развитие семейных ферм</t>
  </si>
  <si>
    <t>на развитие материально-технической базы сельскохозяйственным потребительским кооперативам</t>
  </si>
  <si>
    <t>грант "Агропрогресс"</t>
  </si>
  <si>
    <r>
      <t>2. Всего субсидии на поддержку отдельных подотраслей животноводства и растениеводства</t>
    </r>
    <r>
      <rPr>
        <b/>
        <sz val="16"/>
        <rFont val="Times New Roman"/>
        <family val="1"/>
        <charset val="204"/>
      </rPr>
      <t>, в том числе:</t>
    </r>
  </si>
  <si>
    <t>0,81999999997559480</t>
  </si>
  <si>
    <t>0,1800000000244052</t>
  </si>
  <si>
    <t>через МСХиРП АО</t>
  </si>
  <si>
    <t>через МО АО</t>
  </si>
  <si>
    <t xml:space="preserve">поддержка через Муниципальные образования АО </t>
  </si>
  <si>
    <r>
      <t xml:space="preserve">Субсидия на 1 га посевной площади, занятой </t>
    </r>
    <r>
      <rPr>
        <b/>
        <u/>
        <sz val="16"/>
        <rFont val="Times New Roman"/>
        <family val="1"/>
        <charset val="204"/>
      </rPr>
      <t>картофелем</t>
    </r>
    <r>
      <rPr>
        <sz val="16"/>
        <rFont val="Times New Roman"/>
        <family val="1"/>
        <charset val="204"/>
      </rPr>
      <t xml:space="preserve"> </t>
    </r>
  </si>
  <si>
    <r>
      <t xml:space="preserve">Субсидия на 1 га посевной площади, занятой </t>
    </r>
    <r>
      <rPr>
        <b/>
        <u/>
        <sz val="16"/>
        <rFont val="Times New Roman"/>
        <family val="1"/>
        <charset val="204"/>
      </rPr>
      <t>зерновыми, зернобобовыми, масличными</t>
    </r>
    <r>
      <rPr>
        <sz val="16"/>
        <rFont val="Times New Roman"/>
        <family val="1"/>
        <charset val="204"/>
      </rPr>
      <t xml:space="preserve"> (за исключением рапса и сои), </t>
    </r>
    <r>
      <rPr>
        <b/>
        <u/>
        <sz val="16"/>
        <rFont val="Times New Roman"/>
        <family val="1"/>
        <charset val="204"/>
      </rPr>
      <t>кормовыми</t>
    </r>
    <r>
      <rPr>
        <sz val="16"/>
        <rFont val="Times New Roman"/>
        <family val="1"/>
        <charset val="204"/>
      </rPr>
      <t xml:space="preserve"> сельскохозяйственными культурами</t>
    </r>
  </si>
  <si>
    <r>
      <t xml:space="preserve">Субсидия на 1 га посевной площади, занятой </t>
    </r>
    <r>
      <rPr>
        <b/>
        <u/>
        <sz val="16"/>
        <rFont val="Times New Roman"/>
        <family val="1"/>
        <charset val="204"/>
      </rPr>
      <t>овощными культурами открытого грунта</t>
    </r>
    <r>
      <rPr>
        <sz val="16"/>
        <rFont val="Times New Roman"/>
        <family val="1"/>
        <charset val="204"/>
      </rPr>
      <t xml:space="preserve"> </t>
    </r>
  </si>
  <si>
    <r>
      <t xml:space="preserve">Субсидия на возмещение части затрат на развитие мясного животноводства по ставке на 1 голову маточного поголовья </t>
    </r>
    <r>
      <rPr>
        <b/>
        <sz val="16"/>
        <rFont val="Times New Roman"/>
        <family val="1"/>
        <charset val="204"/>
      </rPr>
      <t xml:space="preserve">овец и коз </t>
    </r>
    <r>
      <rPr>
        <sz val="16"/>
        <rFont val="Times New Roman"/>
        <family val="1"/>
        <charset val="204"/>
      </rPr>
      <t>(включая ярок от года и старше), за исключением племенных житвотных</t>
    </r>
  </si>
  <si>
    <r>
      <t xml:space="preserve">Субсидия на возмещение части затрат на развитие мясного животноводства по ставке на 1 голову коровы </t>
    </r>
    <r>
      <rPr>
        <b/>
        <sz val="16"/>
        <rFont val="Times New Roman"/>
        <family val="1"/>
        <charset val="204"/>
      </rPr>
      <t>специализированной мясной породы</t>
    </r>
    <r>
      <rPr>
        <sz val="16"/>
        <rFont val="Times New Roman"/>
        <family val="1"/>
        <charset val="204"/>
      </rPr>
      <t xml:space="preserve">, за исключением племенных животных </t>
    </r>
  </si>
  <si>
    <r>
      <t xml:space="preserve">Субсидия на возмещение части затрат на развитие мясного </t>
    </r>
    <r>
      <rPr>
        <b/>
        <sz val="16"/>
        <rFont val="Times New Roman"/>
        <family val="1"/>
        <charset val="204"/>
      </rPr>
      <t>табунного коневодства</t>
    </r>
    <r>
      <rPr>
        <sz val="16"/>
        <rFont val="Times New Roman"/>
        <family val="1"/>
        <charset val="204"/>
      </rPr>
      <t xml:space="preserve"> по ставке на 1 голову сельскохозяственного животного</t>
    </r>
  </si>
  <si>
    <r>
      <t xml:space="preserve">Субсидия на возмещение части затрат на проведение агротехнологических работ в области производства сельскохозяйственных культур - по ставке на 1 гектар посевной площади, занятой </t>
    </r>
    <r>
      <rPr>
        <b/>
        <sz val="16"/>
        <rFont val="Times New Roman"/>
        <family val="1"/>
        <charset val="204"/>
      </rPr>
      <t xml:space="preserve">бахчевыми </t>
    </r>
    <r>
      <rPr>
        <sz val="16"/>
        <rFont val="Times New Roman"/>
        <family val="1"/>
        <charset val="204"/>
      </rPr>
      <t>сельскохозяйственными культурами, хлопчатником, арахисом, земляникой садовой  и  семенными посевами арбуза, дыни, тыквы, кабачка, паттисона</t>
    </r>
  </si>
  <si>
    <r>
      <t xml:space="preserve">Субсидия на возмещение части затрат на содержание </t>
    </r>
    <r>
      <rPr>
        <b/>
        <sz val="16"/>
        <rFont val="Times New Roman"/>
        <family val="1"/>
        <charset val="204"/>
      </rPr>
      <t>коров молочного стада</t>
    </r>
    <r>
      <rPr>
        <sz val="16"/>
        <rFont val="Times New Roman"/>
        <family val="1"/>
        <charset val="204"/>
      </rPr>
      <t>, за исключением племенных животных</t>
    </r>
  </si>
  <si>
    <t xml:space="preserve">поддержка через МСХиРП АО </t>
  </si>
  <si>
    <t xml:space="preserve">Субсидия на поддержку производства шерсти, полученной от тонкорунных и полутонкорунных пород овец </t>
  </si>
  <si>
    <t>Субсидия на возмещение части затрат на  уплату страховой премии, начисленной по договору сельскохозяйственного страхования (сострахования) в области животноводства</t>
  </si>
  <si>
    <t>Субсидия на возмещение части затрат на  уплату страховой премии, начисленной по договору сельскохозяйственного страхования (сострахования) в области товарной аквакультуры (товарного рыбоводства)</t>
  </si>
  <si>
    <r>
      <t xml:space="preserve">Субсидия на возмещение части затрат на  уплату страховой премии, начисленной по договору сельскохозяйственного страхования (сострахования) в области </t>
    </r>
    <r>
      <rPr>
        <b/>
        <u/>
        <sz val="16"/>
        <rFont val="Times New Roman"/>
        <family val="1"/>
        <charset val="204"/>
      </rPr>
      <t>растениеводства</t>
    </r>
  </si>
  <si>
    <t>Субсидия на поддержку собственного производства молока</t>
  </si>
  <si>
    <t xml:space="preserve">Субсидия на племенное маточное поголовье с/х животных </t>
  </si>
  <si>
    <t>Субсидия на приобретение племенного молодняка крупного рогатого скота</t>
  </si>
  <si>
    <t>Субсидия на поддержку элитного семеноводства</t>
  </si>
  <si>
    <t>Субсидия на приобретение гибридных семян сельскохозяйственных культур</t>
  </si>
  <si>
    <t xml:space="preserve">Субсидия на регистрацию сортов и (или) гибридов овощных, бахчевых культур
в рамках реализации мероприятий Федеральной научно-технической про-
граммы развития сельского хозяйства нa 2017 -2025 годы, утвержденной по-становлением Правительства Российской Федерации от 25.08.2017 № 996
</t>
  </si>
  <si>
    <t>Субсидия на 1 кг произведенных и реализованныъх овощей защищенного грунта</t>
  </si>
  <si>
    <t>Субсидия на приобретение саженцев многолетних травянистых ягодных насаждений</t>
  </si>
  <si>
    <t>Субсидия на закупку у населения коровьего молока</t>
  </si>
  <si>
    <t>субсидия на развитие птицеводства</t>
  </si>
  <si>
    <t>Субсидия на 1 кг произведенных и реализованных грибов</t>
  </si>
  <si>
    <t>3.Субсидии на возмещение части затрат на уплату процентов по краткосрочным кредитам (займам)</t>
  </si>
  <si>
    <t>4. Субсидии на возмещение части затрат на уплату процентов по инвестиционным кредитам (займам) в агропромышленном комплексе</t>
  </si>
  <si>
    <t>Возмещение части прямых понесенных затрат на создание и модернизацию объектов агропромышленного комплекса, а также на приобретение техники и оборудования</t>
  </si>
  <si>
    <t>Иные межбюджетные трансферты</t>
  </si>
  <si>
    <t>0,81999999999916670</t>
  </si>
  <si>
    <t>0,1800000000008333</t>
  </si>
  <si>
    <t>5. Субсидии на возмещение части затрат на реализацию мероприятий по мелиорации земель сельскохозяйственного назначения на территории Астраханской области</t>
  </si>
  <si>
    <t>6. Субсидии на обеспечение комплексного развития сельских территорий, в том числе:</t>
  </si>
  <si>
    <t>Субсидии на улучшение жилищных условий граждан, проживающих на сельских территориях</t>
  </si>
  <si>
    <t>Субсидии на реализацию мероприятий по благоустройству сельских территорий</t>
  </si>
  <si>
    <t>Субсидии на реализацию мероприятий по благоустройству сельских территорий за счет средств резервного фонда Правительства Российской Федерации</t>
  </si>
  <si>
    <t>Субсидии на возмещение индивидуальным предпринимателям и организациям независимо от их организационно-правовой формы, являющимся сельскохозяйственными товаропроизводителями (кроме граждан, ведущих личное подсобное хозяйство), осуществляющим деятельность на сельских территориях, до 30% фактически понесенных в году предоставления субсидии затрат по заключенным с работниками, проходящими обучение в федеральных государственных образовательных организациях высшего образования, подведомственных Министерству сельского хозяйства Российской Федерации, ученическим договорам</t>
  </si>
  <si>
    <t>Ведомственная целевая программа "Современный облик сельских территорий" 
Субсидии на реализацию проектов комплексного развития сельских территорий или сельских агломераций</t>
  </si>
  <si>
    <t>7.АКВАКУЛЬТУРА</t>
  </si>
  <si>
    <t xml:space="preserve"> - на реализованную товарную рыбу рыбоперерабатывающим предприятиям Астраханской области для дальнейшей глубокой переработки
</t>
  </si>
  <si>
    <t xml:space="preserve"> -  возмещение части затрат на уплату процентов по кредитам, полученным на развитие аквакультуры</t>
  </si>
  <si>
    <t xml:space="preserve">
 на приобретение специализированных (стартовых и продукционных) кормов для ведения товарного осетроводства
</t>
  </si>
  <si>
    <t xml:space="preserve">-на приобретение технологического оборудования для переработки сырья из водных биологических ресурсов и объектов аквакультуры </t>
  </si>
  <si>
    <t>Определение границ водных объектов, признаваемых рыбоводными и рыболовными участками</t>
  </si>
  <si>
    <t>8. ВСЕГО региональные проекты</t>
  </si>
  <si>
    <t>0,969996722158836</t>
  </si>
  <si>
    <t>0,0300032778411633</t>
  </si>
  <si>
    <t>Основное мероприятие по реализации регионального проекта  «Создание системы поддержки фермеров и развитие сельской кооперации (Астраханская область)»  в рамках национального проекта «Малое и среднее предпринимательство и поддержка индивидуальной предпринимательской инициативы»(812)</t>
  </si>
  <si>
    <t>на развитие сельскохозяйственных потребительских кооперативов(811)</t>
  </si>
  <si>
    <t xml:space="preserve">- центр компетенций в сфере с/х кооперации и поддержки фермеров </t>
  </si>
  <si>
    <t>0,96999999994433552</t>
  </si>
  <si>
    <t>0,03000000005566448</t>
  </si>
  <si>
    <t>Основное мероприятие по реализации регионально-го проекта «Экспорт продукции АПК» в рамках национального проекта «Международная кооперация и экспорт»</t>
  </si>
  <si>
    <t>9. Непрограммное мероприятие</t>
  </si>
  <si>
    <t xml:space="preserve">субсидия на возмещение затрат на создание объектов инфраструктуры в целях реализации новых инвестиционных проектов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</si>
</sst>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3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b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8"/>
      <color theme="1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27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27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27"/>
      </patternFill>
    </fill>
    <fill>
      <patternFill patternType="solid">
        <fgColor theme="3" tint="0.59999389629810485"/>
        <bgColor indexed="22"/>
      </patternFill>
    </fill>
    <fill>
      <patternFill patternType="solid">
        <fgColor theme="3" tint="0.59999389629810485"/>
        <bgColor indexed="27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theme="6" tint="0.39997558519241921"/>
        <bgColor indexed="27"/>
      </patternFill>
    </fill>
    <fill>
      <patternFill patternType="solid">
        <fgColor rgb="FFFFFFCC"/>
        <bgColor indexed="26"/>
      </patternFill>
    </fill>
    <fill>
      <patternFill patternType="solid">
        <fgColor rgb="FFFFFFCC"/>
        <bgColor indexed="27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3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4" fontId="0" fillId="0" borderId="0" xfId="0" applyNumberFormat="1"/>
    <xf numFmtId="4" fontId="1" fillId="3" borderId="1" xfId="0" applyNumberFormat="1" applyFont="1" applyFill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164" fontId="8" fillId="3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left" vertical="top" wrapText="1"/>
    </xf>
    <xf numFmtId="4" fontId="1" fillId="4" borderId="1" xfId="0" applyNumberFormat="1" applyFont="1" applyFill="1" applyBorder="1" applyAlignment="1">
      <alignment horizontal="left" vertical="top" wrapText="1"/>
    </xf>
    <xf numFmtId="164" fontId="7" fillId="4" borderId="1" xfId="0" applyNumberFormat="1" applyFont="1" applyFill="1" applyBorder="1" applyAlignment="1">
      <alignment horizontal="right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4" fontId="11" fillId="0" borderId="0" xfId="0" applyNumberFormat="1" applyFont="1" applyFill="1"/>
    <xf numFmtId="4" fontId="12" fillId="0" borderId="1" xfId="0" applyNumberFormat="1" applyFont="1" applyFill="1" applyBorder="1" applyAlignment="1">
      <alignment horizontal="left" vertical="center" wrapText="1"/>
    </xf>
    <xf numFmtId="164" fontId="10" fillId="5" borderId="1" xfId="0" applyNumberFormat="1" applyFont="1" applyFill="1" applyBorder="1" applyAlignment="1">
      <alignment horizontal="right" vertical="center" wrapText="1"/>
    </xf>
    <xf numFmtId="164" fontId="10" fillId="6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left" vertical="top" wrapText="1"/>
    </xf>
    <xf numFmtId="164" fontId="10" fillId="5" borderId="1" xfId="0" applyNumberFormat="1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 wrapText="1"/>
    </xf>
    <xf numFmtId="164" fontId="7" fillId="7" borderId="1" xfId="0" applyNumberFormat="1" applyFont="1" applyFill="1" applyBorder="1" applyAlignment="1">
      <alignment horizontal="right" vertical="center" wrapText="1"/>
    </xf>
    <xf numFmtId="3" fontId="7" fillId="5" borderId="1" xfId="0" applyNumberFormat="1" applyFont="1" applyFill="1" applyBorder="1" applyAlignment="1">
      <alignment horizontal="right" vertical="center" wrapText="1"/>
    </xf>
    <xf numFmtId="164" fontId="10" fillId="8" borderId="1" xfId="0" applyNumberFormat="1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top" wrapText="1"/>
    </xf>
    <xf numFmtId="164" fontId="10" fillId="5" borderId="1" xfId="0" quotePrefix="1" applyNumberFormat="1" applyFont="1" applyFill="1" applyBorder="1" applyAlignment="1">
      <alignment horizontal="right" vertical="center" wrapText="1"/>
    </xf>
    <xf numFmtId="4" fontId="12" fillId="0" borderId="1" xfId="0" quotePrefix="1" applyNumberFormat="1" applyFont="1" applyFill="1" applyBorder="1" applyAlignment="1">
      <alignment vertical="top" wrapText="1"/>
    </xf>
    <xf numFmtId="3" fontId="7" fillId="0" borderId="1" xfId="0" quotePrefix="1" applyNumberFormat="1" applyFont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vertical="top" wrapText="1"/>
    </xf>
    <xf numFmtId="164" fontId="7" fillId="4" borderId="1" xfId="0" applyNumberFormat="1" applyFont="1" applyFill="1" applyBorder="1" applyAlignment="1">
      <alignment vertical="center" wrapText="1"/>
    </xf>
    <xf numFmtId="3" fontId="7" fillId="4" borderId="1" xfId="0" applyNumberFormat="1" applyFont="1" applyFill="1" applyBorder="1" applyAlignment="1">
      <alignment vertical="center" wrapText="1"/>
    </xf>
    <xf numFmtId="164" fontId="10" fillId="5" borderId="1" xfId="0" quotePrefix="1" applyNumberFormat="1" applyFont="1" applyFill="1" applyBorder="1" applyAlignment="1">
      <alignment vertical="center" wrapText="1"/>
    </xf>
    <xf numFmtId="164" fontId="7" fillId="3" borderId="1" xfId="0" applyNumberFormat="1" applyFont="1" applyFill="1" applyBorder="1" applyAlignment="1">
      <alignment vertical="center" wrapText="1"/>
    </xf>
    <xf numFmtId="164" fontId="10" fillId="0" borderId="1" xfId="0" quotePrefix="1" applyNumberFormat="1" applyFont="1" applyBorder="1" applyAlignment="1">
      <alignment vertical="center" wrapText="1"/>
    </xf>
    <xf numFmtId="3" fontId="7" fillId="0" borderId="1" xfId="0" quotePrefix="1" applyNumberFormat="1" applyFont="1" applyBorder="1" applyAlignment="1">
      <alignment vertical="center" wrapText="1"/>
    </xf>
    <xf numFmtId="164" fontId="8" fillId="3" borderId="1" xfId="0" applyNumberFormat="1" applyFont="1" applyFill="1" applyBorder="1" applyAlignment="1">
      <alignment vertical="center" wrapText="1"/>
    </xf>
    <xf numFmtId="4" fontId="1" fillId="9" borderId="1" xfId="0" quotePrefix="1" applyNumberFormat="1" applyFont="1" applyFill="1" applyBorder="1" applyAlignment="1">
      <alignment horizontal="left" vertical="top" wrapText="1"/>
    </xf>
    <xf numFmtId="164" fontId="7" fillId="9" borderId="1" xfId="0" quotePrefix="1" applyNumberFormat="1" applyFont="1" applyFill="1" applyBorder="1" applyAlignment="1">
      <alignment horizontal="right" vertical="center" wrapText="1"/>
    </xf>
    <xf numFmtId="3" fontId="7" fillId="9" borderId="1" xfId="0" quotePrefix="1" applyNumberFormat="1" applyFont="1" applyFill="1" applyBorder="1" applyAlignment="1">
      <alignment horizontal="right" vertical="center" wrapText="1"/>
    </xf>
    <xf numFmtId="4" fontId="9" fillId="0" borderId="1" xfId="0" quotePrefix="1" applyNumberFormat="1" applyFont="1" applyFill="1" applyBorder="1" applyAlignment="1">
      <alignment horizontal="left" vertical="center" wrapText="1"/>
    </xf>
    <xf numFmtId="164" fontId="10" fillId="0" borderId="1" xfId="0" quotePrefix="1" applyNumberFormat="1" applyFont="1" applyFill="1" applyBorder="1" applyAlignment="1">
      <alignment horizontal="right" vertical="center" wrapText="1"/>
    </xf>
    <xf numFmtId="3" fontId="10" fillId="0" borderId="1" xfId="0" quotePrefix="1" applyNumberFormat="1" applyFont="1" applyFill="1" applyBorder="1" applyAlignment="1">
      <alignment horizontal="right" vertical="center" wrapText="1"/>
    </xf>
    <xf numFmtId="4" fontId="0" fillId="0" borderId="0" xfId="0" applyNumberFormat="1" applyFont="1" applyFill="1"/>
    <xf numFmtId="164" fontId="10" fillId="6" borderId="1" xfId="0" quotePrefix="1" applyNumberFormat="1" applyFont="1" applyFill="1" applyBorder="1" applyAlignment="1">
      <alignment horizontal="right" vertical="center" wrapText="1"/>
    </xf>
    <xf numFmtId="4" fontId="10" fillId="0" borderId="1" xfId="0" quotePrefix="1" applyNumberFormat="1" applyFont="1" applyFill="1" applyBorder="1" applyAlignment="1">
      <alignment horizontal="right" vertical="center" wrapText="1"/>
    </xf>
    <xf numFmtId="4" fontId="1" fillId="9" borderId="1" xfId="0" quotePrefix="1" applyNumberFormat="1" applyFont="1" applyFill="1" applyBorder="1" applyAlignment="1">
      <alignment horizontal="left" vertical="center" wrapText="1"/>
    </xf>
    <xf numFmtId="4" fontId="12" fillId="5" borderId="1" xfId="0" quotePrefix="1" applyNumberFormat="1" applyFont="1" applyFill="1" applyBorder="1" applyAlignment="1">
      <alignment horizontal="left" vertical="top" wrapText="1"/>
    </xf>
    <xf numFmtId="164" fontId="10" fillId="0" borderId="1" xfId="0" quotePrefix="1" applyNumberFormat="1" applyFont="1" applyBorder="1" applyAlignment="1">
      <alignment horizontal="right" vertical="center" wrapText="1"/>
    </xf>
    <xf numFmtId="4" fontId="12" fillId="5" borderId="1" xfId="0" applyNumberFormat="1" applyFont="1" applyFill="1" applyBorder="1" applyAlignment="1">
      <alignment horizontal="left" vertical="top" wrapText="1"/>
    </xf>
    <xf numFmtId="3" fontId="10" fillId="0" borderId="1" xfId="0" quotePrefix="1" applyNumberFormat="1" applyFont="1" applyBorder="1" applyAlignment="1">
      <alignment horizontal="right" vertical="center" wrapText="1"/>
    </xf>
    <xf numFmtId="4" fontId="12" fillId="0" borderId="1" xfId="0" quotePrefix="1" applyNumberFormat="1" applyFont="1" applyFill="1" applyBorder="1" applyAlignment="1">
      <alignment horizontal="left" vertical="top" wrapText="1"/>
    </xf>
    <xf numFmtId="164" fontId="14" fillId="0" borderId="0" xfId="0" applyNumberFormat="1" applyFont="1" applyAlignment="1">
      <alignment horizontal="center" vertical="center"/>
    </xf>
    <xf numFmtId="3" fontId="10" fillId="2" borderId="1" xfId="0" applyNumberFormat="1" applyFont="1" applyFill="1" applyBorder="1" applyAlignment="1">
      <alignment horizontal="right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4" fontId="0" fillId="0" borderId="0" xfId="0" applyNumberFormat="1" applyFill="1"/>
    <xf numFmtId="4" fontId="15" fillId="0" borderId="0" xfId="0" applyNumberFormat="1" applyFont="1" applyFill="1"/>
    <xf numFmtId="164" fontId="10" fillId="2" borderId="1" xfId="0" applyNumberFormat="1" applyFont="1" applyFill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right" vertical="top" wrapText="1"/>
    </xf>
    <xf numFmtId="4" fontId="1" fillId="11" borderId="1" xfId="0" applyNumberFormat="1" applyFont="1" applyFill="1" applyBorder="1" applyAlignment="1">
      <alignment horizontal="left" vertical="center" wrapText="1"/>
    </xf>
    <xf numFmtId="164" fontId="7" fillId="12" borderId="1" xfId="0" applyNumberFormat="1" applyFont="1" applyFill="1" applyBorder="1" applyAlignment="1">
      <alignment horizontal="right" vertical="center"/>
    </xf>
    <xf numFmtId="164" fontId="10" fillId="12" borderId="1" xfId="0" applyNumberFormat="1" applyFont="1" applyFill="1" applyBorder="1" applyAlignment="1">
      <alignment horizontal="right" vertical="center"/>
    </xf>
    <xf numFmtId="164" fontId="7" fillId="13" borderId="1" xfId="0" applyNumberFormat="1" applyFont="1" applyFill="1" applyBorder="1" applyAlignment="1">
      <alignment horizontal="right" vertical="center" wrapText="1"/>
    </xf>
    <xf numFmtId="3" fontId="7" fillId="12" borderId="1" xfId="0" applyNumberFormat="1" applyFont="1" applyFill="1" applyBorder="1" applyAlignment="1">
      <alignment horizontal="right" vertical="center"/>
    </xf>
    <xf numFmtId="164" fontId="8" fillId="13" borderId="1" xfId="0" applyNumberFormat="1" applyFont="1" applyFill="1" applyBorder="1" applyAlignment="1">
      <alignment horizontal="right" vertical="center"/>
    </xf>
    <xf numFmtId="3" fontId="10" fillId="12" borderId="1" xfId="0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horizontal="left" vertical="top" wrapText="1"/>
    </xf>
    <xf numFmtId="164" fontId="7" fillId="14" borderId="1" xfId="0" applyNumberFormat="1" applyFont="1" applyFill="1" applyBorder="1" applyAlignment="1">
      <alignment horizontal="right" vertical="center" wrapText="1"/>
    </xf>
    <xf numFmtId="164" fontId="7" fillId="15" borderId="1" xfId="0" applyNumberFormat="1" applyFont="1" applyFill="1" applyBorder="1" applyAlignment="1">
      <alignment horizontal="right" vertical="center"/>
    </xf>
    <xf numFmtId="3" fontId="10" fillId="14" borderId="1" xfId="0" applyNumberFormat="1" applyFont="1" applyFill="1" applyBorder="1" applyAlignment="1">
      <alignment horizontal="right" vertical="center" wrapText="1"/>
    </xf>
    <xf numFmtId="164" fontId="8" fillId="15" borderId="1" xfId="0" applyNumberFormat="1" applyFont="1" applyFill="1" applyBorder="1" applyAlignment="1">
      <alignment horizontal="right" vertical="center"/>
    </xf>
    <xf numFmtId="4" fontId="0" fillId="5" borderId="0" xfId="0" applyNumberFormat="1" applyFill="1"/>
    <xf numFmtId="4" fontId="0" fillId="16" borderId="0" xfId="0" applyNumberFormat="1" applyFill="1"/>
    <xf numFmtId="4" fontId="1" fillId="2" borderId="1" xfId="0" applyNumberFormat="1" applyFont="1" applyFill="1" applyBorder="1" applyAlignment="1">
      <alignment vertical="top" wrapText="1"/>
    </xf>
    <xf numFmtId="164" fontId="7" fillId="17" borderId="1" xfId="0" applyNumberFormat="1" applyFont="1" applyFill="1" applyBorder="1" applyAlignment="1">
      <alignment vertical="center" wrapText="1"/>
    </xf>
    <xf numFmtId="164" fontId="7" fillId="3" borderId="1" xfId="0" applyNumberFormat="1" applyFont="1" applyFill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right" vertical="center"/>
    </xf>
    <xf numFmtId="4" fontId="12" fillId="0" borderId="1" xfId="0" applyNumberFormat="1" applyFont="1" applyBorder="1" applyAlignment="1">
      <alignment vertical="top" wrapText="1"/>
    </xf>
    <xf numFmtId="164" fontId="7" fillId="8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164" fontId="10" fillId="8" borderId="1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/>
    </xf>
    <xf numFmtId="4" fontId="11" fillId="5" borderId="0" xfId="0" applyNumberFormat="1" applyFont="1" applyFill="1"/>
    <xf numFmtId="4" fontId="1" fillId="10" borderId="1" xfId="0" applyNumberFormat="1" applyFont="1" applyFill="1" applyBorder="1" applyAlignment="1">
      <alignment vertical="top" wrapText="1"/>
    </xf>
    <xf numFmtId="164" fontId="7" fillId="10" borderId="1" xfId="0" applyNumberFormat="1" applyFont="1" applyFill="1" applyBorder="1" applyAlignment="1">
      <alignment horizontal="right" vertical="center"/>
    </xf>
    <xf numFmtId="164" fontId="7" fillId="18" borderId="1" xfId="0" applyNumberFormat="1" applyFont="1" applyFill="1" applyBorder="1" applyAlignment="1">
      <alignment horizontal="right" vertical="center"/>
    </xf>
    <xf numFmtId="164" fontId="10" fillId="10" borderId="1" xfId="0" applyNumberFormat="1" applyFont="1" applyFill="1" applyBorder="1" applyAlignment="1">
      <alignment horizontal="right" vertical="center"/>
    </xf>
    <xf numFmtId="3" fontId="7" fillId="10" borderId="1" xfId="0" applyNumberFormat="1" applyFont="1" applyFill="1" applyBorder="1" applyAlignment="1">
      <alignment horizontal="right" vertical="center"/>
    </xf>
    <xf numFmtId="164" fontId="8" fillId="18" borderId="1" xfId="0" applyNumberFormat="1" applyFont="1" applyFill="1" applyBorder="1" applyAlignment="1">
      <alignment horizontal="right" vertical="center"/>
    </xf>
    <xf numFmtId="4" fontId="1" fillId="19" borderId="1" xfId="0" applyNumberFormat="1" applyFont="1" applyFill="1" applyBorder="1" applyAlignment="1">
      <alignment vertical="top" wrapText="1"/>
    </xf>
    <xf numFmtId="164" fontId="7" fillId="19" borderId="1" xfId="0" applyNumberFormat="1" applyFont="1" applyFill="1" applyBorder="1" applyAlignment="1">
      <alignment horizontal="right" vertical="center"/>
    </xf>
    <xf numFmtId="164" fontId="7" fillId="20" borderId="1" xfId="0" applyNumberFormat="1" applyFont="1" applyFill="1" applyBorder="1" applyAlignment="1">
      <alignment horizontal="right" vertical="center"/>
    </xf>
    <xf numFmtId="3" fontId="10" fillId="19" borderId="1" xfId="0" applyNumberFormat="1" applyFont="1" applyFill="1" applyBorder="1" applyAlignment="1">
      <alignment horizontal="right" vertical="center"/>
    </xf>
    <xf numFmtId="164" fontId="8" fillId="20" borderId="1" xfId="0" applyNumberFormat="1" applyFont="1" applyFill="1" applyBorder="1" applyAlignment="1">
      <alignment horizontal="right" vertical="center"/>
    </xf>
    <xf numFmtId="3" fontId="7" fillId="19" borderId="1" xfId="0" applyNumberFormat="1" applyFont="1" applyFill="1" applyBorder="1" applyAlignment="1">
      <alignment horizontal="right" vertical="center"/>
    </xf>
    <xf numFmtId="4" fontId="17" fillId="0" borderId="1" xfId="0" applyNumberFormat="1" applyFont="1" applyBorder="1" applyAlignment="1">
      <alignment vertical="top"/>
    </xf>
    <xf numFmtId="164" fontId="10" fillId="8" borderId="1" xfId="0" applyNumberFormat="1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164" fontId="10" fillId="5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164" fontId="10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4" fontId="12" fillId="0" borderId="1" xfId="0" quotePrefix="1" applyNumberFormat="1" applyFont="1" applyBorder="1" applyAlignment="1">
      <alignment vertical="top" wrapText="1"/>
    </xf>
    <xf numFmtId="4" fontId="18" fillId="5" borderId="0" xfId="0" applyNumberFormat="1" applyFont="1" applyFill="1" applyAlignment="1">
      <alignment vertical="center"/>
    </xf>
    <xf numFmtId="164" fontId="7" fillId="19" borderId="1" xfId="0" applyNumberFormat="1" applyFont="1" applyFill="1" applyBorder="1" applyAlignment="1">
      <alignment vertical="center" wrapText="1"/>
    </xf>
    <xf numFmtId="3" fontId="7" fillId="19" borderId="1" xfId="0" applyNumberFormat="1" applyFont="1" applyFill="1" applyBorder="1" applyAlignment="1">
      <alignment vertical="center" wrapText="1"/>
    </xf>
    <xf numFmtId="4" fontId="19" fillId="0" borderId="1" xfId="0" quotePrefix="1" applyNumberFormat="1" applyFont="1" applyBorder="1" applyAlignment="1">
      <alignment vertical="top" wrapText="1"/>
    </xf>
    <xf numFmtId="164" fontId="20" fillId="5" borderId="1" xfId="0" applyNumberFormat="1" applyFont="1" applyFill="1" applyBorder="1" applyAlignment="1">
      <alignment vertical="center"/>
    </xf>
    <xf numFmtId="164" fontId="20" fillId="0" borderId="1" xfId="0" applyNumberFormat="1" applyFont="1" applyBorder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20" fillId="0" borderId="1" xfId="0" applyNumberFormat="1" applyFont="1" applyBorder="1" applyAlignment="1">
      <alignment vertical="center"/>
    </xf>
    <xf numFmtId="4" fontId="19" fillId="0" borderId="1" xfId="0" quotePrefix="1" applyNumberFormat="1" applyFont="1" applyFill="1" applyBorder="1" applyAlignment="1">
      <alignment horizontal="left" vertical="center" wrapText="1"/>
    </xf>
    <xf numFmtId="164" fontId="20" fillId="8" borderId="1" xfId="0" applyNumberFormat="1" applyFont="1" applyFill="1" applyBorder="1" applyAlignment="1">
      <alignment vertical="center"/>
    </xf>
    <xf numFmtId="164" fontId="20" fillId="0" borderId="1" xfId="0" applyNumberFormat="1" applyFont="1" applyFill="1" applyBorder="1" applyAlignment="1">
      <alignment vertical="center"/>
    </xf>
    <xf numFmtId="3" fontId="21" fillId="0" borderId="1" xfId="0" applyNumberFormat="1" applyFont="1" applyFill="1" applyBorder="1" applyAlignment="1">
      <alignment vertical="center"/>
    </xf>
    <xf numFmtId="3" fontId="20" fillId="0" borderId="1" xfId="0" applyNumberFormat="1" applyFont="1" applyFill="1" applyBorder="1" applyAlignment="1">
      <alignment vertical="center"/>
    </xf>
    <xf numFmtId="0" fontId="14" fillId="0" borderId="1" xfId="0" applyFont="1" applyBorder="1" applyAlignment="1">
      <alignment horizontal="left" vertical="top" wrapText="1"/>
    </xf>
    <xf numFmtId="4" fontId="6" fillId="21" borderId="1" xfId="0" applyNumberFormat="1" applyFont="1" applyFill="1" applyBorder="1"/>
    <xf numFmtId="164" fontId="6" fillId="21" borderId="1" xfId="0" applyNumberFormat="1" applyFont="1" applyFill="1" applyBorder="1"/>
    <xf numFmtId="164" fontId="20" fillId="21" borderId="1" xfId="0" applyNumberFormat="1" applyFont="1" applyFill="1" applyBorder="1" applyAlignment="1">
      <alignment vertical="center"/>
    </xf>
    <xf numFmtId="3" fontId="21" fillId="21" borderId="1" xfId="0" applyNumberFormat="1" applyFont="1" applyFill="1" applyBorder="1" applyAlignment="1">
      <alignment vertical="center"/>
    </xf>
    <xf numFmtId="0" fontId="14" fillId="0" borderId="1" xfId="0" applyFont="1" applyBorder="1" applyAlignment="1">
      <alignment wrapText="1"/>
    </xf>
    <xf numFmtId="164" fontId="14" fillId="0" borderId="1" xfId="0" applyNumberFormat="1" applyFont="1" applyBorder="1"/>
    <xf numFmtId="164" fontId="19" fillId="0" borderId="1" xfId="0" applyNumberFormat="1" applyFont="1" applyBorder="1" applyAlignment="1">
      <alignment horizontal="center"/>
    </xf>
    <xf numFmtId="4" fontId="14" fillId="0" borderId="0" xfId="0" applyNumberFormat="1" applyFont="1"/>
    <xf numFmtId="164" fontId="14" fillId="0" borderId="0" xfId="0" applyNumberFormat="1" applyFont="1"/>
    <xf numFmtId="3" fontId="14" fillId="0" borderId="0" xfId="0" applyNumberFormat="1" applyFont="1"/>
    <xf numFmtId="164" fontId="0" fillId="0" borderId="0" xfId="0" applyNumberFormat="1"/>
    <xf numFmtId="3" fontId="0" fillId="0" borderId="0" xfId="0" applyNumberFormat="1"/>
    <xf numFmtId="164" fontId="22" fillId="0" borderId="0" xfId="0" applyNumberFormat="1" applyFont="1"/>
    <xf numFmtId="4" fontId="1" fillId="10" borderId="1" xfId="0" applyNumberFormat="1" applyFont="1" applyFill="1" applyBorder="1" applyAlignment="1">
      <alignment horizontal="center" vertical="center" wrapText="1"/>
    </xf>
    <xf numFmtId="4" fontId="10" fillId="0" borderId="1" xfId="0" quotePrefix="1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16" fillId="0" borderId="1" xfId="0" quotePrefix="1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0" fillId="0" borderId="1" xfId="0" quotePrefix="1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" fontId="16" fillId="0" borderId="1" xfId="0" quotePrefix="1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4" fontId="7" fillId="0" borderId="1" xfId="0" quotePrefix="1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8" fillId="0" borderId="1" xfId="0" quotePrefix="1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 applyProtection="1">
      <alignment horizontal="center" vertical="center" wrapText="1"/>
    </xf>
    <xf numFmtId="4" fontId="1" fillId="9" borderId="1" xfId="0" quotePrefix="1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 applyProtection="1">
      <alignment horizontal="center" vertical="center" wrapText="1"/>
    </xf>
    <xf numFmtId="164" fontId="1" fillId="2" borderId="1" xfId="1" applyNumberFormat="1" applyFont="1" applyFill="1" applyBorder="1" applyAlignment="1" applyProtection="1">
      <alignment horizontal="center" vertical="center" wrapText="1"/>
    </xf>
    <xf numFmtId="164" fontId="6" fillId="3" borderId="1" xfId="1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top" wrapText="1"/>
    </xf>
    <xf numFmtId="4" fontId="3" fillId="0" borderId="0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2" borderId="1" xfId="1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1" xfId="1" applyNumberFormat="1" applyFont="1" applyFill="1" applyBorder="1" applyAlignment="1" applyProtection="1">
      <alignment horizontal="center" vertical="center" wrapText="1"/>
    </xf>
  </cellXfs>
  <cellStyles count="2">
    <cellStyle name="Excel_BuiltIn_Пояснение 1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88"/>
  <sheetViews>
    <sheetView tabSelected="1" zoomScale="55" zoomScaleNormal="55" workbookViewId="0">
      <selection activeCell="M54" sqref="M54"/>
    </sheetView>
  </sheetViews>
  <sheetFormatPr defaultColWidth="8.5703125" defaultRowHeight="15" x14ac:dyDescent="0.25"/>
  <cols>
    <col min="1" max="1" width="114.28515625" style="3" customWidth="1"/>
    <col min="2" max="2" width="29.5703125" style="135" customWidth="1"/>
    <col min="3" max="3" width="38.140625" style="135" customWidth="1"/>
    <col min="4" max="4" width="26.85546875" style="135" customWidth="1"/>
    <col min="5" max="5" width="23.42578125" style="135" customWidth="1"/>
    <col min="6" max="6" width="22" style="135" customWidth="1"/>
    <col min="7" max="7" width="23.42578125" style="136" customWidth="1"/>
    <col min="8" max="8" width="29" style="137" customWidth="1"/>
    <col min="9" max="9" width="24.85546875" style="135" customWidth="1"/>
    <col min="10" max="10" width="27.140625" style="135" customWidth="1"/>
    <col min="11" max="11" width="21" style="136" customWidth="1"/>
    <col min="12" max="12" width="8.5703125" style="3"/>
    <col min="13" max="13" width="19.7109375" style="3" customWidth="1"/>
    <col min="14" max="255" width="8.5703125" style="3"/>
    <col min="256" max="256" width="65.7109375" style="3" customWidth="1"/>
    <col min="257" max="257" width="25" style="3" customWidth="1"/>
    <col min="258" max="258" width="26.5703125" style="3" customWidth="1"/>
    <col min="259" max="259" width="22.42578125" style="3" customWidth="1"/>
    <col min="260" max="260" width="23.85546875" style="3" customWidth="1"/>
    <col min="261" max="261" width="21.42578125" style="3" customWidth="1"/>
    <col min="262" max="262" width="21.5703125" style="3" customWidth="1"/>
    <col min="263" max="263" width="19.85546875" style="3" customWidth="1"/>
    <col min="264" max="264" width="22.7109375" style="3" customWidth="1"/>
    <col min="265" max="265" width="25.28515625" style="3" customWidth="1"/>
    <col min="266" max="266" width="15.5703125" style="3" customWidth="1"/>
    <col min="267" max="267" width="8.5703125" style="3"/>
    <col min="268" max="268" width="30" style="3" customWidth="1"/>
    <col min="269" max="269" width="19.7109375" style="3" customWidth="1"/>
    <col min="270" max="511" width="8.5703125" style="3"/>
    <col min="512" max="512" width="65.7109375" style="3" customWidth="1"/>
    <col min="513" max="513" width="25" style="3" customWidth="1"/>
    <col min="514" max="514" width="26.5703125" style="3" customWidth="1"/>
    <col min="515" max="515" width="22.42578125" style="3" customWidth="1"/>
    <col min="516" max="516" width="23.85546875" style="3" customWidth="1"/>
    <col min="517" max="517" width="21.42578125" style="3" customWidth="1"/>
    <col min="518" max="518" width="21.5703125" style="3" customWidth="1"/>
    <col min="519" max="519" width="19.85546875" style="3" customWidth="1"/>
    <col min="520" max="520" width="22.7109375" style="3" customWidth="1"/>
    <col min="521" max="521" width="25.28515625" style="3" customWidth="1"/>
    <col min="522" max="522" width="15.5703125" style="3" customWidth="1"/>
    <col min="523" max="523" width="8.5703125" style="3"/>
    <col min="524" max="524" width="30" style="3" customWidth="1"/>
    <col min="525" max="525" width="19.7109375" style="3" customWidth="1"/>
    <col min="526" max="767" width="8.5703125" style="3"/>
    <col min="768" max="768" width="65.7109375" style="3" customWidth="1"/>
    <col min="769" max="769" width="25" style="3" customWidth="1"/>
    <col min="770" max="770" width="26.5703125" style="3" customWidth="1"/>
    <col min="771" max="771" width="22.42578125" style="3" customWidth="1"/>
    <col min="772" max="772" width="23.85546875" style="3" customWidth="1"/>
    <col min="773" max="773" width="21.42578125" style="3" customWidth="1"/>
    <col min="774" max="774" width="21.5703125" style="3" customWidth="1"/>
    <col min="775" max="775" width="19.85546875" style="3" customWidth="1"/>
    <col min="776" max="776" width="22.7109375" style="3" customWidth="1"/>
    <col min="777" max="777" width="25.28515625" style="3" customWidth="1"/>
    <col min="778" max="778" width="15.5703125" style="3" customWidth="1"/>
    <col min="779" max="779" width="8.5703125" style="3"/>
    <col min="780" max="780" width="30" style="3" customWidth="1"/>
    <col min="781" max="781" width="19.7109375" style="3" customWidth="1"/>
    <col min="782" max="1023" width="8.5703125" style="3"/>
    <col min="1024" max="1024" width="65.7109375" style="3" customWidth="1"/>
    <col min="1025" max="1025" width="25" style="3" customWidth="1"/>
    <col min="1026" max="1026" width="26.5703125" style="3" customWidth="1"/>
    <col min="1027" max="1027" width="22.42578125" style="3" customWidth="1"/>
    <col min="1028" max="1028" width="23.85546875" style="3" customWidth="1"/>
    <col min="1029" max="1029" width="21.42578125" style="3" customWidth="1"/>
    <col min="1030" max="1030" width="21.5703125" style="3" customWidth="1"/>
    <col min="1031" max="1031" width="19.85546875" style="3" customWidth="1"/>
    <col min="1032" max="1032" width="22.7109375" style="3" customWidth="1"/>
    <col min="1033" max="1033" width="25.28515625" style="3" customWidth="1"/>
    <col min="1034" max="1034" width="15.5703125" style="3" customWidth="1"/>
    <col min="1035" max="1035" width="8.5703125" style="3"/>
    <col min="1036" max="1036" width="30" style="3" customWidth="1"/>
    <col min="1037" max="1037" width="19.7109375" style="3" customWidth="1"/>
    <col min="1038" max="1279" width="8.5703125" style="3"/>
    <col min="1280" max="1280" width="65.7109375" style="3" customWidth="1"/>
    <col min="1281" max="1281" width="25" style="3" customWidth="1"/>
    <col min="1282" max="1282" width="26.5703125" style="3" customWidth="1"/>
    <col min="1283" max="1283" width="22.42578125" style="3" customWidth="1"/>
    <col min="1284" max="1284" width="23.85546875" style="3" customWidth="1"/>
    <col min="1285" max="1285" width="21.42578125" style="3" customWidth="1"/>
    <col min="1286" max="1286" width="21.5703125" style="3" customWidth="1"/>
    <col min="1287" max="1287" width="19.85546875" style="3" customWidth="1"/>
    <col min="1288" max="1288" width="22.7109375" style="3" customWidth="1"/>
    <col min="1289" max="1289" width="25.28515625" style="3" customWidth="1"/>
    <col min="1290" max="1290" width="15.5703125" style="3" customWidth="1"/>
    <col min="1291" max="1291" width="8.5703125" style="3"/>
    <col min="1292" max="1292" width="30" style="3" customWidth="1"/>
    <col min="1293" max="1293" width="19.7109375" style="3" customWidth="1"/>
    <col min="1294" max="1535" width="8.5703125" style="3"/>
    <col min="1536" max="1536" width="65.7109375" style="3" customWidth="1"/>
    <col min="1537" max="1537" width="25" style="3" customWidth="1"/>
    <col min="1538" max="1538" width="26.5703125" style="3" customWidth="1"/>
    <col min="1539" max="1539" width="22.42578125" style="3" customWidth="1"/>
    <col min="1540" max="1540" width="23.85546875" style="3" customWidth="1"/>
    <col min="1541" max="1541" width="21.42578125" style="3" customWidth="1"/>
    <col min="1542" max="1542" width="21.5703125" style="3" customWidth="1"/>
    <col min="1543" max="1543" width="19.85546875" style="3" customWidth="1"/>
    <col min="1544" max="1544" width="22.7109375" style="3" customWidth="1"/>
    <col min="1545" max="1545" width="25.28515625" style="3" customWidth="1"/>
    <col min="1546" max="1546" width="15.5703125" style="3" customWidth="1"/>
    <col min="1547" max="1547" width="8.5703125" style="3"/>
    <col min="1548" max="1548" width="30" style="3" customWidth="1"/>
    <col min="1549" max="1549" width="19.7109375" style="3" customWidth="1"/>
    <col min="1550" max="1791" width="8.5703125" style="3"/>
    <col min="1792" max="1792" width="65.7109375" style="3" customWidth="1"/>
    <col min="1793" max="1793" width="25" style="3" customWidth="1"/>
    <col min="1794" max="1794" width="26.5703125" style="3" customWidth="1"/>
    <col min="1795" max="1795" width="22.42578125" style="3" customWidth="1"/>
    <col min="1796" max="1796" width="23.85546875" style="3" customWidth="1"/>
    <col min="1797" max="1797" width="21.42578125" style="3" customWidth="1"/>
    <col min="1798" max="1798" width="21.5703125" style="3" customWidth="1"/>
    <col min="1799" max="1799" width="19.85546875" style="3" customWidth="1"/>
    <col min="1800" max="1800" width="22.7109375" style="3" customWidth="1"/>
    <col min="1801" max="1801" width="25.28515625" style="3" customWidth="1"/>
    <col min="1802" max="1802" width="15.5703125" style="3" customWidth="1"/>
    <col min="1803" max="1803" width="8.5703125" style="3"/>
    <col min="1804" max="1804" width="30" style="3" customWidth="1"/>
    <col min="1805" max="1805" width="19.7109375" style="3" customWidth="1"/>
    <col min="1806" max="2047" width="8.5703125" style="3"/>
    <col min="2048" max="2048" width="65.7109375" style="3" customWidth="1"/>
    <col min="2049" max="2049" width="25" style="3" customWidth="1"/>
    <col min="2050" max="2050" width="26.5703125" style="3" customWidth="1"/>
    <col min="2051" max="2051" width="22.42578125" style="3" customWidth="1"/>
    <col min="2052" max="2052" width="23.85546875" style="3" customWidth="1"/>
    <col min="2053" max="2053" width="21.42578125" style="3" customWidth="1"/>
    <col min="2054" max="2054" width="21.5703125" style="3" customWidth="1"/>
    <col min="2055" max="2055" width="19.85546875" style="3" customWidth="1"/>
    <col min="2056" max="2056" width="22.7109375" style="3" customWidth="1"/>
    <col min="2057" max="2057" width="25.28515625" style="3" customWidth="1"/>
    <col min="2058" max="2058" width="15.5703125" style="3" customWidth="1"/>
    <col min="2059" max="2059" width="8.5703125" style="3"/>
    <col min="2060" max="2060" width="30" style="3" customWidth="1"/>
    <col min="2061" max="2061" width="19.7109375" style="3" customWidth="1"/>
    <col min="2062" max="2303" width="8.5703125" style="3"/>
    <col min="2304" max="2304" width="65.7109375" style="3" customWidth="1"/>
    <col min="2305" max="2305" width="25" style="3" customWidth="1"/>
    <col min="2306" max="2306" width="26.5703125" style="3" customWidth="1"/>
    <col min="2307" max="2307" width="22.42578125" style="3" customWidth="1"/>
    <col min="2308" max="2308" width="23.85546875" style="3" customWidth="1"/>
    <col min="2309" max="2309" width="21.42578125" style="3" customWidth="1"/>
    <col min="2310" max="2310" width="21.5703125" style="3" customWidth="1"/>
    <col min="2311" max="2311" width="19.85546875" style="3" customWidth="1"/>
    <col min="2312" max="2312" width="22.7109375" style="3" customWidth="1"/>
    <col min="2313" max="2313" width="25.28515625" style="3" customWidth="1"/>
    <col min="2314" max="2314" width="15.5703125" style="3" customWidth="1"/>
    <col min="2315" max="2315" width="8.5703125" style="3"/>
    <col min="2316" max="2316" width="30" style="3" customWidth="1"/>
    <col min="2317" max="2317" width="19.7109375" style="3" customWidth="1"/>
    <col min="2318" max="2559" width="8.5703125" style="3"/>
    <col min="2560" max="2560" width="65.7109375" style="3" customWidth="1"/>
    <col min="2561" max="2561" width="25" style="3" customWidth="1"/>
    <col min="2562" max="2562" width="26.5703125" style="3" customWidth="1"/>
    <col min="2563" max="2563" width="22.42578125" style="3" customWidth="1"/>
    <col min="2564" max="2564" width="23.85546875" style="3" customWidth="1"/>
    <col min="2565" max="2565" width="21.42578125" style="3" customWidth="1"/>
    <col min="2566" max="2566" width="21.5703125" style="3" customWidth="1"/>
    <col min="2567" max="2567" width="19.85546875" style="3" customWidth="1"/>
    <col min="2568" max="2568" width="22.7109375" style="3" customWidth="1"/>
    <col min="2569" max="2569" width="25.28515625" style="3" customWidth="1"/>
    <col min="2570" max="2570" width="15.5703125" style="3" customWidth="1"/>
    <col min="2571" max="2571" width="8.5703125" style="3"/>
    <col min="2572" max="2572" width="30" style="3" customWidth="1"/>
    <col min="2573" max="2573" width="19.7109375" style="3" customWidth="1"/>
    <col min="2574" max="2815" width="8.5703125" style="3"/>
    <col min="2816" max="2816" width="65.7109375" style="3" customWidth="1"/>
    <col min="2817" max="2817" width="25" style="3" customWidth="1"/>
    <col min="2818" max="2818" width="26.5703125" style="3" customWidth="1"/>
    <col min="2819" max="2819" width="22.42578125" style="3" customWidth="1"/>
    <col min="2820" max="2820" width="23.85546875" style="3" customWidth="1"/>
    <col min="2821" max="2821" width="21.42578125" style="3" customWidth="1"/>
    <col min="2822" max="2822" width="21.5703125" style="3" customWidth="1"/>
    <col min="2823" max="2823" width="19.85546875" style="3" customWidth="1"/>
    <col min="2824" max="2824" width="22.7109375" style="3" customWidth="1"/>
    <col min="2825" max="2825" width="25.28515625" style="3" customWidth="1"/>
    <col min="2826" max="2826" width="15.5703125" style="3" customWidth="1"/>
    <col min="2827" max="2827" width="8.5703125" style="3"/>
    <col min="2828" max="2828" width="30" style="3" customWidth="1"/>
    <col min="2829" max="2829" width="19.7109375" style="3" customWidth="1"/>
    <col min="2830" max="3071" width="8.5703125" style="3"/>
    <col min="3072" max="3072" width="65.7109375" style="3" customWidth="1"/>
    <col min="3073" max="3073" width="25" style="3" customWidth="1"/>
    <col min="3074" max="3074" width="26.5703125" style="3" customWidth="1"/>
    <col min="3075" max="3075" width="22.42578125" style="3" customWidth="1"/>
    <col min="3076" max="3076" width="23.85546875" style="3" customWidth="1"/>
    <col min="3077" max="3077" width="21.42578125" style="3" customWidth="1"/>
    <col min="3078" max="3078" width="21.5703125" style="3" customWidth="1"/>
    <col min="3079" max="3079" width="19.85546875" style="3" customWidth="1"/>
    <col min="3080" max="3080" width="22.7109375" style="3" customWidth="1"/>
    <col min="3081" max="3081" width="25.28515625" style="3" customWidth="1"/>
    <col min="3082" max="3082" width="15.5703125" style="3" customWidth="1"/>
    <col min="3083" max="3083" width="8.5703125" style="3"/>
    <col min="3084" max="3084" width="30" style="3" customWidth="1"/>
    <col min="3085" max="3085" width="19.7109375" style="3" customWidth="1"/>
    <col min="3086" max="3327" width="8.5703125" style="3"/>
    <col min="3328" max="3328" width="65.7109375" style="3" customWidth="1"/>
    <col min="3329" max="3329" width="25" style="3" customWidth="1"/>
    <col min="3330" max="3330" width="26.5703125" style="3" customWidth="1"/>
    <col min="3331" max="3331" width="22.42578125" style="3" customWidth="1"/>
    <col min="3332" max="3332" width="23.85546875" style="3" customWidth="1"/>
    <col min="3333" max="3333" width="21.42578125" style="3" customWidth="1"/>
    <col min="3334" max="3334" width="21.5703125" style="3" customWidth="1"/>
    <col min="3335" max="3335" width="19.85546875" style="3" customWidth="1"/>
    <col min="3336" max="3336" width="22.7109375" style="3" customWidth="1"/>
    <col min="3337" max="3337" width="25.28515625" style="3" customWidth="1"/>
    <col min="3338" max="3338" width="15.5703125" style="3" customWidth="1"/>
    <col min="3339" max="3339" width="8.5703125" style="3"/>
    <col min="3340" max="3340" width="30" style="3" customWidth="1"/>
    <col min="3341" max="3341" width="19.7109375" style="3" customWidth="1"/>
    <col min="3342" max="3583" width="8.5703125" style="3"/>
    <col min="3584" max="3584" width="65.7109375" style="3" customWidth="1"/>
    <col min="3585" max="3585" width="25" style="3" customWidth="1"/>
    <col min="3586" max="3586" width="26.5703125" style="3" customWidth="1"/>
    <col min="3587" max="3587" width="22.42578125" style="3" customWidth="1"/>
    <col min="3588" max="3588" width="23.85546875" style="3" customWidth="1"/>
    <col min="3589" max="3589" width="21.42578125" style="3" customWidth="1"/>
    <col min="3590" max="3590" width="21.5703125" style="3" customWidth="1"/>
    <col min="3591" max="3591" width="19.85546875" style="3" customWidth="1"/>
    <col min="3592" max="3592" width="22.7109375" style="3" customWidth="1"/>
    <col min="3593" max="3593" width="25.28515625" style="3" customWidth="1"/>
    <col min="3594" max="3594" width="15.5703125" style="3" customWidth="1"/>
    <col min="3595" max="3595" width="8.5703125" style="3"/>
    <col min="3596" max="3596" width="30" style="3" customWidth="1"/>
    <col min="3597" max="3597" width="19.7109375" style="3" customWidth="1"/>
    <col min="3598" max="3839" width="8.5703125" style="3"/>
    <col min="3840" max="3840" width="65.7109375" style="3" customWidth="1"/>
    <col min="3841" max="3841" width="25" style="3" customWidth="1"/>
    <col min="3842" max="3842" width="26.5703125" style="3" customWidth="1"/>
    <col min="3843" max="3843" width="22.42578125" style="3" customWidth="1"/>
    <col min="3844" max="3844" width="23.85546875" style="3" customWidth="1"/>
    <col min="3845" max="3845" width="21.42578125" style="3" customWidth="1"/>
    <col min="3846" max="3846" width="21.5703125" style="3" customWidth="1"/>
    <col min="3847" max="3847" width="19.85546875" style="3" customWidth="1"/>
    <col min="3848" max="3848" width="22.7109375" style="3" customWidth="1"/>
    <col min="3849" max="3849" width="25.28515625" style="3" customWidth="1"/>
    <col min="3850" max="3850" width="15.5703125" style="3" customWidth="1"/>
    <col min="3851" max="3851" width="8.5703125" style="3"/>
    <col min="3852" max="3852" width="30" style="3" customWidth="1"/>
    <col min="3853" max="3853" width="19.7109375" style="3" customWidth="1"/>
    <col min="3854" max="4095" width="8.5703125" style="3"/>
    <col min="4096" max="4096" width="65.7109375" style="3" customWidth="1"/>
    <col min="4097" max="4097" width="25" style="3" customWidth="1"/>
    <col min="4098" max="4098" width="26.5703125" style="3" customWidth="1"/>
    <col min="4099" max="4099" width="22.42578125" style="3" customWidth="1"/>
    <col min="4100" max="4100" width="23.85546875" style="3" customWidth="1"/>
    <col min="4101" max="4101" width="21.42578125" style="3" customWidth="1"/>
    <col min="4102" max="4102" width="21.5703125" style="3" customWidth="1"/>
    <col min="4103" max="4103" width="19.85546875" style="3" customWidth="1"/>
    <col min="4104" max="4104" width="22.7109375" style="3" customWidth="1"/>
    <col min="4105" max="4105" width="25.28515625" style="3" customWidth="1"/>
    <col min="4106" max="4106" width="15.5703125" style="3" customWidth="1"/>
    <col min="4107" max="4107" width="8.5703125" style="3"/>
    <col min="4108" max="4108" width="30" style="3" customWidth="1"/>
    <col min="4109" max="4109" width="19.7109375" style="3" customWidth="1"/>
    <col min="4110" max="4351" width="8.5703125" style="3"/>
    <col min="4352" max="4352" width="65.7109375" style="3" customWidth="1"/>
    <col min="4353" max="4353" width="25" style="3" customWidth="1"/>
    <col min="4354" max="4354" width="26.5703125" style="3" customWidth="1"/>
    <col min="4355" max="4355" width="22.42578125" style="3" customWidth="1"/>
    <col min="4356" max="4356" width="23.85546875" style="3" customWidth="1"/>
    <col min="4357" max="4357" width="21.42578125" style="3" customWidth="1"/>
    <col min="4358" max="4358" width="21.5703125" style="3" customWidth="1"/>
    <col min="4359" max="4359" width="19.85546875" style="3" customWidth="1"/>
    <col min="4360" max="4360" width="22.7109375" style="3" customWidth="1"/>
    <col min="4361" max="4361" width="25.28515625" style="3" customWidth="1"/>
    <col min="4362" max="4362" width="15.5703125" style="3" customWidth="1"/>
    <col min="4363" max="4363" width="8.5703125" style="3"/>
    <col min="4364" max="4364" width="30" style="3" customWidth="1"/>
    <col min="4365" max="4365" width="19.7109375" style="3" customWidth="1"/>
    <col min="4366" max="4607" width="8.5703125" style="3"/>
    <col min="4608" max="4608" width="65.7109375" style="3" customWidth="1"/>
    <col min="4609" max="4609" width="25" style="3" customWidth="1"/>
    <col min="4610" max="4610" width="26.5703125" style="3" customWidth="1"/>
    <col min="4611" max="4611" width="22.42578125" style="3" customWidth="1"/>
    <col min="4612" max="4612" width="23.85546875" style="3" customWidth="1"/>
    <col min="4613" max="4613" width="21.42578125" style="3" customWidth="1"/>
    <col min="4614" max="4614" width="21.5703125" style="3" customWidth="1"/>
    <col min="4615" max="4615" width="19.85546875" style="3" customWidth="1"/>
    <col min="4616" max="4616" width="22.7109375" style="3" customWidth="1"/>
    <col min="4617" max="4617" width="25.28515625" style="3" customWidth="1"/>
    <col min="4618" max="4618" width="15.5703125" style="3" customWidth="1"/>
    <col min="4619" max="4619" width="8.5703125" style="3"/>
    <col min="4620" max="4620" width="30" style="3" customWidth="1"/>
    <col min="4621" max="4621" width="19.7109375" style="3" customWidth="1"/>
    <col min="4622" max="4863" width="8.5703125" style="3"/>
    <col min="4864" max="4864" width="65.7109375" style="3" customWidth="1"/>
    <col min="4865" max="4865" width="25" style="3" customWidth="1"/>
    <col min="4866" max="4866" width="26.5703125" style="3" customWidth="1"/>
    <col min="4867" max="4867" width="22.42578125" style="3" customWidth="1"/>
    <col min="4868" max="4868" width="23.85546875" style="3" customWidth="1"/>
    <col min="4869" max="4869" width="21.42578125" style="3" customWidth="1"/>
    <col min="4870" max="4870" width="21.5703125" style="3" customWidth="1"/>
    <col min="4871" max="4871" width="19.85546875" style="3" customWidth="1"/>
    <col min="4872" max="4872" width="22.7109375" style="3" customWidth="1"/>
    <col min="4873" max="4873" width="25.28515625" style="3" customWidth="1"/>
    <col min="4874" max="4874" width="15.5703125" style="3" customWidth="1"/>
    <col min="4875" max="4875" width="8.5703125" style="3"/>
    <col min="4876" max="4876" width="30" style="3" customWidth="1"/>
    <col min="4877" max="4877" width="19.7109375" style="3" customWidth="1"/>
    <col min="4878" max="5119" width="8.5703125" style="3"/>
    <col min="5120" max="5120" width="65.7109375" style="3" customWidth="1"/>
    <col min="5121" max="5121" width="25" style="3" customWidth="1"/>
    <col min="5122" max="5122" width="26.5703125" style="3" customWidth="1"/>
    <col min="5123" max="5123" width="22.42578125" style="3" customWidth="1"/>
    <col min="5124" max="5124" width="23.85546875" style="3" customWidth="1"/>
    <col min="5125" max="5125" width="21.42578125" style="3" customWidth="1"/>
    <col min="5126" max="5126" width="21.5703125" style="3" customWidth="1"/>
    <col min="5127" max="5127" width="19.85546875" style="3" customWidth="1"/>
    <col min="5128" max="5128" width="22.7109375" style="3" customWidth="1"/>
    <col min="5129" max="5129" width="25.28515625" style="3" customWidth="1"/>
    <col min="5130" max="5130" width="15.5703125" style="3" customWidth="1"/>
    <col min="5131" max="5131" width="8.5703125" style="3"/>
    <col min="5132" max="5132" width="30" style="3" customWidth="1"/>
    <col min="5133" max="5133" width="19.7109375" style="3" customWidth="1"/>
    <col min="5134" max="5375" width="8.5703125" style="3"/>
    <col min="5376" max="5376" width="65.7109375" style="3" customWidth="1"/>
    <col min="5377" max="5377" width="25" style="3" customWidth="1"/>
    <col min="5378" max="5378" width="26.5703125" style="3" customWidth="1"/>
    <col min="5379" max="5379" width="22.42578125" style="3" customWidth="1"/>
    <col min="5380" max="5380" width="23.85546875" style="3" customWidth="1"/>
    <col min="5381" max="5381" width="21.42578125" style="3" customWidth="1"/>
    <col min="5382" max="5382" width="21.5703125" style="3" customWidth="1"/>
    <col min="5383" max="5383" width="19.85546875" style="3" customWidth="1"/>
    <col min="5384" max="5384" width="22.7109375" style="3" customWidth="1"/>
    <col min="5385" max="5385" width="25.28515625" style="3" customWidth="1"/>
    <col min="5386" max="5386" width="15.5703125" style="3" customWidth="1"/>
    <col min="5387" max="5387" width="8.5703125" style="3"/>
    <col min="5388" max="5388" width="30" style="3" customWidth="1"/>
    <col min="5389" max="5389" width="19.7109375" style="3" customWidth="1"/>
    <col min="5390" max="5631" width="8.5703125" style="3"/>
    <col min="5632" max="5632" width="65.7109375" style="3" customWidth="1"/>
    <col min="5633" max="5633" width="25" style="3" customWidth="1"/>
    <col min="5634" max="5634" width="26.5703125" style="3" customWidth="1"/>
    <col min="5635" max="5635" width="22.42578125" style="3" customWidth="1"/>
    <col min="5636" max="5636" width="23.85546875" style="3" customWidth="1"/>
    <col min="5637" max="5637" width="21.42578125" style="3" customWidth="1"/>
    <col min="5638" max="5638" width="21.5703125" style="3" customWidth="1"/>
    <col min="5639" max="5639" width="19.85546875" style="3" customWidth="1"/>
    <col min="5640" max="5640" width="22.7109375" style="3" customWidth="1"/>
    <col min="5641" max="5641" width="25.28515625" style="3" customWidth="1"/>
    <col min="5642" max="5642" width="15.5703125" style="3" customWidth="1"/>
    <col min="5643" max="5643" width="8.5703125" style="3"/>
    <col min="5644" max="5644" width="30" style="3" customWidth="1"/>
    <col min="5645" max="5645" width="19.7109375" style="3" customWidth="1"/>
    <col min="5646" max="5887" width="8.5703125" style="3"/>
    <col min="5888" max="5888" width="65.7109375" style="3" customWidth="1"/>
    <col min="5889" max="5889" width="25" style="3" customWidth="1"/>
    <col min="5890" max="5890" width="26.5703125" style="3" customWidth="1"/>
    <col min="5891" max="5891" width="22.42578125" style="3" customWidth="1"/>
    <col min="5892" max="5892" width="23.85546875" style="3" customWidth="1"/>
    <col min="5893" max="5893" width="21.42578125" style="3" customWidth="1"/>
    <col min="5894" max="5894" width="21.5703125" style="3" customWidth="1"/>
    <col min="5895" max="5895" width="19.85546875" style="3" customWidth="1"/>
    <col min="5896" max="5896" width="22.7109375" style="3" customWidth="1"/>
    <col min="5897" max="5897" width="25.28515625" style="3" customWidth="1"/>
    <col min="5898" max="5898" width="15.5703125" style="3" customWidth="1"/>
    <col min="5899" max="5899" width="8.5703125" style="3"/>
    <col min="5900" max="5900" width="30" style="3" customWidth="1"/>
    <col min="5901" max="5901" width="19.7109375" style="3" customWidth="1"/>
    <col min="5902" max="6143" width="8.5703125" style="3"/>
    <col min="6144" max="6144" width="65.7109375" style="3" customWidth="1"/>
    <col min="6145" max="6145" width="25" style="3" customWidth="1"/>
    <col min="6146" max="6146" width="26.5703125" style="3" customWidth="1"/>
    <col min="6147" max="6147" width="22.42578125" style="3" customWidth="1"/>
    <col min="6148" max="6148" width="23.85546875" style="3" customWidth="1"/>
    <col min="6149" max="6149" width="21.42578125" style="3" customWidth="1"/>
    <col min="6150" max="6150" width="21.5703125" style="3" customWidth="1"/>
    <col min="6151" max="6151" width="19.85546875" style="3" customWidth="1"/>
    <col min="6152" max="6152" width="22.7109375" style="3" customWidth="1"/>
    <col min="6153" max="6153" width="25.28515625" style="3" customWidth="1"/>
    <col min="6154" max="6154" width="15.5703125" style="3" customWidth="1"/>
    <col min="6155" max="6155" width="8.5703125" style="3"/>
    <col min="6156" max="6156" width="30" style="3" customWidth="1"/>
    <col min="6157" max="6157" width="19.7109375" style="3" customWidth="1"/>
    <col min="6158" max="6399" width="8.5703125" style="3"/>
    <col min="6400" max="6400" width="65.7109375" style="3" customWidth="1"/>
    <col min="6401" max="6401" width="25" style="3" customWidth="1"/>
    <col min="6402" max="6402" width="26.5703125" style="3" customWidth="1"/>
    <col min="6403" max="6403" width="22.42578125" style="3" customWidth="1"/>
    <col min="6404" max="6404" width="23.85546875" style="3" customWidth="1"/>
    <col min="6405" max="6405" width="21.42578125" style="3" customWidth="1"/>
    <col min="6406" max="6406" width="21.5703125" style="3" customWidth="1"/>
    <col min="6407" max="6407" width="19.85546875" style="3" customWidth="1"/>
    <col min="6408" max="6408" width="22.7109375" style="3" customWidth="1"/>
    <col min="6409" max="6409" width="25.28515625" style="3" customWidth="1"/>
    <col min="6410" max="6410" width="15.5703125" style="3" customWidth="1"/>
    <col min="6411" max="6411" width="8.5703125" style="3"/>
    <col min="6412" max="6412" width="30" style="3" customWidth="1"/>
    <col min="6413" max="6413" width="19.7109375" style="3" customWidth="1"/>
    <col min="6414" max="6655" width="8.5703125" style="3"/>
    <col min="6656" max="6656" width="65.7109375" style="3" customWidth="1"/>
    <col min="6657" max="6657" width="25" style="3" customWidth="1"/>
    <col min="6658" max="6658" width="26.5703125" style="3" customWidth="1"/>
    <col min="6659" max="6659" width="22.42578125" style="3" customWidth="1"/>
    <col min="6660" max="6660" width="23.85546875" style="3" customWidth="1"/>
    <col min="6661" max="6661" width="21.42578125" style="3" customWidth="1"/>
    <col min="6662" max="6662" width="21.5703125" style="3" customWidth="1"/>
    <col min="6663" max="6663" width="19.85546875" style="3" customWidth="1"/>
    <col min="6664" max="6664" width="22.7109375" style="3" customWidth="1"/>
    <col min="6665" max="6665" width="25.28515625" style="3" customWidth="1"/>
    <col min="6666" max="6666" width="15.5703125" style="3" customWidth="1"/>
    <col min="6667" max="6667" width="8.5703125" style="3"/>
    <col min="6668" max="6668" width="30" style="3" customWidth="1"/>
    <col min="6669" max="6669" width="19.7109375" style="3" customWidth="1"/>
    <col min="6670" max="6911" width="8.5703125" style="3"/>
    <col min="6912" max="6912" width="65.7109375" style="3" customWidth="1"/>
    <col min="6913" max="6913" width="25" style="3" customWidth="1"/>
    <col min="6914" max="6914" width="26.5703125" style="3" customWidth="1"/>
    <col min="6915" max="6915" width="22.42578125" style="3" customWidth="1"/>
    <col min="6916" max="6916" width="23.85546875" style="3" customWidth="1"/>
    <col min="6917" max="6917" width="21.42578125" style="3" customWidth="1"/>
    <col min="6918" max="6918" width="21.5703125" style="3" customWidth="1"/>
    <col min="6919" max="6919" width="19.85546875" style="3" customWidth="1"/>
    <col min="6920" max="6920" width="22.7109375" style="3" customWidth="1"/>
    <col min="6921" max="6921" width="25.28515625" style="3" customWidth="1"/>
    <col min="6922" max="6922" width="15.5703125" style="3" customWidth="1"/>
    <col min="6923" max="6923" width="8.5703125" style="3"/>
    <col min="6924" max="6924" width="30" style="3" customWidth="1"/>
    <col min="6925" max="6925" width="19.7109375" style="3" customWidth="1"/>
    <col min="6926" max="7167" width="8.5703125" style="3"/>
    <col min="7168" max="7168" width="65.7109375" style="3" customWidth="1"/>
    <col min="7169" max="7169" width="25" style="3" customWidth="1"/>
    <col min="7170" max="7170" width="26.5703125" style="3" customWidth="1"/>
    <col min="7171" max="7171" width="22.42578125" style="3" customWidth="1"/>
    <col min="7172" max="7172" width="23.85546875" style="3" customWidth="1"/>
    <col min="7173" max="7173" width="21.42578125" style="3" customWidth="1"/>
    <col min="7174" max="7174" width="21.5703125" style="3" customWidth="1"/>
    <col min="7175" max="7175" width="19.85546875" style="3" customWidth="1"/>
    <col min="7176" max="7176" width="22.7109375" style="3" customWidth="1"/>
    <col min="7177" max="7177" width="25.28515625" style="3" customWidth="1"/>
    <col min="7178" max="7178" width="15.5703125" style="3" customWidth="1"/>
    <col min="7179" max="7179" width="8.5703125" style="3"/>
    <col min="7180" max="7180" width="30" style="3" customWidth="1"/>
    <col min="7181" max="7181" width="19.7109375" style="3" customWidth="1"/>
    <col min="7182" max="7423" width="8.5703125" style="3"/>
    <col min="7424" max="7424" width="65.7109375" style="3" customWidth="1"/>
    <col min="7425" max="7425" width="25" style="3" customWidth="1"/>
    <col min="7426" max="7426" width="26.5703125" style="3" customWidth="1"/>
    <col min="7427" max="7427" width="22.42578125" style="3" customWidth="1"/>
    <col min="7428" max="7428" width="23.85546875" style="3" customWidth="1"/>
    <col min="7429" max="7429" width="21.42578125" style="3" customWidth="1"/>
    <col min="7430" max="7430" width="21.5703125" style="3" customWidth="1"/>
    <col min="7431" max="7431" width="19.85546875" style="3" customWidth="1"/>
    <col min="7432" max="7432" width="22.7109375" style="3" customWidth="1"/>
    <col min="7433" max="7433" width="25.28515625" style="3" customWidth="1"/>
    <col min="7434" max="7434" width="15.5703125" style="3" customWidth="1"/>
    <col min="7435" max="7435" width="8.5703125" style="3"/>
    <col min="7436" max="7436" width="30" style="3" customWidth="1"/>
    <col min="7437" max="7437" width="19.7109375" style="3" customWidth="1"/>
    <col min="7438" max="7679" width="8.5703125" style="3"/>
    <col min="7680" max="7680" width="65.7109375" style="3" customWidth="1"/>
    <col min="7681" max="7681" width="25" style="3" customWidth="1"/>
    <col min="7682" max="7682" width="26.5703125" style="3" customWidth="1"/>
    <col min="7683" max="7683" width="22.42578125" style="3" customWidth="1"/>
    <col min="7684" max="7684" width="23.85546875" style="3" customWidth="1"/>
    <col min="7685" max="7685" width="21.42578125" style="3" customWidth="1"/>
    <col min="7686" max="7686" width="21.5703125" style="3" customWidth="1"/>
    <col min="7687" max="7687" width="19.85546875" style="3" customWidth="1"/>
    <col min="7688" max="7688" width="22.7109375" style="3" customWidth="1"/>
    <col min="7689" max="7689" width="25.28515625" style="3" customWidth="1"/>
    <col min="7690" max="7690" width="15.5703125" style="3" customWidth="1"/>
    <col min="7691" max="7691" width="8.5703125" style="3"/>
    <col min="7692" max="7692" width="30" style="3" customWidth="1"/>
    <col min="7693" max="7693" width="19.7109375" style="3" customWidth="1"/>
    <col min="7694" max="7935" width="8.5703125" style="3"/>
    <col min="7936" max="7936" width="65.7109375" style="3" customWidth="1"/>
    <col min="7937" max="7937" width="25" style="3" customWidth="1"/>
    <col min="7938" max="7938" width="26.5703125" style="3" customWidth="1"/>
    <col min="7939" max="7939" width="22.42578125" style="3" customWidth="1"/>
    <col min="7940" max="7940" width="23.85546875" style="3" customWidth="1"/>
    <col min="7941" max="7941" width="21.42578125" style="3" customWidth="1"/>
    <col min="7942" max="7942" width="21.5703125" style="3" customWidth="1"/>
    <col min="7943" max="7943" width="19.85546875" style="3" customWidth="1"/>
    <col min="7944" max="7944" width="22.7109375" style="3" customWidth="1"/>
    <col min="7945" max="7945" width="25.28515625" style="3" customWidth="1"/>
    <col min="7946" max="7946" width="15.5703125" style="3" customWidth="1"/>
    <col min="7947" max="7947" width="8.5703125" style="3"/>
    <col min="7948" max="7948" width="30" style="3" customWidth="1"/>
    <col min="7949" max="7949" width="19.7109375" style="3" customWidth="1"/>
    <col min="7950" max="8191" width="8.5703125" style="3"/>
    <col min="8192" max="8192" width="65.7109375" style="3" customWidth="1"/>
    <col min="8193" max="8193" width="25" style="3" customWidth="1"/>
    <col min="8194" max="8194" width="26.5703125" style="3" customWidth="1"/>
    <col min="8195" max="8195" width="22.42578125" style="3" customWidth="1"/>
    <col min="8196" max="8196" width="23.85546875" style="3" customWidth="1"/>
    <col min="8197" max="8197" width="21.42578125" style="3" customWidth="1"/>
    <col min="8198" max="8198" width="21.5703125" style="3" customWidth="1"/>
    <col min="8199" max="8199" width="19.85546875" style="3" customWidth="1"/>
    <col min="8200" max="8200" width="22.7109375" style="3" customWidth="1"/>
    <col min="8201" max="8201" width="25.28515625" style="3" customWidth="1"/>
    <col min="8202" max="8202" width="15.5703125" style="3" customWidth="1"/>
    <col min="8203" max="8203" width="8.5703125" style="3"/>
    <col min="8204" max="8204" width="30" style="3" customWidth="1"/>
    <col min="8205" max="8205" width="19.7109375" style="3" customWidth="1"/>
    <col min="8206" max="8447" width="8.5703125" style="3"/>
    <col min="8448" max="8448" width="65.7109375" style="3" customWidth="1"/>
    <col min="8449" max="8449" width="25" style="3" customWidth="1"/>
    <col min="8450" max="8450" width="26.5703125" style="3" customWidth="1"/>
    <col min="8451" max="8451" width="22.42578125" style="3" customWidth="1"/>
    <col min="8452" max="8452" width="23.85546875" style="3" customWidth="1"/>
    <col min="8453" max="8453" width="21.42578125" style="3" customWidth="1"/>
    <col min="8454" max="8454" width="21.5703125" style="3" customWidth="1"/>
    <col min="8455" max="8455" width="19.85546875" style="3" customWidth="1"/>
    <col min="8456" max="8456" width="22.7109375" style="3" customWidth="1"/>
    <col min="8457" max="8457" width="25.28515625" style="3" customWidth="1"/>
    <col min="8458" max="8458" width="15.5703125" style="3" customWidth="1"/>
    <col min="8459" max="8459" width="8.5703125" style="3"/>
    <col min="8460" max="8460" width="30" style="3" customWidth="1"/>
    <col min="8461" max="8461" width="19.7109375" style="3" customWidth="1"/>
    <col min="8462" max="8703" width="8.5703125" style="3"/>
    <col min="8704" max="8704" width="65.7109375" style="3" customWidth="1"/>
    <col min="8705" max="8705" width="25" style="3" customWidth="1"/>
    <col min="8706" max="8706" width="26.5703125" style="3" customWidth="1"/>
    <col min="8707" max="8707" width="22.42578125" style="3" customWidth="1"/>
    <col min="8708" max="8708" width="23.85546875" style="3" customWidth="1"/>
    <col min="8709" max="8709" width="21.42578125" style="3" customWidth="1"/>
    <col min="8710" max="8710" width="21.5703125" style="3" customWidth="1"/>
    <col min="8711" max="8711" width="19.85546875" style="3" customWidth="1"/>
    <col min="8712" max="8712" width="22.7109375" style="3" customWidth="1"/>
    <col min="8713" max="8713" width="25.28515625" style="3" customWidth="1"/>
    <col min="8714" max="8714" width="15.5703125" style="3" customWidth="1"/>
    <col min="8715" max="8715" width="8.5703125" style="3"/>
    <col min="8716" max="8716" width="30" style="3" customWidth="1"/>
    <col min="8717" max="8717" width="19.7109375" style="3" customWidth="1"/>
    <col min="8718" max="8959" width="8.5703125" style="3"/>
    <col min="8960" max="8960" width="65.7109375" style="3" customWidth="1"/>
    <col min="8961" max="8961" width="25" style="3" customWidth="1"/>
    <col min="8962" max="8962" width="26.5703125" style="3" customWidth="1"/>
    <col min="8963" max="8963" width="22.42578125" style="3" customWidth="1"/>
    <col min="8964" max="8964" width="23.85546875" style="3" customWidth="1"/>
    <col min="8965" max="8965" width="21.42578125" style="3" customWidth="1"/>
    <col min="8966" max="8966" width="21.5703125" style="3" customWidth="1"/>
    <col min="8967" max="8967" width="19.85546875" style="3" customWidth="1"/>
    <col min="8968" max="8968" width="22.7109375" style="3" customWidth="1"/>
    <col min="8969" max="8969" width="25.28515625" style="3" customWidth="1"/>
    <col min="8970" max="8970" width="15.5703125" style="3" customWidth="1"/>
    <col min="8971" max="8971" width="8.5703125" style="3"/>
    <col min="8972" max="8972" width="30" style="3" customWidth="1"/>
    <col min="8973" max="8973" width="19.7109375" style="3" customWidth="1"/>
    <col min="8974" max="9215" width="8.5703125" style="3"/>
    <col min="9216" max="9216" width="65.7109375" style="3" customWidth="1"/>
    <col min="9217" max="9217" width="25" style="3" customWidth="1"/>
    <col min="9218" max="9218" width="26.5703125" style="3" customWidth="1"/>
    <col min="9219" max="9219" width="22.42578125" style="3" customWidth="1"/>
    <col min="9220" max="9220" width="23.85546875" style="3" customWidth="1"/>
    <col min="9221" max="9221" width="21.42578125" style="3" customWidth="1"/>
    <col min="9222" max="9222" width="21.5703125" style="3" customWidth="1"/>
    <col min="9223" max="9223" width="19.85546875" style="3" customWidth="1"/>
    <col min="9224" max="9224" width="22.7109375" style="3" customWidth="1"/>
    <col min="9225" max="9225" width="25.28515625" style="3" customWidth="1"/>
    <col min="9226" max="9226" width="15.5703125" style="3" customWidth="1"/>
    <col min="9227" max="9227" width="8.5703125" style="3"/>
    <col min="9228" max="9228" width="30" style="3" customWidth="1"/>
    <col min="9229" max="9229" width="19.7109375" style="3" customWidth="1"/>
    <col min="9230" max="9471" width="8.5703125" style="3"/>
    <col min="9472" max="9472" width="65.7109375" style="3" customWidth="1"/>
    <col min="9473" max="9473" width="25" style="3" customWidth="1"/>
    <col min="9474" max="9474" width="26.5703125" style="3" customWidth="1"/>
    <col min="9475" max="9475" width="22.42578125" style="3" customWidth="1"/>
    <col min="9476" max="9476" width="23.85546875" style="3" customWidth="1"/>
    <col min="9477" max="9477" width="21.42578125" style="3" customWidth="1"/>
    <col min="9478" max="9478" width="21.5703125" style="3" customWidth="1"/>
    <col min="9479" max="9479" width="19.85546875" style="3" customWidth="1"/>
    <col min="9480" max="9480" width="22.7109375" style="3" customWidth="1"/>
    <col min="9481" max="9481" width="25.28515625" style="3" customWidth="1"/>
    <col min="9482" max="9482" width="15.5703125" style="3" customWidth="1"/>
    <col min="9483" max="9483" width="8.5703125" style="3"/>
    <col min="9484" max="9484" width="30" style="3" customWidth="1"/>
    <col min="9485" max="9485" width="19.7109375" style="3" customWidth="1"/>
    <col min="9486" max="9727" width="8.5703125" style="3"/>
    <col min="9728" max="9728" width="65.7109375" style="3" customWidth="1"/>
    <col min="9729" max="9729" width="25" style="3" customWidth="1"/>
    <col min="9730" max="9730" width="26.5703125" style="3" customWidth="1"/>
    <col min="9731" max="9731" width="22.42578125" style="3" customWidth="1"/>
    <col min="9732" max="9732" width="23.85546875" style="3" customWidth="1"/>
    <col min="9733" max="9733" width="21.42578125" style="3" customWidth="1"/>
    <col min="9734" max="9734" width="21.5703125" style="3" customWidth="1"/>
    <col min="9735" max="9735" width="19.85546875" style="3" customWidth="1"/>
    <col min="9736" max="9736" width="22.7109375" style="3" customWidth="1"/>
    <col min="9737" max="9737" width="25.28515625" style="3" customWidth="1"/>
    <col min="9738" max="9738" width="15.5703125" style="3" customWidth="1"/>
    <col min="9739" max="9739" width="8.5703125" style="3"/>
    <col min="9740" max="9740" width="30" style="3" customWidth="1"/>
    <col min="9741" max="9741" width="19.7109375" style="3" customWidth="1"/>
    <col min="9742" max="9983" width="8.5703125" style="3"/>
    <col min="9984" max="9984" width="65.7109375" style="3" customWidth="1"/>
    <col min="9985" max="9985" width="25" style="3" customWidth="1"/>
    <col min="9986" max="9986" width="26.5703125" style="3" customWidth="1"/>
    <col min="9987" max="9987" width="22.42578125" style="3" customWidth="1"/>
    <col min="9988" max="9988" width="23.85546875" style="3" customWidth="1"/>
    <col min="9989" max="9989" width="21.42578125" style="3" customWidth="1"/>
    <col min="9990" max="9990" width="21.5703125" style="3" customWidth="1"/>
    <col min="9991" max="9991" width="19.85546875" style="3" customWidth="1"/>
    <col min="9992" max="9992" width="22.7109375" style="3" customWidth="1"/>
    <col min="9993" max="9993" width="25.28515625" style="3" customWidth="1"/>
    <col min="9994" max="9994" width="15.5703125" style="3" customWidth="1"/>
    <col min="9995" max="9995" width="8.5703125" style="3"/>
    <col min="9996" max="9996" width="30" style="3" customWidth="1"/>
    <col min="9997" max="9997" width="19.7109375" style="3" customWidth="1"/>
    <col min="9998" max="10239" width="8.5703125" style="3"/>
    <col min="10240" max="10240" width="65.7109375" style="3" customWidth="1"/>
    <col min="10241" max="10241" width="25" style="3" customWidth="1"/>
    <col min="10242" max="10242" width="26.5703125" style="3" customWidth="1"/>
    <col min="10243" max="10243" width="22.42578125" style="3" customWidth="1"/>
    <col min="10244" max="10244" width="23.85546875" style="3" customWidth="1"/>
    <col min="10245" max="10245" width="21.42578125" style="3" customWidth="1"/>
    <col min="10246" max="10246" width="21.5703125" style="3" customWidth="1"/>
    <col min="10247" max="10247" width="19.85546875" style="3" customWidth="1"/>
    <col min="10248" max="10248" width="22.7109375" style="3" customWidth="1"/>
    <col min="10249" max="10249" width="25.28515625" style="3" customWidth="1"/>
    <col min="10250" max="10250" width="15.5703125" style="3" customWidth="1"/>
    <col min="10251" max="10251" width="8.5703125" style="3"/>
    <col min="10252" max="10252" width="30" style="3" customWidth="1"/>
    <col min="10253" max="10253" width="19.7109375" style="3" customWidth="1"/>
    <col min="10254" max="10495" width="8.5703125" style="3"/>
    <col min="10496" max="10496" width="65.7109375" style="3" customWidth="1"/>
    <col min="10497" max="10497" width="25" style="3" customWidth="1"/>
    <col min="10498" max="10498" width="26.5703125" style="3" customWidth="1"/>
    <col min="10499" max="10499" width="22.42578125" style="3" customWidth="1"/>
    <col min="10500" max="10500" width="23.85546875" style="3" customWidth="1"/>
    <col min="10501" max="10501" width="21.42578125" style="3" customWidth="1"/>
    <col min="10502" max="10502" width="21.5703125" style="3" customWidth="1"/>
    <col min="10503" max="10503" width="19.85546875" style="3" customWidth="1"/>
    <col min="10504" max="10504" width="22.7109375" style="3" customWidth="1"/>
    <col min="10505" max="10505" width="25.28515625" style="3" customWidth="1"/>
    <col min="10506" max="10506" width="15.5703125" style="3" customWidth="1"/>
    <col min="10507" max="10507" width="8.5703125" style="3"/>
    <col min="10508" max="10508" width="30" style="3" customWidth="1"/>
    <col min="10509" max="10509" width="19.7109375" style="3" customWidth="1"/>
    <col min="10510" max="10751" width="8.5703125" style="3"/>
    <col min="10752" max="10752" width="65.7109375" style="3" customWidth="1"/>
    <col min="10753" max="10753" width="25" style="3" customWidth="1"/>
    <col min="10754" max="10754" width="26.5703125" style="3" customWidth="1"/>
    <col min="10755" max="10755" width="22.42578125" style="3" customWidth="1"/>
    <col min="10756" max="10756" width="23.85546875" style="3" customWidth="1"/>
    <col min="10757" max="10757" width="21.42578125" style="3" customWidth="1"/>
    <col min="10758" max="10758" width="21.5703125" style="3" customWidth="1"/>
    <col min="10759" max="10759" width="19.85546875" style="3" customWidth="1"/>
    <col min="10760" max="10760" width="22.7109375" style="3" customWidth="1"/>
    <col min="10761" max="10761" width="25.28515625" style="3" customWidth="1"/>
    <col min="10762" max="10762" width="15.5703125" style="3" customWidth="1"/>
    <col min="10763" max="10763" width="8.5703125" style="3"/>
    <col min="10764" max="10764" width="30" style="3" customWidth="1"/>
    <col min="10765" max="10765" width="19.7109375" style="3" customWidth="1"/>
    <col min="10766" max="11007" width="8.5703125" style="3"/>
    <col min="11008" max="11008" width="65.7109375" style="3" customWidth="1"/>
    <col min="11009" max="11009" width="25" style="3" customWidth="1"/>
    <col min="11010" max="11010" width="26.5703125" style="3" customWidth="1"/>
    <col min="11011" max="11011" width="22.42578125" style="3" customWidth="1"/>
    <col min="11012" max="11012" width="23.85546875" style="3" customWidth="1"/>
    <col min="11013" max="11013" width="21.42578125" style="3" customWidth="1"/>
    <col min="11014" max="11014" width="21.5703125" style="3" customWidth="1"/>
    <col min="11015" max="11015" width="19.85546875" style="3" customWidth="1"/>
    <col min="11016" max="11016" width="22.7109375" style="3" customWidth="1"/>
    <col min="11017" max="11017" width="25.28515625" style="3" customWidth="1"/>
    <col min="11018" max="11018" width="15.5703125" style="3" customWidth="1"/>
    <col min="11019" max="11019" width="8.5703125" style="3"/>
    <col min="11020" max="11020" width="30" style="3" customWidth="1"/>
    <col min="11021" max="11021" width="19.7109375" style="3" customWidth="1"/>
    <col min="11022" max="11263" width="8.5703125" style="3"/>
    <col min="11264" max="11264" width="65.7109375" style="3" customWidth="1"/>
    <col min="11265" max="11265" width="25" style="3" customWidth="1"/>
    <col min="11266" max="11266" width="26.5703125" style="3" customWidth="1"/>
    <col min="11267" max="11267" width="22.42578125" style="3" customWidth="1"/>
    <col min="11268" max="11268" width="23.85546875" style="3" customWidth="1"/>
    <col min="11269" max="11269" width="21.42578125" style="3" customWidth="1"/>
    <col min="11270" max="11270" width="21.5703125" style="3" customWidth="1"/>
    <col min="11271" max="11271" width="19.85546875" style="3" customWidth="1"/>
    <col min="11272" max="11272" width="22.7109375" style="3" customWidth="1"/>
    <col min="11273" max="11273" width="25.28515625" style="3" customWidth="1"/>
    <col min="11274" max="11274" width="15.5703125" style="3" customWidth="1"/>
    <col min="11275" max="11275" width="8.5703125" style="3"/>
    <col min="11276" max="11276" width="30" style="3" customWidth="1"/>
    <col min="11277" max="11277" width="19.7109375" style="3" customWidth="1"/>
    <col min="11278" max="11519" width="8.5703125" style="3"/>
    <col min="11520" max="11520" width="65.7109375" style="3" customWidth="1"/>
    <col min="11521" max="11521" width="25" style="3" customWidth="1"/>
    <col min="11522" max="11522" width="26.5703125" style="3" customWidth="1"/>
    <col min="11523" max="11523" width="22.42578125" style="3" customWidth="1"/>
    <col min="11524" max="11524" width="23.85546875" style="3" customWidth="1"/>
    <col min="11525" max="11525" width="21.42578125" style="3" customWidth="1"/>
    <col min="11526" max="11526" width="21.5703125" style="3" customWidth="1"/>
    <col min="11527" max="11527" width="19.85546875" style="3" customWidth="1"/>
    <col min="11528" max="11528" width="22.7109375" style="3" customWidth="1"/>
    <col min="11529" max="11529" width="25.28515625" style="3" customWidth="1"/>
    <col min="11530" max="11530" width="15.5703125" style="3" customWidth="1"/>
    <col min="11531" max="11531" width="8.5703125" style="3"/>
    <col min="11532" max="11532" width="30" style="3" customWidth="1"/>
    <col min="11533" max="11533" width="19.7109375" style="3" customWidth="1"/>
    <col min="11534" max="11775" width="8.5703125" style="3"/>
    <col min="11776" max="11776" width="65.7109375" style="3" customWidth="1"/>
    <col min="11777" max="11777" width="25" style="3" customWidth="1"/>
    <col min="11778" max="11778" width="26.5703125" style="3" customWidth="1"/>
    <col min="11779" max="11779" width="22.42578125" style="3" customWidth="1"/>
    <col min="11780" max="11780" width="23.85546875" style="3" customWidth="1"/>
    <col min="11781" max="11781" width="21.42578125" style="3" customWidth="1"/>
    <col min="11782" max="11782" width="21.5703125" style="3" customWidth="1"/>
    <col min="11783" max="11783" width="19.85546875" style="3" customWidth="1"/>
    <col min="11784" max="11784" width="22.7109375" style="3" customWidth="1"/>
    <col min="11785" max="11785" width="25.28515625" style="3" customWidth="1"/>
    <col min="11786" max="11786" width="15.5703125" style="3" customWidth="1"/>
    <col min="11787" max="11787" width="8.5703125" style="3"/>
    <col min="11788" max="11788" width="30" style="3" customWidth="1"/>
    <col min="11789" max="11789" width="19.7109375" style="3" customWidth="1"/>
    <col min="11790" max="12031" width="8.5703125" style="3"/>
    <col min="12032" max="12032" width="65.7109375" style="3" customWidth="1"/>
    <col min="12033" max="12033" width="25" style="3" customWidth="1"/>
    <col min="12034" max="12034" width="26.5703125" style="3" customWidth="1"/>
    <col min="12035" max="12035" width="22.42578125" style="3" customWidth="1"/>
    <col min="12036" max="12036" width="23.85546875" style="3" customWidth="1"/>
    <col min="12037" max="12037" width="21.42578125" style="3" customWidth="1"/>
    <col min="12038" max="12038" width="21.5703125" style="3" customWidth="1"/>
    <col min="12039" max="12039" width="19.85546875" style="3" customWidth="1"/>
    <col min="12040" max="12040" width="22.7109375" style="3" customWidth="1"/>
    <col min="12041" max="12041" width="25.28515625" style="3" customWidth="1"/>
    <col min="12042" max="12042" width="15.5703125" style="3" customWidth="1"/>
    <col min="12043" max="12043" width="8.5703125" style="3"/>
    <col min="12044" max="12044" width="30" style="3" customWidth="1"/>
    <col min="12045" max="12045" width="19.7109375" style="3" customWidth="1"/>
    <col min="12046" max="12287" width="8.5703125" style="3"/>
    <col min="12288" max="12288" width="65.7109375" style="3" customWidth="1"/>
    <col min="12289" max="12289" width="25" style="3" customWidth="1"/>
    <col min="12290" max="12290" width="26.5703125" style="3" customWidth="1"/>
    <col min="12291" max="12291" width="22.42578125" style="3" customWidth="1"/>
    <col min="12292" max="12292" width="23.85546875" style="3" customWidth="1"/>
    <col min="12293" max="12293" width="21.42578125" style="3" customWidth="1"/>
    <col min="12294" max="12294" width="21.5703125" style="3" customWidth="1"/>
    <col min="12295" max="12295" width="19.85546875" style="3" customWidth="1"/>
    <col min="12296" max="12296" width="22.7109375" style="3" customWidth="1"/>
    <col min="12297" max="12297" width="25.28515625" style="3" customWidth="1"/>
    <col min="12298" max="12298" width="15.5703125" style="3" customWidth="1"/>
    <col min="12299" max="12299" width="8.5703125" style="3"/>
    <col min="12300" max="12300" width="30" style="3" customWidth="1"/>
    <col min="12301" max="12301" width="19.7109375" style="3" customWidth="1"/>
    <col min="12302" max="12543" width="8.5703125" style="3"/>
    <col min="12544" max="12544" width="65.7109375" style="3" customWidth="1"/>
    <col min="12545" max="12545" width="25" style="3" customWidth="1"/>
    <col min="12546" max="12546" width="26.5703125" style="3" customWidth="1"/>
    <col min="12547" max="12547" width="22.42578125" style="3" customWidth="1"/>
    <col min="12548" max="12548" width="23.85546875" style="3" customWidth="1"/>
    <col min="12549" max="12549" width="21.42578125" style="3" customWidth="1"/>
    <col min="12550" max="12550" width="21.5703125" style="3" customWidth="1"/>
    <col min="12551" max="12551" width="19.85546875" style="3" customWidth="1"/>
    <col min="12552" max="12552" width="22.7109375" style="3" customWidth="1"/>
    <col min="12553" max="12553" width="25.28515625" style="3" customWidth="1"/>
    <col min="12554" max="12554" width="15.5703125" style="3" customWidth="1"/>
    <col min="12555" max="12555" width="8.5703125" style="3"/>
    <col min="12556" max="12556" width="30" style="3" customWidth="1"/>
    <col min="12557" max="12557" width="19.7109375" style="3" customWidth="1"/>
    <col min="12558" max="12799" width="8.5703125" style="3"/>
    <col min="12800" max="12800" width="65.7109375" style="3" customWidth="1"/>
    <col min="12801" max="12801" width="25" style="3" customWidth="1"/>
    <col min="12802" max="12802" width="26.5703125" style="3" customWidth="1"/>
    <col min="12803" max="12803" width="22.42578125" style="3" customWidth="1"/>
    <col min="12804" max="12804" width="23.85546875" style="3" customWidth="1"/>
    <col min="12805" max="12805" width="21.42578125" style="3" customWidth="1"/>
    <col min="12806" max="12806" width="21.5703125" style="3" customWidth="1"/>
    <col min="12807" max="12807" width="19.85546875" style="3" customWidth="1"/>
    <col min="12808" max="12808" width="22.7109375" style="3" customWidth="1"/>
    <col min="12809" max="12809" width="25.28515625" style="3" customWidth="1"/>
    <col min="12810" max="12810" width="15.5703125" style="3" customWidth="1"/>
    <col min="12811" max="12811" width="8.5703125" style="3"/>
    <col min="12812" max="12812" width="30" style="3" customWidth="1"/>
    <col min="12813" max="12813" width="19.7109375" style="3" customWidth="1"/>
    <col min="12814" max="13055" width="8.5703125" style="3"/>
    <col min="13056" max="13056" width="65.7109375" style="3" customWidth="1"/>
    <col min="13057" max="13057" width="25" style="3" customWidth="1"/>
    <col min="13058" max="13058" width="26.5703125" style="3" customWidth="1"/>
    <col min="13059" max="13059" width="22.42578125" style="3" customWidth="1"/>
    <col min="13060" max="13060" width="23.85546875" style="3" customWidth="1"/>
    <col min="13061" max="13061" width="21.42578125" style="3" customWidth="1"/>
    <col min="13062" max="13062" width="21.5703125" style="3" customWidth="1"/>
    <col min="13063" max="13063" width="19.85546875" style="3" customWidth="1"/>
    <col min="13064" max="13064" width="22.7109375" style="3" customWidth="1"/>
    <col min="13065" max="13065" width="25.28515625" style="3" customWidth="1"/>
    <col min="13066" max="13066" width="15.5703125" style="3" customWidth="1"/>
    <col min="13067" max="13067" width="8.5703125" style="3"/>
    <col min="13068" max="13068" width="30" style="3" customWidth="1"/>
    <col min="13069" max="13069" width="19.7109375" style="3" customWidth="1"/>
    <col min="13070" max="13311" width="8.5703125" style="3"/>
    <col min="13312" max="13312" width="65.7109375" style="3" customWidth="1"/>
    <col min="13313" max="13313" width="25" style="3" customWidth="1"/>
    <col min="13314" max="13314" width="26.5703125" style="3" customWidth="1"/>
    <col min="13315" max="13315" width="22.42578125" style="3" customWidth="1"/>
    <col min="13316" max="13316" width="23.85546875" style="3" customWidth="1"/>
    <col min="13317" max="13317" width="21.42578125" style="3" customWidth="1"/>
    <col min="13318" max="13318" width="21.5703125" style="3" customWidth="1"/>
    <col min="13319" max="13319" width="19.85546875" style="3" customWidth="1"/>
    <col min="13320" max="13320" width="22.7109375" style="3" customWidth="1"/>
    <col min="13321" max="13321" width="25.28515625" style="3" customWidth="1"/>
    <col min="13322" max="13322" width="15.5703125" style="3" customWidth="1"/>
    <col min="13323" max="13323" width="8.5703125" style="3"/>
    <col min="13324" max="13324" width="30" style="3" customWidth="1"/>
    <col min="13325" max="13325" width="19.7109375" style="3" customWidth="1"/>
    <col min="13326" max="13567" width="8.5703125" style="3"/>
    <col min="13568" max="13568" width="65.7109375" style="3" customWidth="1"/>
    <col min="13569" max="13569" width="25" style="3" customWidth="1"/>
    <col min="13570" max="13570" width="26.5703125" style="3" customWidth="1"/>
    <col min="13571" max="13571" width="22.42578125" style="3" customWidth="1"/>
    <col min="13572" max="13572" width="23.85546875" style="3" customWidth="1"/>
    <col min="13573" max="13573" width="21.42578125" style="3" customWidth="1"/>
    <col min="13574" max="13574" width="21.5703125" style="3" customWidth="1"/>
    <col min="13575" max="13575" width="19.85546875" style="3" customWidth="1"/>
    <col min="13576" max="13576" width="22.7109375" style="3" customWidth="1"/>
    <col min="13577" max="13577" width="25.28515625" style="3" customWidth="1"/>
    <col min="13578" max="13578" width="15.5703125" style="3" customWidth="1"/>
    <col min="13579" max="13579" width="8.5703125" style="3"/>
    <col min="13580" max="13580" width="30" style="3" customWidth="1"/>
    <col min="13581" max="13581" width="19.7109375" style="3" customWidth="1"/>
    <col min="13582" max="13823" width="8.5703125" style="3"/>
    <col min="13824" max="13824" width="65.7109375" style="3" customWidth="1"/>
    <col min="13825" max="13825" width="25" style="3" customWidth="1"/>
    <col min="13826" max="13826" width="26.5703125" style="3" customWidth="1"/>
    <col min="13827" max="13827" width="22.42578125" style="3" customWidth="1"/>
    <col min="13828" max="13828" width="23.85546875" style="3" customWidth="1"/>
    <col min="13829" max="13829" width="21.42578125" style="3" customWidth="1"/>
    <col min="13830" max="13830" width="21.5703125" style="3" customWidth="1"/>
    <col min="13831" max="13831" width="19.85546875" style="3" customWidth="1"/>
    <col min="13832" max="13832" width="22.7109375" style="3" customWidth="1"/>
    <col min="13833" max="13833" width="25.28515625" style="3" customWidth="1"/>
    <col min="13834" max="13834" width="15.5703125" style="3" customWidth="1"/>
    <col min="13835" max="13835" width="8.5703125" style="3"/>
    <col min="13836" max="13836" width="30" style="3" customWidth="1"/>
    <col min="13837" max="13837" width="19.7109375" style="3" customWidth="1"/>
    <col min="13838" max="14079" width="8.5703125" style="3"/>
    <col min="14080" max="14080" width="65.7109375" style="3" customWidth="1"/>
    <col min="14081" max="14081" width="25" style="3" customWidth="1"/>
    <col min="14082" max="14082" width="26.5703125" style="3" customWidth="1"/>
    <col min="14083" max="14083" width="22.42578125" style="3" customWidth="1"/>
    <col min="14084" max="14084" width="23.85546875" style="3" customWidth="1"/>
    <col min="14085" max="14085" width="21.42578125" style="3" customWidth="1"/>
    <col min="14086" max="14086" width="21.5703125" style="3" customWidth="1"/>
    <col min="14087" max="14087" width="19.85546875" style="3" customWidth="1"/>
    <col min="14088" max="14088" width="22.7109375" style="3" customWidth="1"/>
    <col min="14089" max="14089" width="25.28515625" style="3" customWidth="1"/>
    <col min="14090" max="14090" width="15.5703125" style="3" customWidth="1"/>
    <col min="14091" max="14091" width="8.5703125" style="3"/>
    <col min="14092" max="14092" width="30" style="3" customWidth="1"/>
    <col min="14093" max="14093" width="19.7109375" style="3" customWidth="1"/>
    <col min="14094" max="14335" width="8.5703125" style="3"/>
    <col min="14336" max="14336" width="65.7109375" style="3" customWidth="1"/>
    <col min="14337" max="14337" width="25" style="3" customWidth="1"/>
    <col min="14338" max="14338" width="26.5703125" style="3" customWidth="1"/>
    <col min="14339" max="14339" width="22.42578125" style="3" customWidth="1"/>
    <col min="14340" max="14340" width="23.85546875" style="3" customWidth="1"/>
    <col min="14341" max="14341" width="21.42578125" style="3" customWidth="1"/>
    <col min="14342" max="14342" width="21.5703125" style="3" customWidth="1"/>
    <col min="14343" max="14343" width="19.85546875" style="3" customWidth="1"/>
    <col min="14344" max="14344" width="22.7109375" style="3" customWidth="1"/>
    <col min="14345" max="14345" width="25.28515625" style="3" customWidth="1"/>
    <col min="14346" max="14346" width="15.5703125" style="3" customWidth="1"/>
    <col min="14347" max="14347" width="8.5703125" style="3"/>
    <col min="14348" max="14348" width="30" style="3" customWidth="1"/>
    <col min="14349" max="14349" width="19.7109375" style="3" customWidth="1"/>
    <col min="14350" max="14591" width="8.5703125" style="3"/>
    <col min="14592" max="14592" width="65.7109375" style="3" customWidth="1"/>
    <col min="14593" max="14593" width="25" style="3" customWidth="1"/>
    <col min="14594" max="14594" width="26.5703125" style="3" customWidth="1"/>
    <col min="14595" max="14595" width="22.42578125" style="3" customWidth="1"/>
    <col min="14596" max="14596" width="23.85546875" style="3" customWidth="1"/>
    <col min="14597" max="14597" width="21.42578125" style="3" customWidth="1"/>
    <col min="14598" max="14598" width="21.5703125" style="3" customWidth="1"/>
    <col min="14599" max="14599" width="19.85546875" style="3" customWidth="1"/>
    <col min="14600" max="14600" width="22.7109375" style="3" customWidth="1"/>
    <col min="14601" max="14601" width="25.28515625" style="3" customWidth="1"/>
    <col min="14602" max="14602" width="15.5703125" style="3" customWidth="1"/>
    <col min="14603" max="14603" width="8.5703125" style="3"/>
    <col min="14604" max="14604" width="30" style="3" customWidth="1"/>
    <col min="14605" max="14605" width="19.7109375" style="3" customWidth="1"/>
    <col min="14606" max="14847" width="8.5703125" style="3"/>
    <col min="14848" max="14848" width="65.7109375" style="3" customWidth="1"/>
    <col min="14849" max="14849" width="25" style="3" customWidth="1"/>
    <col min="14850" max="14850" width="26.5703125" style="3" customWidth="1"/>
    <col min="14851" max="14851" width="22.42578125" style="3" customWidth="1"/>
    <col min="14852" max="14852" width="23.85546875" style="3" customWidth="1"/>
    <col min="14853" max="14853" width="21.42578125" style="3" customWidth="1"/>
    <col min="14854" max="14854" width="21.5703125" style="3" customWidth="1"/>
    <col min="14855" max="14855" width="19.85546875" style="3" customWidth="1"/>
    <col min="14856" max="14856" width="22.7109375" style="3" customWidth="1"/>
    <col min="14857" max="14857" width="25.28515625" style="3" customWidth="1"/>
    <col min="14858" max="14858" width="15.5703125" style="3" customWidth="1"/>
    <col min="14859" max="14859" width="8.5703125" style="3"/>
    <col min="14860" max="14860" width="30" style="3" customWidth="1"/>
    <col min="14861" max="14861" width="19.7109375" style="3" customWidth="1"/>
    <col min="14862" max="15103" width="8.5703125" style="3"/>
    <col min="15104" max="15104" width="65.7109375" style="3" customWidth="1"/>
    <col min="15105" max="15105" width="25" style="3" customWidth="1"/>
    <col min="15106" max="15106" width="26.5703125" style="3" customWidth="1"/>
    <col min="15107" max="15107" width="22.42578125" style="3" customWidth="1"/>
    <col min="15108" max="15108" width="23.85546875" style="3" customWidth="1"/>
    <col min="15109" max="15109" width="21.42578125" style="3" customWidth="1"/>
    <col min="15110" max="15110" width="21.5703125" style="3" customWidth="1"/>
    <col min="15111" max="15111" width="19.85546875" style="3" customWidth="1"/>
    <col min="15112" max="15112" width="22.7109375" style="3" customWidth="1"/>
    <col min="15113" max="15113" width="25.28515625" style="3" customWidth="1"/>
    <col min="15114" max="15114" width="15.5703125" style="3" customWidth="1"/>
    <col min="15115" max="15115" width="8.5703125" style="3"/>
    <col min="15116" max="15116" width="30" style="3" customWidth="1"/>
    <col min="15117" max="15117" width="19.7109375" style="3" customWidth="1"/>
    <col min="15118" max="15359" width="8.5703125" style="3"/>
    <col min="15360" max="15360" width="65.7109375" style="3" customWidth="1"/>
    <col min="15361" max="15361" width="25" style="3" customWidth="1"/>
    <col min="15362" max="15362" width="26.5703125" style="3" customWidth="1"/>
    <col min="15363" max="15363" width="22.42578125" style="3" customWidth="1"/>
    <col min="15364" max="15364" width="23.85546875" style="3" customWidth="1"/>
    <col min="15365" max="15365" width="21.42578125" style="3" customWidth="1"/>
    <col min="15366" max="15366" width="21.5703125" style="3" customWidth="1"/>
    <col min="15367" max="15367" width="19.85546875" style="3" customWidth="1"/>
    <col min="15368" max="15368" width="22.7109375" style="3" customWidth="1"/>
    <col min="15369" max="15369" width="25.28515625" style="3" customWidth="1"/>
    <col min="15370" max="15370" width="15.5703125" style="3" customWidth="1"/>
    <col min="15371" max="15371" width="8.5703125" style="3"/>
    <col min="15372" max="15372" width="30" style="3" customWidth="1"/>
    <col min="15373" max="15373" width="19.7109375" style="3" customWidth="1"/>
    <col min="15374" max="15615" width="8.5703125" style="3"/>
    <col min="15616" max="15616" width="65.7109375" style="3" customWidth="1"/>
    <col min="15617" max="15617" width="25" style="3" customWidth="1"/>
    <col min="15618" max="15618" width="26.5703125" style="3" customWidth="1"/>
    <col min="15619" max="15619" width="22.42578125" style="3" customWidth="1"/>
    <col min="15620" max="15620" width="23.85546875" style="3" customWidth="1"/>
    <col min="15621" max="15621" width="21.42578125" style="3" customWidth="1"/>
    <col min="15622" max="15622" width="21.5703125" style="3" customWidth="1"/>
    <col min="15623" max="15623" width="19.85546875" style="3" customWidth="1"/>
    <col min="15624" max="15624" width="22.7109375" style="3" customWidth="1"/>
    <col min="15625" max="15625" width="25.28515625" style="3" customWidth="1"/>
    <col min="15626" max="15626" width="15.5703125" style="3" customWidth="1"/>
    <col min="15627" max="15627" width="8.5703125" style="3"/>
    <col min="15628" max="15628" width="30" style="3" customWidth="1"/>
    <col min="15629" max="15629" width="19.7109375" style="3" customWidth="1"/>
    <col min="15630" max="15871" width="8.5703125" style="3"/>
    <col min="15872" max="15872" width="65.7109375" style="3" customWidth="1"/>
    <col min="15873" max="15873" width="25" style="3" customWidth="1"/>
    <col min="15874" max="15874" width="26.5703125" style="3" customWidth="1"/>
    <col min="15875" max="15875" width="22.42578125" style="3" customWidth="1"/>
    <col min="15876" max="15876" width="23.85546875" style="3" customWidth="1"/>
    <col min="15877" max="15877" width="21.42578125" style="3" customWidth="1"/>
    <col min="15878" max="15878" width="21.5703125" style="3" customWidth="1"/>
    <col min="15879" max="15879" width="19.85546875" style="3" customWidth="1"/>
    <col min="15880" max="15880" width="22.7109375" style="3" customWidth="1"/>
    <col min="15881" max="15881" width="25.28515625" style="3" customWidth="1"/>
    <col min="15882" max="15882" width="15.5703125" style="3" customWidth="1"/>
    <col min="15883" max="15883" width="8.5703125" style="3"/>
    <col min="15884" max="15884" width="30" style="3" customWidth="1"/>
    <col min="15885" max="15885" width="19.7109375" style="3" customWidth="1"/>
    <col min="15886" max="16127" width="8.5703125" style="3"/>
    <col min="16128" max="16128" width="65.7109375" style="3" customWidth="1"/>
    <col min="16129" max="16129" width="25" style="3" customWidth="1"/>
    <col min="16130" max="16130" width="26.5703125" style="3" customWidth="1"/>
    <col min="16131" max="16131" width="22.42578125" style="3" customWidth="1"/>
    <col min="16132" max="16132" width="23.85546875" style="3" customWidth="1"/>
    <col min="16133" max="16133" width="21.42578125" style="3" customWidth="1"/>
    <col min="16134" max="16134" width="21.5703125" style="3" customWidth="1"/>
    <col min="16135" max="16135" width="19.85546875" style="3" customWidth="1"/>
    <col min="16136" max="16136" width="22.7109375" style="3" customWidth="1"/>
    <col min="16137" max="16137" width="25.28515625" style="3" customWidth="1"/>
    <col min="16138" max="16138" width="15.5703125" style="3" customWidth="1"/>
    <col min="16139" max="16139" width="8.5703125" style="3"/>
    <col min="16140" max="16140" width="30" style="3" customWidth="1"/>
    <col min="16141" max="16141" width="19.7109375" style="3" customWidth="1"/>
    <col min="16142" max="16384" width="8.5703125" style="3"/>
  </cols>
  <sheetData>
    <row r="1" spans="1:11" ht="25.5" x14ac:dyDescent="0.2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"/>
      <c r="K1" s="2"/>
    </row>
    <row r="2" spans="1:11" ht="20.25" x14ac:dyDescent="0.25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8" t="s">
        <v>2</v>
      </c>
      <c r="K2" s="158"/>
    </row>
    <row r="3" spans="1:11" ht="20.25" x14ac:dyDescent="0.25">
      <c r="A3" s="159" t="s">
        <v>3</v>
      </c>
      <c r="B3" s="159" t="s">
        <v>4</v>
      </c>
      <c r="C3" s="159"/>
      <c r="D3" s="160" t="s">
        <v>5</v>
      </c>
      <c r="E3" s="160"/>
      <c r="F3" s="160"/>
      <c r="G3" s="160"/>
      <c r="H3" s="160" t="s">
        <v>6</v>
      </c>
      <c r="I3" s="160"/>
      <c r="J3" s="160"/>
      <c r="K3" s="160"/>
    </row>
    <row r="4" spans="1:11" x14ac:dyDescent="0.25">
      <c r="A4" s="159"/>
      <c r="B4" s="161" t="s">
        <v>7</v>
      </c>
      <c r="C4" s="161" t="s">
        <v>8</v>
      </c>
      <c r="D4" s="162" t="s">
        <v>9</v>
      </c>
      <c r="E4" s="153" t="s">
        <v>10</v>
      </c>
      <c r="F4" s="154" t="s">
        <v>11</v>
      </c>
      <c r="G4" s="151" t="s">
        <v>12</v>
      </c>
      <c r="H4" s="155" t="s">
        <v>9</v>
      </c>
      <c r="I4" s="153" t="s">
        <v>10</v>
      </c>
      <c r="J4" s="154" t="s">
        <v>11</v>
      </c>
      <c r="K4" s="151" t="s">
        <v>12</v>
      </c>
    </row>
    <row r="5" spans="1:11" x14ac:dyDescent="0.25">
      <c r="A5" s="159"/>
      <c r="B5" s="161"/>
      <c r="C5" s="161"/>
      <c r="D5" s="162"/>
      <c r="E5" s="153"/>
      <c r="F5" s="154"/>
      <c r="G5" s="151"/>
      <c r="H5" s="155"/>
      <c r="I5" s="153"/>
      <c r="J5" s="154"/>
      <c r="K5" s="151"/>
    </row>
    <row r="6" spans="1:11" x14ac:dyDescent="0.25">
      <c r="A6" s="159"/>
      <c r="B6" s="161"/>
      <c r="C6" s="161"/>
      <c r="D6" s="162"/>
      <c r="E6" s="153"/>
      <c r="F6" s="154"/>
      <c r="G6" s="151"/>
      <c r="H6" s="155"/>
      <c r="I6" s="153"/>
      <c r="J6" s="154"/>
      <c r="K6" s="151"/>
    </row>
    <row r="7" spans="1:11" ht="40.5" x14ac:dyDescent="0.25">
      <c r="A7" s="4" t="s">
        <v>13</v>
      </c>
      <c r="B7" s="5">
        <f t="shared" ref="B7:C9" si="0">D7+H7</f>
        <v>1096705.44438</v>
      </c>
      <c r="C7" s="5">
        <f t="shared" si="0"/>
        <v>1046185.30751</v>
      </c>
      <c r="D7" s="5">
        <f>D8+D65</f>
        <v>895767.44811</v>
      </c>
      <c r="E7" s="5">
        <f>E8+E65-E69</f>
        <v>850664.27461771783</v>
      </c>
      <c r="F7" s="5">
        <f>F8+F65+F73+F79-F69</f>
        <v>43301.68011999999</v>
      </c>
      <c r="G7" s="6">
        <f t="shared" ref="G7:G40" si="1">E7/D7*100</f>
        <v>94.964856828918442</v>
      </c>
      <c r="H7" s="7">
        <f>H8+H65</f>
        <v>200937.99627</v>
      </c>
      <c r="I7" s="5">
        <f>I8+I65-I69</f>
        <v>195521.03289228206</v>
      </c>
      <c r="J7" s="5">
        <f>J8+J65+J73+J79-J69</f>
        <v>1950.9899800000003</v>
      </c>
      <c r="K7" s="6">
        <f>I7/H7*100</f>
        <v>97.304161742292294</v>
      </c>
    </row>
    <row r="8" spans="1:11" ht="40.5" x14ac:dyDescent="0.25">
      <c r="A8" s="8" t="s">
        <v>14</v>
      </c>
      <c r="B8" s="5">
        <f t="shared" si="0"/>
        <v>991468.49292999995</v>
      </c>
      <c r="C8" s="5">
        <f t="shared" si="0"/>
        <v>986050.78251999989</v>
      </c>
      <c r="D8" s="5">
        <f>D9+D28+D60+D64+D73+D79</f>
        <v>805134.44811</v>
      </c>
      <c r="E8" s="5">
        <f>E60+E64+E73+E79+E28+E9</f>
        <v>803248.27926771785</v>
      </c>
      <c r="F8" s="5">
        <f>F60+F64</f>
        <v>84.675079999994281</v>
      </c>
      <c r="G8" s="6">
        <f t="shared" si="1"/>
        <v>99.765732438015803</v>
      </c>
      <c r="H8" s="7">
        <f>H9+H28+H59+H60+H64+H73+H79</f>
        <v>186334.04482000001</v>
      </c>
      <c r="I8" s="5">
        <f>I60+I64+I73+I79+I28+I9+I59</f>
        <v>182802.50325228207</v>
      </c>
      <c r="J8" s="5">
        <f>J60+J64</f>
        <v>18.574429999996937</v>
      </c>
      <c r="K8" s="6">
        <f>I8/H8*100</f>
        <v>98.104725536801695</v>
      </c>
    </row>
    <row r="9" spans="1:11" ht="40.5" x14ac:dyDescent="0.25">
      <c r="A9" s="9" t="s">
        <v>15</v>
      </c>
      <c r="B9" s="10">
        <f t="shared" si="0"/>
        <v>273509.04889999999</v>
      </c>
      <c r="C9" s="10">
        <f t="shared" si="0"/>
        <v>271496.46746000001</v>
      </c>
      <c r="D9" s="10">
        <f>D14+D23</f>
        <v>224277.41999999998</v>
      </c>
      <c r="E9" s="10">
        <f>E14+E23</f>
        <v>222627.10321999999</v>
      </c>
      <c r="F9" s="10">
        <f>D9-E9</f>
        <v>1650.3167799999937</v>
      </c>
      <c r="G9" s="11">
        <f t="shared" si="1"/>
        <v>99.2641627587833</v>
      </c>
      <c r="H9" s="10">
        <f>H14+H23</f>
        <v>49231.628900000003</v>
      </c>
      <c r="I9" s="10">
        <f>I14+I23</f>
        <v>48869.364240000003</v>
      </c>
      <c r="J9" s="10">
        <f>H9-I9</f>
        <v>362.26466000000073</v>
      </c>
      <c r="K9" s="11">
        <f>I9/H9*100</f>
        <v>99.264162758587901</v>
      </c>
    </row>
    <row r="10" spans="1:11" s="15" customFormat="1" ht="23.25" hidden="1" x14ac:dyDescent="0.2">
      <c r="A10" s="12" t="s">
        <v>16</v>
      </c>
      <c r="B10" s="13"/>
      <c r="C10" s="13"/>
      <c r="D10" s="139" t="s">
        <v>17</v>
      </c>
      <c r="E10" s="139"/>
      <c r="F10" s="13"/>
      <c r="G10" s="14"/>
      <c r="H10" s="139" t="s">
        <v>18</v>
      </c>
      <c r="I10" s="139"/>
      <c r="J10" s="13"/>
      <c r="K10" s="14"/>
    </row>
    <row r="11" spans="1:11" s="15" customFormat="1" ht="23.25" x14ac:dyDescent="0.2">
      <c r="A11" s="16" t="s">
        <v>19</v>
      </c>
      <c r="B11" s="17">
        <f>B17+B21+B22+B18</f>
        <v>104005.26846000001</v>
      </c>
      <c r="C11" s="17">
        <f>C17+C21+C22+C18</f>
        <v>103854.94846</v>
      </c>
      <c r="D11" s="18">
        <f>D17+D21+D22</f>
        <v>64927.518990000004</v>
      </c>
      <c r="E11" s="13">
        <f>E17+E21+E22</f>
        <v>64804.256599999993</v>
      </c>
      <c r="F11" s="13">
        <f>F17+F21+F22</f>
        <v>123.26239000000169</v>
      </c>
      <c r="G11" s="19">
        <f>E11/D11*100</f>
        <v>99.81015385784417</v>
      </c>
      <c r="H11" s="18">
        <f>H17+H21+H22</f>
        <v>14252.382240000001</v>
      </c>
      <c r="I11" s="13">
        <f>I17+I21+I22</f>
        <v>14225.324630000001</v>
      </c>
      <c r="J11" s="13">
        <f>J17+J21+J22</f>
        <v>27.057609999999841</v>
      </c>
      <c r="K11" s="19">
        <f>I11/H11*100</f>
        <v>99.810153772580833</v>
      </c>
    </row>
    <row r="12" spans="1:11" s="15" customFormat="1" ht="23.25" x14ac:dyDescent="0.2">
      <c r="A12" s="16" t="s">
        <v>20</v>
      </c>
      <c r="B12" s="17">
        <f>B15+B16+B19+B20</f>
        <v>21488.878000000001</v>
      </c>
      <c r="C12" s="17">
        <f>C15+C16+C19+C20</f>
        <v>19626.618999999999</v>
      </c>
      <c r="D12" s="18">
        <f>D15+D16+D19+D21</f>
        <v>26191.628190000003</v>
      </c>
      <c r="E12" s="13">
        <f>E15+E16+E19</f>
        <v>16093.82756</v>
      </c>
      <c r="F12" s="13">
        <f>F15+F16+F19</f>
        <v>1527.0523900000007</v>
      </c>
      <c r="G12" s="19">
        <f>E12/D12*100</f>
        <v>61.446457025320186</v>
      </c>
      <c r="H12" s="18">
        <f>H15+H16+H19+H20</f>
        <v>3867.9980500000001</v>
      </c>
      <c r="I12" s="13">
        <f>I15+I16+I19</f>
        <v>3532.79144</v>
      </c>
      <c r="J12" s="13">
        <f>J15+J16+J19</f>
        <v>335.20661000000018</v>
      </c>
      <c r="K12" s="19">
        <f>I12/H12*100</f>
        <v>91.333847492503253</v>
      </c>
    </row>
    <row r="13" spans="1:11" s="15" customFormat="1" ht="23.25" x14ac:dyDescent="0.2">
      <c r="A13" s="16" t="s">
        <v>21</v>
      </c>
      <c r="B13" s="17">
        <f>B23</f>
        <v>148014.90244000001</v>
      </c>
      <c r="C13" s="17">
        <f t="shared" ref="C13:K13" si="2">C23</f>
        <v>148014.9</v>
      </c>
      <c r="D13" s="18">
        <f t="shared" si="2"/>
        <v>121372.21999</v>
      </c>
      <c r="E13" s="13">
        <f t="shared" si="2"/>
        <v>121372.21799</v>
      </c>
      <c r="F13" s="13">
        <f t="shared" si="2"/>
        <v>1.999999993131496E-3</v>
      </c>
      <c r="G13" s="19">
        <f t="shared" si="2"/>
        <v>99.999998352176476</v>
      </c>
      <c r="H13" s="18">
        <f t="shared" si="2"/>
        <v>26642.68245</v>
      </c>
      <c r="I13" s="13">
        <f t="shared" si="2"/>
        <v>26642.68201</v>
      </c>
      <c r="J13" s="13">
        <f t="shared" si="2"/>
        <v>4.3999999979860149E-4</v>
      </c>
      <c r="K13" s="19">
        <f t="shared" si="2"/>
        <v>99.999998348514637</v>
      </c>
    </row>
    <row r="14" spans="1:11" ht="22.5" x14ac:dyDescent="0.25">
      <c r="A14" s="20" t="s">
        <v>22</v>
      </c>
      <c r="B14" s="10">
        <f>D14+H14</f>
        <v>125494.14646</v>
      </c>
      <c r="C14" s="10">
        <f>E14+I14</f>
        <v>123481.56745999999</v>
      </c>
      <c r="D14" s="10">
        <f>SUM(D15:D22)</f>
        <v>102905.20001</v>
      </c>
      <c r="E14" s="10">
        <f>SUM(E15:E22)</f>
        <v>101254.88522999999</v>
      </c>
      <c r="F14" s="10">
        <f t="shared" ref="F14:F33" si="3">D14-E14</f>
        <v>1650.3147800000152</v>
      </c>
      <c r="G14" s="11">
        <f t="shared" si="1"/>
        <v>98.396276592592372</v>
      </c>
      <c r="H14" s="10">
        <f>SUM(H15:H22)</f>
        <v>22588.946450000003</v>
      </c>
      <c r="I14" s="10">
        <f>SUM(I15:I22)</f>
        <v>22226.682230000002</v>
      </c>
      <c r="J14" s="10">
        <f t="shared" ref="J14:J42" si="4">H14-I14</f>
        <v>362.26422000000093</v>
      </c>
      <c r="K14" s="11">
        <f>I14/H14*100</f>
        <v>98.396276600142187</v>
      </c>
    </row>
    <row r="15" spans="1:11" ht="23.25" x14ac:dyDescent="0.25">
      <c r="A15" s="21"/>
      <c r="B15" s="22"/>
      <c r="C15" s="22">
        <f>E15+I15</f>
        <v>0</v>
      </c>
      <c r="D15" s="5"/>
      <c r="E15" s="23"/>
      <c r="F15" s="23"/>
      <c r="G15" s="24"/>
      <c r="H15" s="5"/>
      <c r="I15" s="23"/>
      <c r="J15" s="23"/>
      <c r="K15" s="11"/>
    </row>
    <row r="16" spans="1:11" ht="23.25" x14ac:dyDescent="0.25">
      <c r="A16" s="21" t="s">
        <v>23</v>
      </c>
      <c r="B16" s="22">
        <f>D16+H16</f>
        <v>13063.605</v>
      </c>
      <c r="C16" s="22">
        <f>E16+I16</f>
        <v>12093.758</v>
      </c>
      <c r="D16" s="25">
        <v>10712.15609</v>
      </c>
      <c r="E16" s="23">
        <v>9916.8815599999998</v>
      </c>
      <c r="F16" s="23">
        <f t="shared" si="3"/>
        <v>795.2745300000006</v>
      </c>
      <c r="G16" s="19">
        <f t="shared" si="1"/>
        <v>92.575962081598078</v>
      </c>
      <c r="H16" s="5">
        <v>2351.4489100000001</v>
      </c>
      <c r="I16" s="23">
        <v>2176.87644</v>
      </c>
      <c r="J16" s="23">
        <f t="shared" si="4"/>
        <v>174.57247000000007</v>
      </c>
      <c r="K16" s="26">
        <f>I16/H16*100</f>
        <v>92.57596160147915</v>
      </c>
    </row>
    <row r="17" spans="1:11" ht="40.5" x14ac:dyDescent="0.25">
      <c r="A17" s="29" t="s">
        <v>24</v>
      </c>
      <c r="B17" s="30">
        <f t="shared" ref="B17:C21" si="5">D17+H17</f>
        <v>68727.769230000005</v>
      </c>
      <c r="C17" s="22">
        <f t="shared" si="5"/>
        <v>68727.769229999991</v>
      </c>
      <c r="D17" s="25">
        <v>56356.770750000003</v>
      </c>
      <c r="E17" s="23">
        <f>53110.41598+3246.35477</f>
        <v>56356.770749999996</v>
      </c>
      <c r="F17" s="23">
        <f t="shared" si="3"/>
        <v>0</v>
      </c>
      <c r="G17" s="19">
        <f t="shared" si="1"/>
        <v>99.999999999999986</v>
      </c>
      <c r="H17" s="5">
        <v>12370.99848</v>
      </c>
      <c r="I17" s="23">
        <f>11658.38402+712.61446</f>
        <v>12370.99848</v>
      </c>
      <c r="J17" s="23">
        <f t="shared" si="4"/>
        <v>0</v>
      </c>
      <c r="K17" s="19">
        <f t="shared" ref="K17:K42" si="6">I17/H17*100</f>
        <v>100</v>
      </c>
    </row>
    <row r="18" spans="1:11" ht="23.25" x14ac:dyDescent="0.25">
      <c r="A18" s="29" t="s">
        <v>25</v>
      </c>
      <c r="B18" s="30">
        <f t="shared" si="5"/>
        <v>24825.367230000003</v>
      </c>
      <c r="C18" s="22">
        <f>E18+I18</f>
        <v>24825.367230000003</v>
      </c>
      <c r="D18" s="25">
        <v>20356.801070000001</v>
      </c>
      <c r="E18" s="23">
        <v>20356.801070000001</v>
      </c>
      <c r="F18" s="23">
        <f t="shared" si="3"/>
        <v>0</v>
      </c>
      <c r="G18" s="19">
        <f t="shared" si="1"/>
        <v>100</v>
      </c>
      <c r="H18" s="5">
        <v>4468.5661600000003</v>
      </c>
      <c r="I18" s="23">
        <v>4468.5661600000003</v>
      </c>
      <c r="J18" s="23">
        <f t="shared" si="4"/>
        <v>0</v>
      </c>
      <c r="K18" s="14">
        <f t="shared" si="6"/>
        <v>100</v>
      </c>
    </row>
    <row r="19" spans="1:11" ht="23.25" x14ac:dyDescent="0.25">
      <c r="A19" s="31" t="s">
        <v>26</v>
      </c>
      <c r="B19" s="30">
        <f t="shared" si="5"/>
        <v>8425.273000000001</v>
      </c>
      <c r="C19" s="22">
        <f t="shared" si="5"/>
        <v>7532.8609999999999</v>
      </c>
      <c r="D19" s="25">
        <v>6908.7238600000001</v>
      </c>
      <c r="E19" s="23">
        <v>6176.9459999999999</v>
      </c>
      <c r="F19" s="23">
        <f t="shared" si="3"/>
        <v>731.77786000000015</v>
      </c>
      <c r="G19" s="24">
        <f t="shared" si="1"/>
        <v>89.407915632048429</v>
      </c>
      <c r="H19" s="7">
        <v>1516.5491400000001</v>
      </c>
      <c r="I19" s="23">
        <v>1355.915</v>
      </c>
      <c r="J19" s="23">
        <f t="shared" si="4"/>
        <v>160.63414000000012</v>
      </c>
      <c r="K19" s="32">
        <f t="shared" si="6"/>
        <v>89.407917240320998</v>
      </c>
    </row>
    <row r="20" spans="1:11" ht="23.25" x14ac:dyDescent="0.25">
      <c r="A20" s="31" t="s">
        <v>27</v>
      </c>
      <c r="B20" s="30">
        <f t="shared" si="5"/>
        <v>0</v>
      </c>
      <c r="C20" s="22">
        <f t="shared" si="5"/>
        <v>0</v>
      </c>
      <c r="D20" s="25">
        <v>0</v>
      </c>
      <c r="E20" s="23">
        <v>0</v>
      </c>
      <c r="F20" s="23">
        <f t="shared" si="3"/>
        <v>0</v>
      </c>
      <c r="G20" s="24">
        <v>0</v>
      </c>
      <c r="H20" s="7">
        <v>0</v>
      </c>
      <c r="I20" s="23">
        <v>0</v>
      </c>
      <c r="J20" s="23">
        <f t="shared" si="4"/>
        <v>0</v>
      </c>
      <c r="K20" s="32">
        <v>0</v>
      </c>
    </row>
    <row r="21" spans="1:11" ht="40.5" x14ac:dyDescent="0.25">
      <c r="A21" s="31" t="s">
        <v>28</v>
      </c>
      <c r="B21" s="30">
        <f t="shared" si="5"/>
        <v>10452.132000000001</v>
      </c>
      <c r="C21" s="22">
        <f>E21+I21</f>
        <v>10301.812</v>
      </c>
      <c r="D21" s="25">
        <v>8570.7482400000008</v>
      </c>
      <c r="E21" s="23">
        <v>8447.4858499999991</v>
      </c>
      <c r="F21" s="23">
        <f t="shared" si="3"/>
        <v>123.26239000000169</v>
      </c>
      <c r="G21" s="19">
        <f t="shared" si="1"/>
        <v>98.56182463247805</v>
      </c>
      <c r="H21" s="7">
        <v>1881.3837599999999</v>
      </c>
      <c r="I21" s="23">
        <v>1854.3261500000001</v>
      </c>
      <c r="J21" s="23">
        <f t="shared" si="4"/>
        <v>27.057609999999841</v>
      </c>
      <c r="K21" s="32">
        <f t="shared" si="6"/>
        <v>98.561823984278476</v>
      </c>
    </row>
    <row r="22" spans="1:11" ht="40.5" x14ac:dyDescent="0.25">
      <c r="A22" s="31" t="s">
        <v>29</v>
      </c>
      <c r="B22" s="30">
        <v>0</v>
      </c>
      <c r="C22" s="22">
        <v>0</v>
      </c>
      <c r="D22" s="5">
        <v>0</v>
      </c>
      <c r="E22" s="23"/>
      <c r="F22" s="23">
        <f t="shared" si="3"/>
        <v>0</v>
      </c>
      <c r="G22" s="28">
        <v>0</v>
      </c>
      <c r="H22" s="7">
        <v>0</v>
      </c>
      <c r="I22" s="23"/>
      <c r="J22" s="23">
        <f t="shared" si="4"/>
        <v>0</v>
      </c>
      <c r="K22" s="28">
        <v>0</v>
      </c>
    </row>
    <row r="23" spans="1:11" ht="22.5" x14ac:dyDescent="0.25">
      <c r="A23" s="33" t="s">
        <v>30</v>
      </c>
      <c r="B23" s="34">
        <f>D23+H23</f>
        <v>148014.90244000001</v>
      </c>
      <c r="C23" s="34">
        <f>E23+I23</f>
        <v>148014.9</v>
      </c>
      <c r="D23" s="34">
        <f>SUM(D24:D27)</f>
        <v>121372.21999</v>
      </c>
      <c r="E23" s="34">
        <f>SUM(E24:E26)</f>
        <v>121372.21799</v>
      </c>
      <c r="F23" s="34">
        <f t="shared" si="3"/>
        <v>1.999999993131496E-3</v>
      </c>
      <c r="G23" s="35">
        <f t="shared" si="1"/>
        <v>99.999998352176476</v>
      </c>
      <c r="H23" s="34">
        <f>SUM(H24:H27)</f>
        <v>26642.68245</v>
      </c>
      <c r="I23" s="34">
        <f>SUM(I24:I26)</f>
        <v>26642.68201</v>
      </c>
      <c r="J23" s="34">
        <f t="shared" si="4"/>
        <v>4.3999999979860149E-4</v>
      </c>
      <c r="K23" s="35">
        <f t="shared" si="6"/>
        <v>99.999998348514637</v>
      </c>
    </row>
    <row r="24" spans="1:11" ht="23.25" x14ac:dyDescent="0.25">
      <c r="A24" s="31"/>
      <c r="B24" s="36"/>
      <c r="C24" s="36"/>
      <c r="D24" s="37"/>
      <c r="E24" s="38"/>
      <c r="F24" s="38"/>
      <c r="G24" s="39"/>
      <c r="H24" s="40"/>
      <c r="I24" s="38"/>
      <c r="J24" s="38"/>
      <c r="K24" s="39"/>
    </row>
    <row r="25" spans="1:11" ht="23.25" x14ac:dyDescent="0.25">
      <c r="A25" s="31" t="s">
        <v>31</v>
      </c>
      <c r="B25" s="36">
        <f>D25+H25</f>
        <v>120000</v>
      </c>
      <c r="C25" s="22">
        <f t="shared" ref="B25:C28" si="7">E25+I25</f>
        <v>120000</v>
      </c>
      <c r="D25" s="37">
        <v>98400</v>
      </c>
      <c r="E25" s="38">
        <v>98400</v>
      </c>
      <c r="F25" s="23">
        <f t="shared" si="3"/>
        <v>0</v>
      </c>
      <c r="G25" s="24">
        <f t="shared" si="1"/>
        <v>100</v>
      </c>
      <c r="H25" s="40">
        <v>21600</v>
      </c>
      <c r="I25" s="38">
        <v>21600</v>
      </c>
      <c r="J25" s="23">
        <f t="shared" si="4"/>
        <v>0</v>
      </c>
      <c r="K25" s="24">
        <f t="shared" si="6"/>
        <v>100</v>
      </c>
    </row>
    <row r="26" spans="1:11" ht="40.5" x14ac:dyDescent="0.25">
      <c r="A26" s="31" t="s">
        <v>32</v>
      </c>
      <c r="B26" s="36">
        <f t="shared" si="7"/>
        <v>28014.902440000002</v>
      </c>
      <c r="C26" s="36">
        <f t="shared" si="7"/>
        <v>28014.9</v>
      </c>
      <c r="D26" s="37">
        <v>22972.219990000001</v>
      </c>
      <c r="E26" s="38">
        <v>22972.217990000001</v>
      </c>
      <c r="F26" s="38">
        <f t="shared" si="3"/>
        <v>2.0000000004074536E-3</v>
      </c>
      <c r="G26" s="39">
        <f t="shared" si="1"/>
        <v>99.999991293832281</v>
      </c>
      <c r="H26" s="40">
        <v>5042.6824500000002</v>
      </c>
      <c r="I26" s="38">
        <v>5042.6820100000004</v>
      </c>
      <c r="J26" s="38">
        <f t="shared" si="4"/>
        <v>4.3999999979860149E-4</v>
      </c>
      <c r="K26" s="39">
        <f t="shared" si="6"/>
        <v>99.999991274485282</v>
      </c>
    </row>
    <row r="27" spans="1:11" ht="23.25" x14ac:dyDescent="0.25">
      <c r="A27" s="31" t="s">
        <v>33</v>
      </c>
      <c r="B27" s="36">
        <f t="shared" si="7"/>
        <v>0</v>
      </c>
      <c r="C27" s="36">
        <f t="shared" si="7"/>
        <v>0</v>
      </c>
      <c r="D27" s="37">
        <v>0</v>
      </c>
      <c r="E27" s="38"/>
      <c r="F27" s="38">
        <f t="shared" si="3"/>
        <v>0</v>
      </c>
      <c r="G27" s="39">
        <v>0</v>
      </c>
      <c r="H27" s="40">
        <v>0</v>
      </c>
      <c r="I27" s="38"/>
      <c r="J27" s="38">
        <f t="shared" si="4"/>
        <v>0</v>
      </c>
      <c r="K27" s="39">
        <v>0</v>
      </c>
    </row>
    <row r="28" spans="1:11" ht="40.5" x14ac:dyDescent="0.25">
      <c r="A28" s="41" t="s">
        <v>34</v>
      </c>
      <c r="B28" s="42">
        <f t="shared" si="7"/>
        <v>316952.53301000001</v>
      </c>
      <c r="C28" s="42">
        <f t="shared" si="7"/>
        <v>316768.17129000003</v>
      </c>
      <c r="D28" s="42">
        <f>D32+D33</f>
        <v>222976.32705999998</v>
      </c>
      <c r="E28" s="42">
        <f>E32+E33</f>
        <v>222825.15046771796</v>
      </c>
      <c r="F28" s="42">
        <f t="shared" si="3"/>
        <v>151.17659228201956</v>
      </c>
      <c r="G28" s="43">
        <f t="shared" si="1"/>
        <v>99.932200608793181</v>
      </c>
      <c r="H28" s="42">
        <f>H32+H33</f>
        <v>93976.205950000003</v>
      </c>
      <c r="I28" s="42">
        <f>I32+I33</f>
        <v>93943.020822282066</v>
      </c>
      <c r="J28" s="42">
        <f t="shared" si="4"/>
        <v>33.185127717937576</v>
      </c>
      <c r="K28" s="43">
        <f t="shared" si="6"/>
        <v>99.964687734110498</v>
      </c>
    </row>
    <row r="29" spans="1:11" s="47" customFormat="1" ht="23.25" hidden="1" x14ac:dyDescent="0.25">
      <c r="A29" s="44" t="s">
        <v>16</v>
      </c>
      <c r="B29" s="45"/>
      <c r="C29" s="45"/>
      <c r="D29" s="139" t="s">
        <v>35</v>
      </c>
      <c r="E29" s="139"/>
      <c r="F29" s="45"/>
      <c r="G29" s="46"/>
      <c r="H29" s="139" t="s">
        <v>36</v>
      </c>
      <c r="I29" s="139"/>
      <c r="J29" s="45"/>
      <c r="K29" s="46"/>
    </row>
    <row r="30" spans="1:11" s="47" customFormat="1" ht="23.25" x14ac:dyDescent="0.25">
      <c r="A30" s="16" t="s">
        <v>19</v>
      </c>
      <c r="B30" s="45">
        <f>B35+B36+B37+B41+B47+B51+B52+B54+B55</f>
        <v>154975.23204</v>
      </c>
      <c r="C30" s="30">
        <f>C35+C36+C37+C41+C47+C51+C52+C54+C55+C53</f>
        <v>155033.20361</v>
      </c>
      <c r="D30" s="48">
        <f t="shared" ref="D30:K30" si="8">D35+D36+D37+D41+D47+D51+D52+D54+D55</f>
        <v>106737.52738999999</v>
      </c>
      <c r="E30" s="45">
        <f t="shared" si="8"/>
        <v>106646.41800999999</v>
      </c>
      <c r="F30" s="45">
        <f t="shared" si="8"/>
        <v>91.109379999999874</v>
      </c>
      <c r="G30" s="49">
        <f t="shared" si="8"/>
        <v>498.88056072083867</v>
      </c>
      <c r="H30" s="48">
        <f>H35+H36+H37+H41+H47+H51+H52+H54+H55+H58+H53</f>
        <v>48406.785219999998</v>
      </c>
      <c r="I30" s="45">
        <f>I35+I36+I37+I41+I47+I51+I52+I54+I55+I53</f>
        <v>48386.785600000003</v>
      </c>
      <c r="J30" s="45">
        <f t="shared" si="8"/>
        <v>19.99962000000005</v>
      </c>
      <c r="K30" s="49">
        <f t="shared" si="8"/>
        <v>898.88056101884808</v>
      </c>
    </row>
    <row r="31" spans="1:11" s="47" customFormat="1" ht="23.25" x14ac:dyDescent="0.25">
      <c r="A31" s="16" t="s">
        <v>20</v>
      </c>
      <c r="B31" s="45">
        <f>B38+B39+B40+B42+B44+B45+B46+B48+B49+B50+B56+B57</f>
        <v>161808.22040000002</v>
      </c>
      <c r="C31" s="30">
        <f t="shared" ref="C31:K31" si="9">C38+C39+C40+C42+C44+C45+C46+C48+C49+C50+C56+C57</f>
        <v>161734.96768</v>
      </c>
      <c r="D31" s="48">
        <f t="shared" si="9"/>
        <v>116238.79967000001</v>
      </c>
      <c r="E31" s="45">
        <f t="shared" si="9"/>
        <v>116178.73245771795</v>
      </c>
      <c r="F31" s="45">
        <f t="shared" si="9"/>
        <v>60.067212282060837</v>
      </c>
      <c r="G31" s="49">
        <f t="shared" si="9"/>
        <v>796.74079020677584</v>
      </c>
      <c r="H31" s="48">
        <f t="shared" si="9"/>
        <v>45569.420729999998</v>
      </c>
      <c r="I31" s="45">
        <f t="shared" si="9"/>
        <v>45556.235222282055</v>
      </c>
      <c r="J31" s="45">
        <f t="shared" si="9"/>
        <v>13.185507717940311</v>
      </c>
      <c r="K31" s="49">
        <f t="shared" si="9"/>
        <v>996.74078522991363</v>
      </c>
    </row>
    <row r="32" spans="1:11" ht="22.5" x14ac:dyDescent="0.25">
      <c r="A32" s="50" t="s">
        <v>37</v>
      </c>
      <c r="B32" s="42">
        <f>D32+H32</f>
        <v>130217.88364</v>
      </c>
      <c r="C32" s="42">
        <f>E32+I32</f>
        <v>130144.63092</v>
      </c>
      <c r="D32" s="42">
        <f>SUM(D44:D57)</f>
        <v>77387.488599999997</v>
      </c>
      <c r="E32" s="42">
        <f>SUM(E44:E57)</f>
        <v>77327.421387717943</v>
      </c>
      <c r="F32" s="42">
        <f t="shared" si="3"/>
        <v>60.067212282054243</v>
      </c>
      <c r="G32" s="43">
        <f t="shared" si="1"/>
        <v>99.922381235818975</v>
      </c>
      <c r="H32" s="42">
        <f>SUM(H44:H58)</f>
        <v>52830.395040000003</v>
      </c>
      <c r="I32" s="42">
        <f>SUM(I44:I57)</f>
        <v>52817.209532282053</v>
      </c>
      <c r="J32" s="42">
        <f t="shared" si="4"/>
        <v>13.185507717949804</v>
      </c>
      <c r="K32" s="43">
        <f t="shared" si="6"/>
        <v>99.975041815023403</v>
      </c>
    </row>
    <row r="33" spans="1:13" ht="22.5" x14ac:dyDescent="0.25">
      <c r="A33" s="50" t="s">
        <v>38</v>
      </c>
      <c r="B33" s="42">
        <f>D33+H33</f>
        <v>186734.64937</v>
      </c>
      <c r="C33" s="42">
        <f>E33+I33</f>
        <v>186623.54037000003</v>
      </c>
      <c r="D33" s="42">
        <f>SUM(D35:D42)</f>
        <v>145588.83846</v>
      </c>
      <c r="E33" s="42">
        <f>SUM(E35:E42)</f>
        <v>145497.72908000002</v>
      </c>
      <c r="F33" s="42">
        <f t="shared" si="3"/>
        <v>91.109379999979865</v>
      </c>
      <c r="G33" s="43">
        <f t="shared" si="1"/>
        <v>99.937420079063955</v>
      </c>
      <c r="H33" s="42">
        <f>SUM(H35:H42)</f>
        <v>41145.810910000007</v>
      </c>
      <c r="I33" s="42">
        <f>SUM(I35:I42)</f>
        <v>41125.811290000005</v>
      </c>
      <c r="J33" s="42">
        <f t="shared" si="4"/>
        <v>19.999620000002324</v>
      </c>
      <c r="K33" s="43">
        <f t="shared" si="6"/>
        <v>99.951393302118291</v>
      </c>
    </row>
    <row r="34" spans="1:13" ht="20.25" x14ac:dyDescent="0.25">
      <c r="A34" s="152" t="s">
        <v>39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</row>
    <row r="35" spans="1:13" ht="23.25" x14ac:dyDescent="0.25">
      <c r="A35" s="51" t="s">
        <v>40</v>
      </c>
      <c r="B35" s="30">
        <f t="shared" ref="B35:C40" si="10">D35+H35</f>
        <v>10148.102710000001</v>
      </c>
      <c r="C35" s="30">
        <f t="shared" si="10"/>
        <v>10148.102710000001</v>
      </c>
      <c r="D35" s="5">
        <v>8321.4438200000004</v>
      </c>
      <c r="E35" s="52">
        <v>8321.4438200000004</v>
      </c>
      <c r="F35" s="52">
        <f t="shared" ref="F35:F40" si="11">D35-E35</f>
        <v>0</v>
      </c>
      <c r="G35" s="32">
        <f t="shared" si="1"/>
        <v>100</v>
      </c>
      <c r="H35" s="7">
        <v>1826.6588899999999</v>
      </c>
      <c r="I35" s="52">
        <v>1826.6588899999999</v>
      </c>
      <c r="J35" s="52">
        <f t="shared" si="4"/>
        <v>0</v>
      </c>
      <c r="K35" s="32">
        <f t="shared" si="6"/>
        <v>100</v>
      </c>
    </row>
    <row r="36" spans="1:13" ht="60.75" x14ac:dyDescent="0.25">
      <c r="A36" s="53" t="s">
        <v>41</v>
      </c>
      <c r="B36" s="30">
        <f t="shared" si="10"/>
        <v>9925.4159999999993</v>
      </c>
      <c r="C36" s="30">
        <f t="shared" si="10"/>
        <v>9814.3070000000007</v>
      </c>
      <c r="D36" s="25">
        <v>8138.8407299999999</v>
      </c>
      <c r="E36" s="52">
        <v>8047.73135</v>
      </c>
      <c r="F36" s="52">
        <f t="shared" si="11"/>
        <v>91.109379999999874</v>
      </c>
      <c r="G36" s="32">
        <f t="shared" si="1"/>
        <v>98.880560720838687</v>
      </c>
      <c r="H36" s="7">
        <v>1786.57527</v>
      </c>
      <c r="I36" s="52">
        <v>1766.57565</v>
      </c>
      <c r="J36" s="52">
        <f t="shared" si="4"/>
        <v>19.99962000000005</v>
      </c>
      <c r="K36" s="32">
        <f t="shared" si="6"/>
        <v>98.880561018848084</v>
      </c>
    </row>
    <row r="37" spans="1:13" ht="40.5" x14ac:dyDescent="0.25">
      <c r="A37" s="53" t="s">
        <v>42</v>
      </c>
      <c r="B37" s="30">
        <f t="shared" si="10"/>
        <v>94878.846359999996</v>
      </c>
      <c r="C37" s="30">
        <f t="shared" si="10"/>
        <v>94878.846359999996</v>
      </c>
      <c r="D37" s="25">
        <v>77800.650240000003</v>
      </c>
      <c r="E37" s="52">
        <v>77800.650240000003</v>
      </c>
      <c r="F37" s="52">
        <f t="shared" si="11"/>
        <v>0</v>
      </c>
      <c r="G37" s="32">
        <f t="shared" si="1"/>
        <v>100</v>
      </c>
      <c r="H37" s="7">
        <v>17078.196120000001</v>
      </c>
      <c r="I37" s="52">
        <v>17078.196120000001</v>
      </c>
      <c r="J37" s="52">
        <f t="shared" si="4"/>
        <v>0</v>
      </c>
      <c r="K37" s="32">
        <f t="shared" si="6"/>
        <v>100</v>
      </c>
    </row>
    <row r="38" spans="1:13" ht="60.75" x14ac:dyDescent="0.25">
      <c r="A38" s="21" t="s">
        <v>43</v>
      </c>
      <c r="B38" s="30">
        <f>D38+H38</f>
        <v>50435.3459</v>
      </c>
      <c r="C38" s="30">
        <f t="shared" si="10"/>
        <v>50435.3459</v>
      </c>
      <c r="D38" s="25">
        <v>41356.981639999998</v>
      </c>
      <c r="E38" s="52">
        <v>41356.981639999998</v>
      </c>
      <c r="F38" s="52">
        <f t="shared" si="11"/>
        <v>0</v>
      </c>
      <c r="G38" s="54">
        <f t="shared" si="1"/>
        <v>100</v>
      </c>
      <c r="H38" s="7">
        <v>9078.3642600000003</v>
      </c>
      <c r="I38" s="52">
        <v>9078.3642600000003</v>
      </c>
      <c r="J38" s="52">
        <f>H38-I38</f>
        <v>0</v>
      </c>
      <c r="K38" s="54">
        <f t="shared" si="6"/>
        <v>100</v>
      </c>
    </row>
    <row r="39" spans="1:13" ht="60.75" x14ac:dyDescent="0.25">
      <c r="A39" s="55" t="s">
        <v>44</v>
      </c>
      <c r="B39" s="30">
        <f>D39+H39</f>
        <v>9261.4840000000004</v>
      </c>
      <c r="C39" s="30">
        <f t="shared" si="10"/>
        <v>9261.4840000000004</v>
      </c>
      <c r="D39" s="25">
        <v>7594.41651</v>
      </c>
      <c r="E39" s="52">
        <v>7594.41651</v>
      </c>
      <c r="F39" s="52">
        <f t="shared" si="11"/>
        <v>0</v>
      </c>
      <c r="G39" s="32">
        <f t="shared" si="1"/>
        <v>100</v>
      </c>
      <c r="H39" s="7">
        <v>1667.0674899999999</v>
      </c>
      <c r="I39" s="52">
        <v>1667.0674899999999</v>
      </c>
      <c r="J39" s="52">
        <f t="shared" si="4"/>
        <v>0</v>
      </c>
      <c r="K39" s="32">
        <f t="shared" si="6"/>
        <v>100</v>
      </c>
    </row>
    <row r="40" spans="1:13" ht="40.5" x14ac:dyDescent="0.25">
      <c r="A40" s="55" t="s">
        <v>45</v>
      </c>
      <c r="B40" s="30">
        <f>D40+H40</f>
        <v>2898.1776</v>
      </c>
      <c r="C40" s="30">
        <f t="shared" si="10"/>
        <v>2898.1776</v>
      </c>
      <c r="D40" s="25">
        <v>2376.5055200000002</v>
      </c>
      <c r="E40" s="30">
        <v>2376.5055200000002</v>
      </c>
      <c r="F40" s="52">
        <f t="shared" si="11"/>
        <v>0</v>
      </c>
      <c r="G40" s="32">
        <f t="shared" si="1"/>
        <v>100</v>
      </c>
      <c r="H40" s="7">
        <v>521.67208000000005</v>
      </c>
      <c r="I40" s="30">
        <v>521.67208000000005</v>
      </c>
      <c r="J40" s="52">
        <f t="shared" si="4"/>
        <v>0</v>
      </c>
      <c r="K40" s="32">
        <f t="shared" si="6"/>
        <v>100</v>
      </c>
    </row>
    <row r="41" spans="1:13" ht="101.25" x14ac:dyDescent="0.25">
      <c r="A41" s="21" t="s">
        <v>46</v>
      </c>
      <c r="B41" s="30">
        <f t="shared" ref="B41:B42" si="12">D41+H41</f>
        <v>4715.2268000000004</v>
      </c>
      <c r="C41" s="30">
        <f>I41</f>
        <v>4715.2268000000004</v>
      </c>
      <c r="D41" s="25">
        <v>0</v>
      </c>
      <c r="E41" s="56">
        <v>0</v>
      </c>
      <c r="F41" s="52"/>
      <c r="G41" s="57"/>
      <c r="H41" s="7">
        <v>4715.2268000000004</v>
      </c>
      <c r="I41" s="52">
        <v>4715.2268000000004</v>
      </c>
      <c r="J41" s="52">
        <f t="shared" si="4"/>
        <v>0</v>
      </c>
      <c r="K41" s="32">
        <f t="shared" si="6"/>
        <v>100</v>
      </c>
    </row>
    <row r="42" spans="1:13" ht="40.5" x14ac:dyDescent="0.25">
      <c r="A42" s="21" t="s">
        <v>47</v>
      </c>
      <c r="B42" s="30">
        <f t="shared" si="12"/>
        <v>4472.05</v>
      </c>
      <c r="C42" s="30">
        <f>I42</f>
        <v>4472.05</v>
      </c>
      <c r="D42" s="5">
        <v>0</v>
      </c>
      <c r="E42" s="58"/>
      <c r="F42" s="52"/>
      <c r="G42" s="57"/>
      <c r="H42" s="7">
        <v>4472.05</v>
      </c>
      <c r="I42" s="52">
        <f>4248.3+223.75</f>
        <v>4472.05</v>
      </c>
      <c r="J42" s="52">
        <f t="shared" si="4"/>
        <v>0</v>
      </c>
      <c r="K42" s="32">
        <f t="shared" si="6"/>
        <v>100</v>
      </c>
    </row>
    <row r="43" spans="1:13" ht="20.25" x14ac:dyDescent="0.25">
      <c r="A43" s="138" t="s">
        <v>48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/>
    </row>
    <row r="44" spans="1:13" s="59" customFormat="1" ht="40.5" x14ac:dyDescent="0.35">
      <c r="A44" s="55" t="s">
        <v>49</v>
      </c>
      <c r="B44" s="30">
        <f>D44+H44</f>
        <v>2609.5469999999996</v>
      </c>
      <c r="C44" s="30">
        <f>E44+I44</f>
        <v>2609.5469999999996</v>
      </c>
      <c r="D44" s="25">
        <v>2139.8284399999998</v>
      </c>
      <c r="E44" s="52">
        <v>2139.8284399999998</v>
      </c>
      <c r="F44" s="52">
        <f t="shared" ref="F44:F59" si="13">D44-E44</f>
        <v>0</v>
      </c>
      <c r="G44" s="32">
        <f t="shared" ref="G44:G51" si="14">E44/D44*100</f>
        <v>100</v>
      </c>
      <c r="H44" s="7">
        <v>469.71856000000002</v>
      </c>
      <c r="I44" s="52">
        <v>469.71856000000002</v>
      </c>
      <c r="J44" s="52">
        <f t="shared" ref="J44:J59" si="15">H44-I44</f>
        <v>0</v>
      </c>
      <c r="K44" s="32">
        <f t="shared" ref="K44:K60" si="16">I44/H44*100</f>
        <v>100</v>
      </c>
      <c r="M44" s="60"/>
    </row>
    <row r="45" spans="1:13" s="59" customFormat="1" ht="60.75" x14ac:dyDescent="0.25">
      <c r="A45" s="55" t="s">
        <v>50</v>
      </c>
      <c r="B45" s="30">
        <f t="shared" ref="B45:C58" si="17">D45+H45</f>
        <v>2247.5601299999998</v>
      </c>
      <c r="C45" s="30">
        <f t="shared" si="17"/>
        <v>2174.3074099999999</v>
      </c>
      <c r="D45" s="25">
        <v>1842.9992199999999</v>
      </c>
      <c r="E45" s="52">
        <v>1782.93201</v>
      </c>
      <c r="F45" s="52">
        <f t="shared" si="13"/>
        <v>60.067209999999932</v>
      </c>
      <c r="G45" s="32">
        <f t="shared" si="14"/>
        <v>96.740790264686055</v>
      </c>
      <c r="H45" s="7">
        <v>404.56090999999998</v>
      </c>
      <c r="I45" s="52">
        <v>391.37540000000001</v>
      </c>
      <c r="J45" s="52">
        <f t="shared" si="15"/>
        <v>13.185509999999965</v>
      </c>
      <c r="K45" s="32">
        <f t="shared" si="16"/>
        <v>96.740784966100662</v>
      </c>
    </row>
    <row r="46" spans="1:13" s="59" customFormat="1" ht="60.75" x14ac:dyDescent="0.25">
      <c r="A46" s="55" t="s">
        <v>51</v>
      </c>
      <c r="B46" s="30">
        <f t="shared" si="17"/>
        <v>0</v>
      </c>
      <c r="C46" s="30">
        <f t="shared" si="17"/>
        <v>0</v>
      </c>
      <c r="D46" s="25">
        <v>0</v>
      </c>
      <c r="E46" s="52"/>
      <c r="F46" s="52">
        <f t="shared" si="13"/>
        <v>0</v>
      </c>
      <c r="G46" s="32">
        <v>0</v>
      </c>
      <c r="H46" s="7">
        <v>0</v>
      </c>
      <c r="I46" s="52"/>
      <c r="J46" s="52">
        <f t="shared" si="15"/>
        <v>0</v>
      </c>
      <c r="K46" s="32">
        <v>0</v>
      </c>
    </row>
    <row r="47" spans="1:13" s="59" customFormat="1" ht="60.75" x14ac:dyDescent="0.25">
      <c r="A47" s="55" t="s">
        <v>52</v>
      </c>
      <c r="B47" s="30">
        <f t="shared" si="17"/>
        <v>4752.6814999999997</v>
      </c>
      <c r="C47" s="30">
        <f t="shared" si="17"/>
        <v>4752.6814999999997</v>
      </c>
      <c r="D47" s="25">
        <v>3897.19866</v>
      </c>
      <c r="E47" s="52">
        <v>3897.19866</v>
      </c>
      <c r="F47" s="52">
        <f t="shared" si="13"/>
        <v>0</v>
      </c>
      <c r="G47" s="32">
        <f t="shared" si="14"/>
        <v>100</v>
      </c>
      <c r="H47" s="7">
        <v>855.48284000000001</v>
      </c>
      <c r="I47" s="52">
        <v>855.48284000000001</v>
      </c>
      <c r="J47" s="52">
        <f t="shared" si="15"/>
        <v>0</v>
      </c>
      <c r="K47" s="32">
        <f t="shared" si="16"/>
        <v>100</v>
      </c>
    </row>
    <row r="48" spans="1:13" s="59" customFormat="1" ht="23.25" x14ac:dyDescent="0.25">
      <c r="A48" s="21" t="s">
        <v>53</v>
      </c>
      <c r="B48" s="30">
        <f t="shared" si="17"/>
        <v>4805.7193600000001</v>
      </c>
      <c r="C48" s="30">
        <f t="shared" si="17"/>
        <v>4805.7193599999991</v>
      </c>
      <c r="D48" s="25">
        <v>3940.68968</v>
      </c>
      <c r="E48" s="52">
        <v>3940.689677717939</v>
      </c>
      <c r="F48" s="52">
        <f t="shared" si="13"/>
        <v>2.2820609046902973E-6</v>
      </c>
      <c r="G48" s="32">
        <f t="shared" si="14"/>
        <v>99.999999942089815</v>
      </c>
      <c r="H48" s="7">
        <v>865.02967999999998</v>
      </c>
      <c r="I48" s="52">
        <v>865.02968228205964</v>
      </c>
      <c r="J48" s="52">
        <f t="shared" si="15"/>
        <v>-2.2820596541350824E-6</v>
      </c>
      <c r="K48" s="32">
        <f>I48/H48*100</f>
        <v>100.00000026381288</v>
      </c>
    </row>
    <row r="49" spans="1:95" s="59" customFormat="1" ht="23.25" x14ac:dyDescent="0.25">
      <c r="A49" s="55" t="s">
        <v>54</v>
      </c>
      <c r="B49" s="30">
        <f t="shared" si="17"/>
        <v>53889.282600000006</v>
      </c>
      <c r="C49" s="30">
        <f t="shared" si="17"/>
        <v>53889.282600000006</v>
      </c>
      <c r="D49" s="25">
        <v>44189.208980000003</v>
      </c>
      <c r="E49" s="52">
        <v>44189.208980000003</v>
      </c>
      <c r="F49" s="52">
        <f t="shared" si="13"/>
        <v>0</v>
      </c>
      <c r="G49" s="32">
        <f t="shared" si="14"/>
        <v>100</v>
      </c>
      <c r="H49" s="7">
        <v>9700.0736199999992</v>
      </c>
      <c r="I49" s="52">
        <v>9700.0736199999992</v>
      </c>
      <c r="J49" s="52">
        <f t="shared" si="15"/>
        <v>0</v>
      </c>
      <c r="K49" s="32">
        <f>I49/H49*100</f>
        <v>100</v>
      </c>
    </row>
    <row r="50" spans="1:95" s="59" customFormat="1" ht="23.25" x14ac:dyDescent="0.25">
      <c r="A50" s="55" t="s">
        <v>55</v>
      </c>
      <c r="B50" s="30">
        <f t="shared" si="17"/>
        <v>15607.524000000001</v>
      </c>
      <c r="C50" s="30">
        <f>E50+I50</f>
        <v>15607.524000000001</v>
      </c>
      <c r="D50" s="25">
        <v>12798.169680000001</v>
      </c>
      <c r="E50" s="52">
        <v>12798.169680000001</v>
      </c>
      <c r="F50" s="52">
        <f t="shared" si="13"/>
        <v>0</v>
      </c>
      <c r="G50" s="32">
        <f t="shared" si="14"/>
        <v>100</v>
      </c>
      <c r="H50" s="7">
        <v>2809.3543199999999</v>
      </c>
      <c r="I50" s="52">
        <v>2809.3543199999999</v>
      </c>
      <c r="J50" s="52">
        <f t="shared" si="15"/>
        <v>0</v>
      </c>
      <c r="K50" s="32">
        <f>I50/H50*100</f>
        <v>100</v>
      </c>
    </row>
    <row r="51" spans="1:95" s="59" customFormat="1" ht="23.25" x14ac:dyDescent="0.25">
      <c r="A51" s="55" t="s">
        <v>56</v>
      </c>
      <c r="B51" s="30">
        <f t="shared" si="17"/>
        <v>10462.67604</v>
      </c>
      <c r="C51" s="30">
        <f t="shared" si="17"/>
        <v>10462.67604</v>
      </c>
      <c r="D51" s="25">
        <v>8579.3939399999999</v>
      </c>
      <c r="E51" s="52">
        <v>8579.3939399999999</v>
      </c>
      <c r="F51" s="52">
        <f t="shared" si="13"/>
        <v>0</v>
      </c>
      <c r="G51" s="32">
        <f t="shared" si="14"/>
        <v>100</v>
      </c>
      <c r="H51" s="7">
        <v>1883.2820999999999</v>
      </c>
      <c r="I51" s="52">
        <v>1883.2820999999999</v>
      </c>
      <c r="J51" s="52">
        <f t="shared" si="15"/>
        <v>0</v>
      </c>
      <c r="K51" s="32">
        <f>I51/H51*100</f>
        <v>100</v>
      </c>
    </row>
    <row r="52" spans="1:95" ht="23.25" x14ac:dyDescent="0.25">
      <c r="A52" s="21" t="s">
        <v>57</v>
      </c>
      <c r="B52" s="30">
        <f t="shared" si="17"/>
        <v>18693.782630000002</v>
      </c>
      <c r="C52" s="30">
        <f t="shared" si="17"/>
        <v>18693.782630000002</v>
      </c>
      <c r="D52" s="5">
        <v>0</v>
      </c>
      <c r="E52" s="61"/>
      <c r="F52" s="58">
        <f t="shared" si="13"/>
        <v>0</v>
      </c>
      <c r="G52" s="62">
        <v>0</v>
      </c>
      <c r="H52" s="7">
        <v>18693.782630000002</v>
      </c>
      <c r="I52" s="58">
        <v>18693.782630000002</v>
      </c>
      <c r="J52" s="52">
        <f t="shared" si="15"/>
        <v>0</v>
      </c>
      <c r="K52" s="54">
        <f t="shared" si="16"/>
        <v>100</v>
      </c>
    </row>
    <row r="53" spans="1:95" ht="101.25" x14ac:dyDescent="0.25">
      <c r="A53" s="21" t="s">
        <v>58</v>
      </c>
      <c r="B53" s="30">
        <f t="shared" si="17"/>
        <v>169.08056999999999</v>
      </c>
      <c r="C53" s="30">
        <f t="shared" si="17"/>
        <v>169.08056999999999</v>
      </c>
      <c r="D53" s="5">
        <v>0</v>
      </c>
      <c r="E53" s="61"/>
      <c r="F53" s="58">
        <f t="shared" si="13"/>
        <v>0</v>
      </c>
      <c r="G53" s="62"/>
      <c r="H53" s="7">
        <v>169.08056999999999</v>
      </c>
      <c r="I53" s="58">
        <v>169.08056999999999</v>
      </c>
      <c r="J53" s="52">
        <f t="shared" si="15"/>
        <v>0</v>
      </c>
      <c r="K53" s="54">
        <f t="shared" si="16"/>
        <v>100</v>
      </c>
    </row>
    <row r="54" spans="1:95" ht="23.25" x14ac:dyDescent="0.25">
      <c r="A54" s="21" t="s">
        <v>59</v>
      </c>
      <c r="B54" s="30">
        <f t="shared" si="17"/>
        <v>500</v>
      </c>
      <c r="C54" s="30">
        <f t="shared" si="17"/>
        <v>500</v>
      </c>
      <c r="D54" s="5">
        <v>0</v>
      </c>
      <c r="E54" s="61"/>
      <c r="F54" s="58">
        <f t="shared" si="13"/>
        <v>0</v>
      </c>
      <c r="G54" s="62">
        <v>0</v>
      </c>
      <c r="H54" s="7">
        <v>500</v>
      </c>
      <c r="I54" s="58">
        <v>500</v>
      </c>
      <c r="J54" s="52">
        <f t="shared" si="15"/>
        <v>0</v>
      </c>
      <c r="K54" s="54">
        <f t="shared" si="16"/>
        <v>100</v>
      </c>
    </row>
    <row r="55" spans="1:95" ht="40.5" x14ac:dyDescent="0.25">
      <c r="A55" s="21" t="s">
        <v>60</v>
      </c>
      <c r="B55" s="30">
        <f t="shared" si="17"/>
        <v>898.5</v>
      </c>
      <c r="C55" s="30">
        <f t="shared" si="17"/>
        <v>898.5</v>
      </c>
      <c r="D55" s="5">
        <v>0</v>
      </c>
      <c r="E55" s="61"/>
      <c r="F55" s="58">
        <f t="shared" si="13"/>
        <v>0</v>
      </c>
      <c r="G55" s="62">
        <v>0</v>
      </c>
      <c r="H55" s="7">
        <v>898.5</v>
      </c>
      <c r="I55" s="58">
        <v>898.5</v>
      </c>
      <c r="J55" s="52">
        <f t="shared" si="15"/>
        <v>0</v>
      </c>
      <c r="K55" s="54">
        <f t="shared" si="16"/>
        <v>100</v>
      </c>
    </row>
    <row r="56" spans="1:95" ht="23.25" x14ac:dyDescent="0.25">
      <c r="A56" s="21" t="s">
        <v>61</v>
      </c>
      <c r="B56" s="30">
        <f t="shared" si="17"/>
        <v>0</v>
      </c>
      <c r="C56" s="30">
        <f t="shared" si="17"/>
        <v>0</v>
      </c>
      <c r="D56" s="5">
        <v>0</v>
      </c>
      <c r="E56" s="61"/>
      <c r="F56" s="58">
        <f t="shared" si="13"/>
        <v>0</v>
      </c>
      <c r="G56" s="62">
        <v>0</v>
      </c>
      <c r="H56" s="7">
        <v>0</v>
      </c>
      <c r="I56" s="58"/>
      <c r="J56" s="52">
        <f t="shared" si="15"/>
        <v>0</v>
      </c>
      <c r="K56" s="54">
        <v>0</v>
      </c>
    </row>
    <row r="57" spans="1:95" ht="23.25" x14ac:dyDescent="0.25">
      <c r="A57" s="21" t="s">
        <v>62</v>
      </c>
      <c r="B57" s="30">
        <f t="shared" si="17"/>
        <v>15581.52981</v>
      </c>
      <c r="C57" s="30">
        <f t="shared" si="17"/>
        <v>15581.52981</v>
      </c>
      <c r="D57" s="5">
        <v>0</v>
      </c>
      <c r="E57" s="61"/>
      <c r="F57" s="58">
        <f t="shared" si="13"/>
        <v>0</v>
      </c>
      <c r="G57" s="62">
        <v>0</v>
      </c>
      <c r="H57" s="7">
        <v>15581.52981</v>
      </c>
      <c r="I57" s="58">
        <v>15581.52981</v>
      </c>
      <c r="J57" s="52">
        <f t="shared" si="15"/>
        <v>0</v>
      </c>
      <c r="K57" s="54">
        <f t="shared" si="16"/>
        <v>100</v>
      </c>
    </row>
    <row r="58" spans="1:95" ht="23.25" x14ac:dyDescent="0.25">
      <c r="A58" s="21" t="s">
        <v>63</v>
      </c>
      <c r="B58" s="30">
        <f t="shared" si="17"/>
        <v>0</v>
      </c>
      <c r="C58" s="30">
        <f t="shared" si="17"/>
        <v>0</v>
      </c>
      <c r="D58" s="5">
        <v>0</v>
      </c>
      <c r="E58" s="61"/>
      <c r="F58" s="58">
        <f t="shared" si="13"/>
        <v>0</v>
      </c>
      <c r="G58" s="62">
        <v>0</v>
      </c>
      <c r="H58" s="7">
        <v>0</v>
      </c>
      <c r="I58" s="58"/>
      <c r="J58" s="52">
        <f t="shared" si="15"/>
        <v>0</v>
      </c>
      <c r="K58" s="54">
        <v>0</v>
      </c>
    </row>
    <row r="59" spans="1:95" ht="40.5" x14ac:dyDescent="0.25">
      <c r="A59" s="63" t="s">
        <v>64</v>
      </c>
      <c r="B59" s="64">
        <f t="shared" ref="B59" si="18">H59</f>
        <v>707.12946999999997</v>
      </c>
      <c r="C59" s="65">
        <f>I59</f>
        <v>641.63503000000003</v>
      </c>
      <c r="D59" s="66">
        <v>0</v>
      </c>
      <c r="E59" s="64"/>
      <c r="F59" s="64">
        <f t="shared" si="13"/>
        <v>0</v>
      </c>
      <c r="G59" s="67"/>
      <c r="H59" s="68">
        <v>707.12946999999997</v>
      </c>
      <c r="I59" s="64">
        <v>641.63503000000003</v>
      </c>
      <c r="J59" s="64">
        <f t="shared" si="15"/>
        <v>65.49443999999994</v>
      </c>
      <c r="K59" s="69">
        <f t="shared" si="16"/>
        <v>90.737984657887338</v>
      </c>
    </row>
    <row r="60" spans="1:95" s="76" customFormat="1" ht="40.5" x14ac:dyDescent="0.25">
      <c r="A60" s="70" t="s">
        <v>65</v>
      </c>
      <c r="B60" s="71">
        <f>D60+H60</f>
        <v>5.4</v>
      </c>
      <c r="C60" s="71">
        <f>E60+I60</f>
        <v>5.3124799999999999</v>
      </c>
      <c r="D60" s="72">
        <v>3.6</v>
      </c>
      <c r="E60" s="71">
        <v>3.5416500000000002</v>
      </c>
      <c r="F60" s="71">
        <f>D60-E60</f>
        <v>5.8349999999999902E-2</v>
      </c>
      <c r="G60" s="73">
        <f>E60/D60*100</f>
        <v>98.379166666666677</v>
      </c>
      <c r="H60" s="74">
        <v>1.8</v>
      </c>
      <c r="I60" s="71">
        <v>1.7708299999999999</v>
      </c>
      <c r="J60" s="71">
        <f>SUM(J62:J62)</f>
        <v>0</v>
      </c>
      <c r="K60" s="73">
        <f t="shared" si="16"/>
        <v>98.379444444444445</v>
      </c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  <c r="BR60" s="75"/>
      <c r="BS60" s="75"/>
      <c r="BT60" s="75"/>
      <c r="BU60" s="75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</row>
    <row r="61" spans="1:95" ht="60.75" hidden="1" x14ac:dyDescent="0.25">
      <c r="A61" s="77" t="s">
        <v>66</v>
      </c>
      <c r="B61" s="78"/>
      <c r="C61" s="78"/>
      <c r="D61" s="79"/>
      <c r="E61" s="80"/>
      <c r="F61" s="81"/>
      <c r="G61" s="82"/>
      <c r="H61" s="83"/>
      <c r="I61" s="80"/>
      <c r="J61" s="81"/>
      <c r="K61" s="82"/>
      <c r="M61" s="75"/>
      <c r="N61" s="75"/>
    </row>
    <row r="62" spans="1:95" ht="23.25" hidden="1" x14ac:dyDescent="0.25">
      <c r="A62" s="84" t="s">
        <v>67</v>
      </c>
      <c r="B62" s="85">
        <f>D62+H62</f>
        <v>0</v>
      </c>
      <c r="C62" s="85">
        <f>I62+E62</f>
        <v>0</v>
      </c>
      <c r="D62" s="5"/>
      <c r="E62" s="80"/>
      <c r="F62" s="86">
        <f t="shared" ref="F62:F72" si="19">D62-E62</f>
        <v>0</v>
      </c>
      <c r="G62" s="19" t="e">
        <f>E62/D62*100</f>
        <v>#DIV/0!</v>
      </c>
      <c r="H62" s="7"/>
      <c r="I62" s="80"/>
      <c r="J62" s="86">
        <f t="shared" ref="J62:J72" si="20">H62-I62</f>
        <v>0</v>
      </c>
      <c r="K62" s="82" t="e">
        <f>I62/H62*100</f>
        <v>#DIV/0!</v>
      </c>
      <c r="M62" s="75"/>
      <c r="N62" s="75"/>
    </row>
    <row r="63" spans="1:95" s="15" customFormat="1" ht="23.25" hidden="1" x14ac:dyDescent="0.2">
      <c r="A63" s="12" t="s">
        <v>16</v>
      </c>
      <c r="B63" s="87"/>
      <c r="C63" s="87"/>
      <c r="D63" s="139" t="s">
        <v>68</v>
      </c>
      <c r="E63" s="140"/>
      <c r="F63" s="13"/>
      <c r="G63" s="14"/>
      <c r="H63" s="141" t="s">
        <v>69</v>
      </c>
      <c r="I63" s="142"/>
      <c r="J63" s="13"/>
      <c r="K63" s="88"/>
      <c r="M63" s="89"/>
      <c r="N63" s="89"/>
    </row>
    <row r="64" spans="1:95" ht="60.75" x14ac:dyDescent="0.25">
      <c r="A64" s="90" t="s">
        <v>70</v>
      </c>
      <c r="B64" s="91">
        <f>D64+H64</f>
        <v>137109.7561</v>
      </c>
      <c r="C64" s="91">
        <f>E64+I64</f>
        <v>137006.56494000001</v>
      </c>
      <c r="D64" s="92">
        <v>112430</v>
      </c>
      <c r="E64" s="93">
        <v>112345.38327000001</v>
      </c>
      <c r="F64" s="93">
        <f t="shared" si="19"/>
        <v>84.616729999994277</v>
      </c>
      <c r="G64" s="94">
        <f t="shared" ref="G64:G72" si="21">E64/D64*100</f>
        <v>99.924738299386291</v>
      </c>
      <c r="H64" s="95">
        <v>24679.756099999999</v>
      </c>
      <c r="I64" s="93">
        <v>24661.181670000002</v>
      </c>
      <c r="J64" s="93">
        <f t="shared" si="20"/>
        <v>18.574429999996937</v>
      </c>
      <c r="K64" s="94">
        <f t="shared" ref="K64:K75" si="22">I64/H64*100</f>
        <v>99.9247381946372</v>
      </c>
      <c r="M64" s="75"/>
      <c r="N64" s="75"/>
    </row>
    <row r="65" spans="1:14" ht="40.5" x14ac:dyDescent="0.25">
      <c r="A65" s="96" t="s">
        <v>71</v>
      </c>
      <c r="B65" s="97">
        <f>D65+H65</f>
        <v>105236.95145000001</v>
      </c>
      <c r="C65" s="97">
        <f t="shared" ref="C65:C72" si="23">E65+I65</f>
        <v>60134.524990000005</v>
      </c>
      <c r="D65" s="98">
        <f>SUM(D66:D72)</f>
        <v>90633</v>
      </c>
      <c r="E65" s="97">
        <f>E67+E68+E71+E72+E70</f>
        <v>47415.995350000005</v>
      </c>
      <c r="F65" s="97">
        <f t="shared" si="19"/>
        <v>43217.004649999995</v>
      </c>
      <c r="G65" s="99">
        <f t="shared" si="21"/>
        <v>52.316480034865897</v>
      </c>
      <c r="H65" s="100">
        <f>SUM(H66:H72)</f>
        <v>14603.951450000002</v>
      </c>
      <c r="I65" s="97">
        <f>I67+I68+I71+I72+I70</f>
        <v>12718.529640000001</v>
      </c>
      <c r="J65" s="97">
        <f t="shared" si="20"/>
        <v>1885.4218100000016</v>
      </c>
      <c r="K65" s="101">
        <f t="shared" si="22"/>
        <v>87.089646138203221</v>
      </c>
      <c r="M65" s="75"/>
      <c r="N65" s="75"/>
    </row>
    <row r="66" spans="1:14" ht="23.25" hidden="1" x14ac:dyDescent="0.25">
      <c r="A66" s="102"/>
      <c r="B66" s="103"/>
      <c r="C66" s="103">
        <f t="shared" si="23"/>
        <v>0</v>
      </c>
      <c r="D66" s="79"/>
      <c r="E66" s="80"/>
      <c r="F66" s="80">
        <f t="shared" si="19"/>
        <v>0</v>
      </c>
      <c r="G66" s="88" t="e">
        <f t="shared" si="21"/>
        <v>#DIV/0!</v>
      </c>
      <c r="H66" s="83"/>
      <c r="I66" s="80"/>
      <c r="J66" s="80">
        <f t="shared" si="20"/>
        <v>0</v>
      </c>
      <c r="K66" s="104" t="e">
        <f t="shared" si="22"/>
        <v>#DIV/0!</v>
      </c>
      <c r="M66" s="75"/>
      <c r="N66" s="75"/>
    </row>
    <row r="67" spans="1:14" ht="40.5" x14ac:dyDescent="0.25">
      <c r="A67" s="105" t="s">
        <v>72</v>
      </c>
      <c r="B67" s="106">
        <f>D67+H67</f>
        <v>9123.2999999999993</v>
      </c>
      <c r="C67" s="106">
        <f t="shared" si="23"/>
        <v>9123.2999999999993</v>
      </c>
      <c r="D67" s="79">
        <v>4083.3</v>
      </c>
      <c r="E67" s="80">
        <v>4083.3</v>
      </c>
      <c r="F67" s="80">
        <f t="shared" si="19"/>
        <v>0</v>
      </c>
      <c r="G67" s="107">
        <f t="shared" si="21"/>
        <v>100</v>
      </c>
      <c r="H67" s="83">
        <v>5040</v>
      </c>
      <c r="I67" s="108">
        <v>5040</v>
      </c>
      <c r="J67" s="80">
        <f t="shared" si="20"/>
        <v>0</v>
      </c>
      <c r="K67" s="109">
        <f t="shared" si="22"/>
        <v>100</v>
      </c>
      <c r="M67" s="75"/>
      <c r="N67" s="75"/>
    </row>
    <row r="68" spans="1:14" ht="23.25" x14ac:dyDescent="0.25">
      <c r="A68" s="105" t="s">
        <v>73</v>
      </c>
      <c r="B68" s="106">
        <f>D68+H68</f>
        <v>6898.0610000000006</v>
      </c>
      <c r="C68" s="106">
        <f t="shared" si="23"/>
        <v>6898.0608899999997</v>
      </c>
      <c r="D68" s="79">
        <v>5446.6</v>
      </c>
      <c r="E68" s="80">
        <v>5446.5999199999997</v>
      </c>
      <c r="F68" s="80">
        <f t="shared" si="19"/>
        <v>8.0000000707514118E-5</v>
      </c>
      <c r="G68" s="88">
        <f t="shared" si="21"/>
        <v>99.999998531193754</v>
      </c>
      <c r="H68" s="83">
        <v>1451.461</v>
      </c>
      <c r="I68" s="108">
        <v>1451.4609700000001</v>
      </c>
      <c r="J68" s="80">
        <f t="shared" si="20"/>
        <v>2.9999999924257281E-5</v>
      </c>
      <c r="K68" s="104">
        <f t="shared" si="22"/>
        <v>99.999997933117044</v>
      </c>
      <c r="M68" s="75"/>
      <c r="N68" s="75"/>
    </row>
    <row r="69" spans="1:14" ht="23.25" hidden="1" x14ac:dyDescent="0.25">
      <c r="A69" s="102"/>
      <c r="B69" s="103"/>
      <c r="C69" s="106">
        <f t="shared" si="23"/>
        <v>0</v>
      </c>
      <c r="D69" s="79"/>
      <c r="E69" s="80"/>
      <c r="F69" s="80">
        <f t="shared" si="19"/>
        <v>0</v>
      </c>
      <c r="G69" s="88" t="e">
        <f t="shared" si="21"/>
        <v>#DIV/0!</v>
      </c>
      <c r="H69" s="83"/>
      <c r="I69" s="80"/>
      <c r="J69" s="80">
        <f t="shared" si="20"/>
        <v>0</v>
      </c>
      <c r="K69" s="104" t="e">
        <f t="shared" si="22"/>
        <v>#DIV/0!</v>
      </c>
      <c r="M69" s="75"/>
      <c r="N69" s="75"/>
    </row>
    <row r="70" spans="1:14" ht="40.5" x14ac:dyDescent="0.25">
      <c r="A70" s="105" t="s">
        <v>74</v>
      </c>
      <c r="B70" s="106">
        <f>D70+H70</f>
        <v>6241.1</v>
      </c>
      <c r="C70" s="106">
        <f t="shared" si="23"/>
        <v>3290.10196</v>
      </c>
      <c r="D70" s="79">
        <v>4928</v>
      </c>
      <c r="E70" s="80">
        <v>2597.87898</v>
      </c>
      <c r="F70" s="80">
        <f t="shared" si="19"/>
        <v>2330.12102</v>
      </c>
      <c r="G70" s="88">
        <f t="shared" si="21"/>
        <v>52.716700081168831</v>
      </c>
      <c r="H70" s="83">
        <v>1313.1</v>
      </c>
      <c r="I70" s="80">
        <v>692.22298000000001</v>
      </c>
      <c r="J70" s="80">
        <f t="shared" si="20"/>
        <v>620.8770199999999</v>
      </c>
      <c r="K70" s="104">
        <f t="shared" si="22"/>
        <v>52.716699413601411</v>
      </c>
      <c r="M70" s="75"/>
      <c r="N70" s="75"/>
    </row>
    <row r="71" spans="1:14" ht="182.25" x14ac:dyDescent="0.25">
      <c r="A71" s="105" t="s">
        <v>75</v>
      </c>
      <c r="B71" s="106">
        <f>D71+H71</f>
        <v>81.048599999999993</v>
      </c>
      <c r="C71" s="106">
        <f t="shared" si="23"/>
        <v>80.986800000000002</v>
      </c>
      <c r="D71" s="79">
        <v>78.599999999999994</v>
      </c>
      <c r="E71" s="80">
        <v>78.540059999999997</v>
      </c>
      <c r="F71" s="80">
        <f t="shared" si="19"/>
        <v>5.993999999999744E-2</v>
      </c>
      <c r="G71" s="88">
        <f t="shared" si="21"/>
        <v>99.923740458015274</v>
      </c>
      <c r="H71" s="83">
        <v>2.4485999999999999</v>
      </c>
      <c r="I71" s="80">
        <v>2.4467400000000001</v>
      </c>
      <c r="J71" s="80">
        <f t="shared" si="20"/>
        <v>1.8599999999997507E-3</v>
      </c>
      <c r="K71" s="104">
        <f t="shared" si="22"/>
        <v>99.924038225925031</v>
      </c>
      <c r="M71" s="75"/>
      <c r="N71" s="75"/>
    </row>
    <row r="72" spans="1:14" ht="60.75" x14ac:dyDescent="0.25">
      <c r="A72" s="110" t="s">
        <v>76</v>
      </c>
      <c r="B72" s="106">
        <f>D72+H72</f>
        <v>82893.441850000003</v>
      </c>
      <c r="C72" s="106">
        <f t="shared" si="23"/>
        <v>40742.075340000003</v>
      </c>
      <c r="D72" s="79">
        <v>76096.5</v>
      </c>
      <c r="E72" s="80">
        <v>35209.676390000001</v>
      </c>
      <c r="F72" s="80">
        <f t="shared" si="19"/>
        <v>40886.823609999999</v>
      </c>
      <c r="G72" s="88">
        <f t="shared" si="21"/>
        <v>46.269771132706502</v>
      </c>
      <c r="H72" s="83">
        <f>82893.44185-76096.5</f>
        <v>6796.9418500000029</v>
      </c>
      <c r="I72" s="80">
        <v>5532.3989499999998</v>
      </c>
      <c r="J72" s="80">
        <f t="shared" si="20"/>
        <v>1264.5429000000031</v>
      </c>
      <c r="K72" s="104">
        <f t="shared" si="22"/>
        <v>81.395413880140779</v>
      </c>
      <c r="M72" s="75"/>
      <c r="N72" s="75"/>
    </row>
    <row r="73" spans="1:14" ht="23.25" x14ac:dyDescent="0.25">
      <c r="A73" s="96" t="s">
        <v>77</v>
      </c>
      <c r="B73" s="97">
        <f>B74+B77+B78+B76</f>
        <v>9373.1770800000013</v>
      </c>
      <c r="C73" s="97">
        <f>E73+I73</f>
        <v>6368.1770800000004</v>
      </c>
      <c r="D73" s="98">
        <f>SUM(D74:D77)</f>
        <v>0</v>
      </c>
      <c r="E73" s="97">
        <f>SUM(E74:E77)</f>
        <v>0</v>
      </c>
      <c r="F73" s="97">
        <f>SUM(F74:F77)</f>
        <v>0</v>
      </c>
      <c r="G73" s="99">
        <v>0</v>
      </c>
      <c r="H73" s="100">
        <f>H74+H77+H78+H76</f>
        <v>9373.1770800000013</v>
      </c>
      <c r="I73" s="97">
        <f>I74+I76+I77+I78</f>
        <v>6368.1770800000004</v>
      </c>
      <c r="J73" s="97">
        <v>0</v>
      </c>
      <c r="K73" s="101">
        <v>0</v>
      </c>
      <c r="M73" s="75"/>
      <c r="N73" s="75"/>
    </row>
    <row r="74" spans="1:14" ht="60.75" x14ac:dyDescent="0.25">
      <c r="A74" s="84" t="s">
        <v>78</v>
      </c>
      <c r="B74" s="106">
        <f>D74+H74</f>
        <v>2334.5300000000002</v>
      </c>
      <c r="C74" s="106">
        <f>I74</f>
        <v>2334.5300000000002</v>
      </c>
      <c r="D74" s="79">
        <v>0</v>
      </c>
      <c r="E74" s="80">
        <v>0</v>
      </c>
      <c r="F74" s="80"/>
      <c r="G74" s="88">
        <v>0</v>
      </c>
      <c r="H74" s="83">
        <v>2334.5300000000002</v>
      </c>
      <c r="I74" s="80">
        <v>2334.5300000000002</v>
      </c>
      <c r="J74" s="80">
        <f t="shared" ref="J74:J87" si="24">H74-I74</f>
        <v>0</v>
      </c>
      <c r="K74" s="109">
        <v>0</v>
      </c>
      <c r="M74" s="111"/>
      <c r="N74" s="75"/>
    </row>
    <row r="75" spans="1:14" ht="40.5" hidden="1" x14ac:dyDescent="0.25">
      <c r="A75" s="84" t="s">
        <v>79</v>
      </c>
      <c r="B75" s="103">
        <f t="shared" ref="B75" si="25">D75+H75</f>
        <v>0</v>
      </c>
      <c r="C75" s="106">
        <f t="shared" ref="C75:C76" si="26">I75</f>
        <v>0</v>
      </c>
      <c r="D75" s="79"/>
      <c r="E75" s="108"/>
      <c r="F75" s="108">
        <f>D75-E75</f>
        <v>0</v>
      </c>
      <c r="G75" s="88"/>
      <c r="H75" s="83"/>
      <c r="I75" s="108"/>
      <c r="J75" s="108">
        <f t="shared" si="24"/>
        <v>0</v>
      </c>
      <c r="K75" s="107" t="e">
        <f t="shared" si="22"/>
        <v>#DIV/0!</v>
      </c>
      <c r="M75" s="75"/>
      <c r="N75" s="75"/>
    </row>
    <row r="76" spans="1:14" ht="81" x14ac:dyDescent="0.25">
      <c r="A76" s="84" t="s">
        <v>80</v>
      </c>
      <c r="B76" s="106">
        <f>D76+H76</f>
        <v>3928.6470800000002</v>
      </c>
      <c r="C76" s="106">
        <f t="shared" si="26"/>
        <v>3928.6470800000002</v>
      </c>
      <c r="D76" s="79">
        <v>0</v>
      </c>
      <c r="E76" s="108"/>
      <c r="F76" s="108"/>
      <c r="G76" s="88"/>
      <c r="H76" s="83">
        <v>3928.6470800000002</v>
      </c>
      <c r="I76" s="108">
        <v>3928.6470800000002</v>
      </c>
      <c r="J76" s="108"/>
      <c r="K76" s="107"/>
      <c r="M76" s="75"/>
      <c r="N76" s="75"/>
    </row>
    <row r="77" spans="1:14" ht="40.5" x14ac:dyDescent="0.25">
      <c r="A77" s="84" t="s">
        <v>81</v>
      </c>
      <c r="B77" s="106">
        <f>D77+H77</f>
        <v>3000</v>
      </c>
      <c r="C77" s="106">
        <f>I77</f>
        <v>0</v>
      </c>
      <c r="D77" s="79">
        <v>0</v>
      </c>
      <c r="E77" s="80">
        <v>0</v>
      </c>
      <c r="F77" s="80"/>
      <c r="G77" s="88">
        <v>0</v>
      </c>
      <c r="H77" s="83">
        <v>3000</v>
      </c>
      <c r="I77" s="80">
        <v>0</v>
      </c>
      <c r="J77" s="80">
        <f t="shared" si="24"/>
        <v>3000</v>
      </c>
      <c r="K77" s="109"/>
      <c r="M77" s="75"/>
      <c r="N77" s="75"/>
    </row>
    <row r="78" spans="1:14" ht="40.5" x14ac:dyDescent="0.25">
      <c r="A78" s="84" t="s">
        <v>82</v>
      </c>
      <c r="B78" s="106">
        <f>D78+H78</f>
        <v>110</v>
      </c>
      <c r="C78" s="106">
        <f>I78</f>
        <v>105</v>
      </c>
      <c r="D78" s="79">
        <v>0</v>
      </c>
      <c r="E78" s="80"/>
      <c r="F78" s="80"/>
      <c r="G78" s="88"/>
      <c r="H78" s="83">
        <v>110</v>
      </c>
      <c r="I78" s="80">
        <v>105</v>
      </c>
      <c r="J78" s="80">
        <f t="shared" si="24"/>
        <v>5</v>
      </c>
      <c r="K78" s="109"/>
      <c r="M78" s="75"/>
      <c r="N78" s="75"/>
    </row>
    <row r="79" spans="1:14" ht="22.5" x14ac:dyDescent="0.25">
      <c r="A79" s="96" t="s">
        <v>83</v>
      </c>
      <c r="B79" s="112">
        <f>D79+H79</f>
        <v>253811.44837</v>
      </c>
      <c r="C79" s="112">
        <f>E79+I79</f>
        <v>253764.45423999999</v>
      </c>
      <c r="D79" s="98">
        <f>D81+D82+D83+D85</f>
        <v>245447.10105</v>
      </c>
      <c r="E79" s="112">
        <f>SUM(E81:E85)</f>
        <v>245447.10066</v>
      </c>
      <c r="F79" s="112">
        <f>D79-E79</f>
        <v>3.9000000106170774E-4</v>
      </c>
      <c r="G79" s="113">
        <f>E79/D79*100</f>
        <v>99.999999841106288</v>
      </c>
      <c r="H79" s="100">
        <f>H81+H82+H83+H85</f>
        <v>8364.3473200000008</v>
      </c>
      <c r="I79" s="112">
        <f>SUM(I81:I85)</f>
        <v>8317.3535799999991</v>
      </c>
      <c r="J79" s="112">
        <f t="shared" si="24"/>
        <v>46.993740000001708</v>
      </c>
      <c r="K79" s="113">
        <f>I79/H79*100</f>
        <v>99.438166085145284</v>
      </c>
      <c r="M79" s="75"/>
      <c r="N79" s="75"/>
    </row>
    <row r="80" spans="1:14" ht="23.25" hidden="1" x14ac:dyDescent="0.25">
      <c r="A80" s="12" t="s">
        <v>16</v>
      </c>
      <c r="B80" s="27"/>
      <c r="C80" s="27"/>
      <c r="D80" s="143" t="s">
        <v>84</v>
      </c>
      <c r="E80" s="144"/>
      <c r="F80" s="23"/>
      <c r="G80" s="28"/>
      <c r="H80" s="145" t="s">
        <v>85</v>
      </c>
      <c r="I80" s="146"/>
      <c r="J80" s="23"/>
      <c r="K80" s="28"/>
      <c r="M80" s="75"/>
      <c r="N80" s="75"/>
    </row>
    <row r="81" spans="1:11" ht="81" x14ac:dyDescent="0.25">
      <c r="A81" s="114" t="s">
        <v>86</v>
      </c>
      <c r="B81" s="115">
        <f>D81+H81</f>
        <v>100750</v>
      </c>
      <c r="C81" s="115">
        <f t="shared" ref="B81:C83" si="27">E81+I81</f>
        <v>100750</v>
      </c>
      <c r="D81" s="79">
        <v>97727.500029999996</v>
      </c>
      <c r="E81" s="116">
        <v>97727.500029999996</v>
      </c>
      <c r="F81" s="116">
        <f>D81-E81</f>
        <v>0</v>
      </c>
      <c r="G81" s="117">
        <f>E81/D81*100</f>
        <v>100</v>
      </c>
      <c r="H81" s="83">
        <v>3022.4999699999998</v>
      </c>
      <c r="I81" s="116">
        <v>3022.4999699999998</v>
      </c>
      <c r="J81" s="116">
        <f t="shared" si="24"/>
        <v>0</v>
      </c>
      <c r="K81" s="117">
        <f>I81/H81*100</f>
        <v>100</v>
      </c>
    </row>
    <row r="82" spans="1:11" ht="23.25" x14ac:dyDescent="0.25">
      <c r="A82" s="114" t="s">
        <v>87</v>
      </c>
      <c r="B82" s="115">
        <f>D82+H82</f>
        <v>9999.5874999999996</v>
      </c>
      <c r="C82" s="115">
        <f t="shared" si="27"/>
        <v>9999.5874999999996</v>
      </c>
      <c r="D82" s="79">
        <v>9699.5999699999993</v>
      </c>
      <c r="E82" s="116">
        <v>9699.5999699999993</v>
      </c>
      <c r="F82" s="116">
        <f>D82-E82</f>
        <v>0</v>
      </c>
      <c r="G82" s="117">
        <f>E82/D82*100</f>
        <v>100</v>
      </c>
      <c r="H82" s="83">
        <v>299.98752999999999</v>
      </c>
      <c r="I82" s="116">
        <v>299.98752999999999</v>
      </c>
      <c r="J82" s="116"/>
      <c r="K82" s="117"/>
    </row>
    <row r="83" spans="1:11" ht="23.25" x14ac:dyDescent="0.25">
      <c r="A83" s="114" t="s">
        <v>88</v>
      </c>
      <c r="B83" s="115">
        <f t="shared" si="27"/>
        <v>2981.4485</v>
      </c>
      <c r="C83" s="115">
        <f t="shared" si="27"/>
        <v>2934.4543700000004</v>
      </c>
      <c r="D83" s="79">
        <v>2142.0010499999999</v>
      </c>
      <c r="E83" s="116">
        <v>2142.0006600000002</v>
      </c>
      <c r="F83" s="116">
        <f>D83-E83</f>
        <v>3.8999999969746568E-4</v>
      </c>
      <c r="G83" s="117">
        <f>E83/D83*100</f>
        <v>99.999981792726018</v>
      </c>
      <c r="H83" s="83">
        <v>839.44745</v>
      </c>
      <c r="I83" s="116">
        <v>792.45371</v>
      </c>
      <c r="J83" s="116">
        <f>H83-I83</f>
        <v>46.993740000000003</v>
      </c>
      <c r="K83" s="118">
        <f>I83/H83*100</f>
        <v>94.401824676458304</v>
      </c>
    </row>
    <row r="84" spans="1:11" ht="23.25" hidden="1" x14ac:dyDescent="0.25">
      <c r="A84" s="119" t="s">
        <v>16</v>
      </c>
      <c r="B84" s="120"/>
      <c r="C84" s="120"/>
      <c r="D84" s="147" t="s">
        <v>89</v>
      </c>
      <c r="E84" s="148"/>
      <c r="F84" s="121"/>
      <c r="G84" s="122"/>
      <c r="H84" s="149" t="s">
        <v>90</v>
      </c>
      <c r="I84" s="150"/>
      <c r="J84" s="121"/>
      <c r="K84" s="123"/>
    </row>
    <row r="85" spans="1:11" ht="40.5" x14ac:dyDescent="0.25">
      <c r="A85" s="124" t="s">
        <v>91</v>
      </c>
      <c r="B85" s="115">
        <f>D85+H85</f>
        <v>140080.41237000001</v>
      </c>
      <c r="C85" s="115">
        <f>E85+I85</f>
        <v>140080.41237000001</v>
      </c>
      <c r="D85" s="79">
        <v>135878</v>
      </c>
      <c r="E85" s="116">
        <v>135878</v>
      </c>
      <c r="F85" s="116">
        <f>D85-E85</f>
        <v>0</v>
      </c>
      <c r="G85" s="117">
        <f>E85/D85*100</f>
        <v>100</v>
      </c>
      <c r="H85" s="83">
        <v>4202.41237</v>
      </c>
      <c r="I85" s="116">
        <v>4202.41237</v>
      </c>
      <c r="J85" s="116">
        <f t="shared" si="24"/>
        <v>0</v>
      </c>
      <c r="K85" s="117">
        <f>I85/H85*100</f>
        <v>100</v>
      </c>
    </row>
    <row r="86" spans="1:11" ht="23.25" x14ac:dyDescent="0.3">
      <c r="A86" s="125" t="s">
        <v>92</v>
      </c>
      <c r="B86" s="126">
        <f>B87</f>
        <v>142000</v>
      </c>
      <c r="C86" s="127">
        <f>C87</f>
        <v>21483.496370000001</v>
      </c>
      <c r="D86" s="98">
        <v>0</v>
      </c>
      <c r="E86" s="126">
        <v>0</v>
      </c>
      <c r="F86" s="126">
        <f>D86-E86</f>
        <v>0</v>
      </c>
      <c r="G86" s="128">
        <v>0</v>
      </c>
      <c r="H86" s="100">
        <f>H87</f>
        <v>142000</v>
      </c>
      <c r="I86" s="126">
        <f>I87</f>
        <v>21483.496370000001</v>
      </c>
      <c r="J86" s="127">
        <f t="shared" si="24"/>
        <v>120516.50362999999</v>
      </c>
      <c r="K86" s="128"/>
    </row>
    <row r="87" spans="1:11" ht="40.5" x14ac:dyDescent="0.3">
      <c r="A87" s="129" t="s">
        <v>93</v>
      </c>
      <c r="B87" s="130">
        <v>142000</v>
      </c>
      <c r="C87" s="115">
        <f t="shared" ref="C87" si="28">E87+I87</f>
        <v>21483.496370000001</v>
      </c>
      <c r="D87" s="79">
        <v>0</v>
      </c>
      <c r="E87" s="130">
        <v>0</v>
      </c>
      <c r="F87" s="130">
        <f>D87-E87</f>
        <v>0</v>
      </c>
      <c r="G87" s="117">
        <v>0</v>
      </c>
      <c r="H87" s="130">
        <v>142000</v>
      </c>
      <c r="I87" s="130">
        <v>21483.496370000001</v>
      </c>
      <c r="J87" s="131">
        <f t="shared" si="24"/>
        <v>120516.50362999999</v>
      </c>
      <c r="K87" s="117">
        <f t="shared" ref="K87" si="29">I87/H87*100</f>
        <v>15.12922279577465</v>
      </c>
    </row>
    <row r="88" spans="1:11" ht="20.25" x14ac:dyDescent="0.3">
      <c r="A88" s="132"/>
      <c r="B88" s="133"/>
      <c r="C88" s="133"/>
      <c r="D88" s="133"/>
      <c r="E88" s="133"/>
      <c r="F88" s="133"/>
      <c r="G88" s="134"/>
      <c r="H88" s="133"/>
      <c r="I88" s="133"/>
      <c r="J88" s="133"/>
      <c r="K88" s="134"/>
    </row>
  </sheetData>
  <mergeCells count="29">
    <mergeCell ref="A1:I1"/>
    <mergeCell ref="A2:I2"/>
    <mergeCell ref="J2:K2"/>
    <mergeCell ref="A3:A6"/>
    <mergeCell ref="B3:C3"/>
    <mergeCell ref="D3:G3"/>
    <mergeCell ref="H3:K3"/>
    <mergeCell ref="B4:B6"/>
    <mergeCell ref="C4:C6"/>
    <mergeCell ref="D4:D6"/>
    <mergeCell ref="D84:E84"/>
    <mergeCell ref="H84:I84"/>
    <mergeCell ref="K4:K6"/>
    <mergeCell ref="D10:E10"/>
    <mergeCell ref="H10:I10"/>
    <mergeCell ref="D29:E29"/>
    <mergeCell ref="H29:I29"/>
    <mergeCell ref="A34:K34"/>
    <mergeCell ref="E4:E6"/>
    <mergeCell ref="F4:F6"/>
    <mergeCell ref="G4:G6"/>
    <mergeCell ref="H4:H6"/>
    <mergeCell ref="I4:I6"/>
    <mergeCell ref="J4:J6"/>
    <mergeCell ref="A43:K43"/>
    <mergeCell ref="D63:E63"/>
    <mergeCell ref="H63:I63"/>
    <mergeCell ref="D80:E80"/>
    <mergeCell ref="H80:I8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2022-01-24T04:42:50Z</dcterms:modified>
</cp:coreProperties>
</file>