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Лист1!$A$1:$K$81</definedName>
  </definedNames>
  <calcPr calcId="144525"/>
</workbook>
</file>

<file path=xl/calcChain.xml><?xml version="1.0" encoding="utf-8"?>
<calcChain xmlns="http://schemas.openxmlformats.org/spreadsheetml/2006/main">
  <c r="J81" i="1" l="1"/>
  <c r="C81" i="1"/>
  <c r="J80" i="1"/>
  <c r="C80" i="1"/>
  <c r="J79" i="1"/>
  <c r="C79" i="1"/>
  <c r="J78" i="1"/>
  <c r="C78" i="1"/>
  <c r="I77" i="1"/>
  <c r="J77" i="1" s="1"/>
  <c r="B77" i="1"/>
  <c r="I76" i="1"/>
  <c r="K76" i="1" s="1"/>
  <c r="D76" i="1"/>
  <c r="F76" i="1" s="1"/>
  <c r="J75" i="1"/>
  <c r="G75" i="1"/>
  <c r="F75" i="1"/>
  <c r="C75" i="1"/>
  <c r="B75" i="1"/>
  <c r="K74" i="1"/>
  <c r="J74" i="1"/>
  <c r="G74" i="1"/>
  <c r="F74" i="1"/>
  <c r="C74" i="1"/>
  <c r="B74" i="1"/>
  <c r="H73" i="1"/>
  <c r="E73" i="1"/>
  <c r="J72" i="1"/>
  <c r="C72" i="1"/>
  <c r="B72" i="1"/>
  <c r="J71" i="1"/>
  <c r="C71" i="1"/>
  <c r="B71" i="1"/>
  <c r="C70" i="1"/>
  <c r="B70" i="1"/>
  <c r="J69" i="1"/>
  <c r="C69" i="1"/>
  <c r="B69" i="1"/>
  <c r="I68" i="1"/>
  <c r="C68" i="1" s="1"/>
  <c r="H68" i="1"/>
  <c r="F68" i="1"/>
  <c r="E68" i="1"/>
  <c r="D68" i="1"/>
  <c r="K67" i="1"/>
  <c r="J67" i="1"/>
  <c r="C67" i="1"/>
  <c r="B67" i="1"/>
  <c r="K66" i="1"/>
  <c r="J66" i="1"/>
  <c r="G66" i="1"/>
  <c r="F66" i="1"/>
  <c r="C66" i="1"/>
  <c r="B66" i="1"/>
  <c r="J65" i="1"/>
  <c r="F65" i="1"/>
  <c r="C65" i="1"/>
  <c r="B65" i="1"/>
  <c r="K64" i="1"/>
  <c r="J64" i="1"/>
  <c r="G64" i="1"/>
  <c r="F64" i="1"/>
  <c r="C64" i="1"/>
  <c r="B64" i="1"/>
  <c r="K63" i="1"/>
  <c r="J63" i="1"/>
  <c r="G63" i="1"/>
  <c r="F63" i="1"/>
  <c r="C63" i="1"/>
  <c r="B63" i="1"/>
  <c r="K62" i="1"/>
  <c r="J62" i="1"/>
  <c r="G62" i="1"/>
  <c r="F62" i="1"/>
  <c r="C62" i="1"/>
  <c r="B62" i="1"/>
  <c r="I61" i="1"/>
  <c r="H61" i="1"/>
  <c r="E61" i="1"/>
  <c r="D61" i="1"/>
  <c r="J60" i="1"/>
  <c r="F60" i="1"/>
  <c r="C60" i="1"/>
  <c r="B60" i="1"/>
  <c r="K59" i="1"/>
  <c r="J59" i="1"/>
  <c r="G59" i="1"/>
  <c r="F59" i="1"/>
  <c r="C59" i="1"/>
  <c r="B59" i="1"/>
  <c r="K58" i="1"/>
  <c r="J58" i="1"/>
  <c r="G58" i="1"/>
  <c r="F58" i="1"/>
  <c r="C58" i="1"/>
  <c r="B58" i="1"/>
  <c r="K57" i="1"/>
  <c r="J57" i="1"/>
  <c r="F57" i="1"/>
  <c r="C57" i="1"/>
  <c r="B57" i="1"/>
  <c r="J56" i="1"/>
  <c r="F56" i="1"/>
  <c r="C56" i="1"/>
  <c r="B56" i="1"/>
  <c r="J55" i="1"/>
  <c r="F55" i="1"/>
  <c r="C55" i="1"/>
  <c r="B55" i="1"/>
  <c r="K54" i="1"/>
  <c r="J54" i="1"/>
  <c r="F54" i="1"/>
  <c r="C54" i="1"/>
  <c r="B54" i="1"/>
  <c r="I53" i="1"/>
  <c r="K53" i="1" s="1"/>
  <c r="F53" i="1"/>
  <c r="B53" i="1"/>
  <c r="K52" i="1"/>
  <c r="J52" i="1"/>
  <c r="F52" i="1"/>
  <c r="C52" i="1"/>
  <c r="B52" i="1"/>
  <c r="H51" i="1"/>
  <c r="J51" i="1" s="1"/>
  <c r="F51" i="1"/>
  <c r="C51" i="1"/>
  <c r="K50" i="1"/>
  <c r="J50" i="1"/>
  <c r="F50" i="1"/>
  <c r="C50" i="1"/>
  <c r="B50" i="1"/>
  <c r="K49" i="1"/>
  <c r="J49" i="1"/>
  <c r="F49" i="1"/>
  <c r="C49" i="1"/>
  <c r="I48" i="1"/>
  <c r="K48" i="1" s="1"/>
  <c r="H48" i="1"/>
  <c r="B48" i="1" s="1"/>
  <c r="F48" i="1"/>
  <c r="K47" i="1"/>
  <c r="J47" i="1"/>
  <c r="G47" i="1"/>
  <c r="F47" i="1"/>
  <c r="C47" i="1"/>
  <c r="B47" i="1"/>
  <c r="K46" i="1"/>
  <c r="J46" i="1"/>
  <c r="G46" i="1"/>
  <c r="F46" i="1"/>
  <c r="B46" i="1"/>
  <c r="I45" i="1"/>
  <c r="K45" i="1" s="1"/>
  <c r="E45" i="1"/>
  <c r="F45" i="1" s="1"/>
  <c r="B45" i="1"/>
  <c r="K44" i="1"/>
  <c r="J44" i="1"/>
  <c r="G44" i="1"/>
  <c r="F44" i="1"/>
  <c r="C44" i="1"/>
  <c r="B44" i="1"/>
  <c r="K43" i="1"/>
  <c r="J43" i="1"/>
  <c r="G43" i="1"/>
  <c r="F43" i="1"/>
  <c r="C43" i="1"/>
  <c r="B43" i="1"/>
  <c r="I42" i="1"/>
  <c r="K42" i="1" s="1"/>
  <c r="E42" i="1"/>
  <c r="F42" i="1" s="1"/>
  <c r="B42" i="1"/>
  <c r="I41" i="1"/>
  <c r="J41" i="1" s="1"/>
  <c r="G41" i="1"/>
  <c r="E41" i="1"/>
  <c r="F41" i="1" s="1"/>
  <c r="B41" i="1"/>
  <c r="K40" i="1"/>
  <c r="J40" i="1"/>
  <c r="G40" i="1"/>
  <c r="F40" i="1"/>
  <c r="C40" i="1"/>
  <c r="B40" i="1"/>
  <c r="K38" i="1"/>
  <c r="J38" i="1"/>
  <c r="C38" i="1"/>
  <c r="B38" i="1"/>
  <c r="K37" i="1"/>
  <c r="J37" i="1"/>
  <c r="C37" i="1"/>
  <c r="B37" i="1"/>
  <c r="K36" i="1"/>
  <c r="J36" i="1"/>
  <c r="G36" i="1"/>
  <c r="F36" i="1"/>
  <c r="C36" i="1"/>
  <c r="B36" i="1"/>
  <c r="K35" i="1"/>
  <c r="J35" i="1"/>
  <c r="G35" i="1"/>
  <c r="F35" i="1"/>
  <c r="C35" i="1"/>
  <c r="B35" i="1"/>
  <c r="K34" i="1"/>
  <c r="J34" i="1"/>
  <c r="G34" i="1"/>
  <c r="F34" i="1"/>
  <c r="C34" i="1"/>
  <c r="B34" i="1"/>
  <c r="K33" i="1"/>
  <c r="J33" i="1"/>
  <c r="G33" i="1"/>
  <c r="F33" i="1"/>
  <c r="C33" i="1"/>
  <c r="B33" i="1"/>
  <c r="K32" i="1"/>
  <c r="J32" i="1"/>
  <c r="G32" i="1"/>
  <c r="F32" i="1"/>
  <c r="C32" i="1"/>
  <c r="B32" i="1"/>
  <c r="K31" i="1"/>
  <c r="J31" i="1"/>
  <c r="G31" i="1"/>
  <c r="F31" i="1"/>
  <c r="C31" i="1"/>
  <c r="B31" i="1"/>
  <c r="I29" i="1"/>
  <c r="H29" i="1"/>
  <c r="J29" i="1" s="1"/>
  <c r="E29" i="1"/>
  <c r="D29" i="1"/>
  <c r="F29" i="1" s="1"/>
  <c r="D28" i="1"/>
  <c r="H27" i="1"/>
  <c r="D27" i="1"/>
  <c r="D26" i="1"/>
  <c r="K24" i="1"/>
  <c r="J24" i="1"/>
  <c r="G24" i="1"/>
  <c r="F24" i="1"/>
  <c r="C24" i="1"/>
  <c r="B24" i="1"/>
  <c r="K23" i="1"/>
  <c r="J23" i="1"/>
  <c r="G23" i="1"/>
  <c r="F23" i="1"/>
  <c r="C23" i="1"/>
  <c r="B23" i="1"/>
  <c r="K22" i="1"/>
  <c r="J22" i="1"/>
  <c r="G22" i="1"/>
  <c r="F22" i="1"/>
  <c r="C22" i="1"/>
  <c r="B22" i="1"/>
  <c r="I21" i="1"/>
  <c r="H21" i="1"/>
  <c r="B21" i="1" s="1"/>
  <c r="B12" i="1" s="1"/>
  <c r="E21" i="1"/>
  <c r="D21" i="1"/>
  <c r="J20" i="1"/>
  <c r="F20" i="1"/>
  <c r="K19" i="1"/>
  <c r="J19" i="1"/>
  <c r="G19" i="1"/>
  <c r="F19" i="1"/>
  <c r="C19" i="1"/>
  <c r="B19" i="1"/>
  <c r="K18" i="1"/>
  <c r="J18" i="1"/>
  <c r="G18" i="1"/>
  <c r="F18" i="1"/>
  <c r="C18" i="1"/>
  <c r="B18" i="1"/>
  <c r="I17" i="1"/>
  <c r="J17" i="1" s="1"/>
  <c r="E17" i="1"/>
  <c r="G17" i="1" s="1"/>
  <c r="B17" i="1"/>
  <c r="K16" i="1"/>
  <c r="J16" i="1"/>
  <c r="G16" i="1"/>
  <c r="F16" i="1"/>
  <c r="C16" i="1"/>
  <c r="C10" i="1" s="1"/>
  <c r="B16" i="1"/>
  <c r="K15" i="1"/>
  <c r="J15" i="1"/>
  <c r="G15" i="1"/>
  <c r="F15" i="1"/>
  <c r="C15" i="1"/>
  <c r="B15" i="1"/>
  <c r="K14" i="1"/>
  <c r="J14" i="1"/>
  <c r="G14" i="1"/>
  <c r="F14" i="1"/>
  <c r="C14" i="1"/>
  <c r="B14" i="1"/>
  <c r="H13" i="1"/>
  <c r="D13" i="1"/>
  <c r="H12" i="1"/>
  <c r="D12" i="1"/>
  <c r="H11" i="1"/>
  <c r="D11" i="1"/>
  <c r="I10" i="1"/>
  <c r="H10" i="1"/>
  <c r="E10" i="1"/>
  <c r="D10" i="1"/>
  <c r="H9" i="1"/>
  <c r="D9" i="1"/>
  <c r="F21" i="1" l="1"/>
  <c r="F12" i="1" s="1"/>
  <c r="C48" i="1"/>
  <c r="B68" i="1"/>
  <c r="B13" i="1"/>
  <c r="C77" i="1"/>
  <c r="K10" i="1"/>
  <c r="B27" i="1"/>
  <c r="I26" i="1"/>
  <c r="K61" i="1"/>
  <c r="C76" i="1"/>
  <c r="B11" i="1"/>
  <c r="F10" i="1"/>
  <c r="B10" i="1"/>
  <c r="J10" i="1"/>
  <c r="I28" i="1"/>
  <c r="K29" i="1"/>
  <c r="F61" i="1"/>
  <c r="F73" i="1"/>
  <c r="G10" i="1"/>
  <c r="G29" i="1"/>
  <c r="J21" i="1"/>
  <c r="J12" i="1" s="1"/>
  <c r="C45" i="1"/>
  <c r="J11" i="1"/>
  <c r="I11" i="1"/>
  <c r="E12" i="1"/>
  <c r="I12" i="1"/>
  <c r="K17" i="1"/>
  <c r="C21" i="1"/>
  <c r="C12" i="1" s="1"/>
  <c r="G21" i="1"/>
  <c r="G12" i="1" s="1"/>
  <c r="K21" i="1"/>
  <c r="K12" i="1" s="1"/>
  <c r="E26" i="1"/>
  <c r="E28" i="1"/>
  <c r="G28" i="1" s="1"/>
  <c r="C29" i="1"/>
  <c r="C41" i="1"/>
  <c r="G45" i="1"/>
  <c r="G27" i="1" s="1"/>
  <c r="J61" i="1"/>
  <c r="D73" i="1"/>
  <c r="B73" i="1" s="1"/>
  <c r="B9" i="1"/>
  <c r="I13" i="1"/>
  <c r="J13" i="1" s="1"/>
  <c r="G11" i="1"/>
  <c r="H26" i="1"/>
  <c r="H28" i="1"/>
  <c r="J28" i="1" s="1"/>
  <c r="C42" i="1"/>
  <c r="C26" i="1" s="1"/>
  <c r="J48" i="1"/>
  <c r="G73" i="1"/>
  <c r="K11" i="1"/>
  <c r="F28" i="1"/>
  <c r="B29" i="1"/>
  <c r="G42" i="1"/>
  <c r="G26" i="1" s="1"/>
  <c r="K51" i="1"/>
  <c r="K26" i="1" s="1"/>
  <c r="G61" i="1"/>
  <c r="F26" i="1"/>
  <c r="F27" i="1"/>
  <c r="E11" i="1"/>
  <c r="F17" i="1"/>
  <c r="F11" i="1" s="1"/>
  <c r="D25" i="1"/>
  <c r="J42" i="1"/>
  <c r="J26" i="1" s="1"/>
  <c r="J45" i="1"/>
  <c r="J53" i="1"/>
  <c r="B61" i="1"/>
  <c r="C17" i="1"/>
  <c r="C11" i="1" s="1"/>
  <c r="I25" i="1"/>
  <c r="E27" i="1"/>
  <c r="I27" i="1"/>
  <c r="K41" i="1"/>
  <c r="K27" i="1" s="1"/>
  <c r="B51" i="1"/>
  <c r="B26" i="1" s="1"/>
  <c r="C53" i="1"/>
  <c r="C61" i="1"/>
  <c r="B76" i="1"/>
  <c r="G76" i="1"/>
  <c r="E13" i="1"/>
  <c r="F13" i="1" s="1"/>
  <c r="I73" i="1"/>
  <c r="K73" i="1" s="1"/>
  <c r="J76" i="1"/>
  <c r="C28" i="1" l="1"/>
  <c r="E25" i="1"/>
  <c r="C25" i="1" s="1"/>
  <c r="J27" i="1"/>
  <c r="C27" i="1"/>
  <c r="D8" i="1"/>
  <c r="D7" i="1" s="1"/>
  <c r="K28" i="1"/>
  <c r="K25" i="1"/>
  <c r="B28" i="1"/>
  <c r="H25" i="1"/>
  <c r="H8" i="1" s="1"/>
  <c r="H7" i="1" s="1"/>
  <c r="K13" i="1"/>
  <c r="I9" i="1"/>
  <c r="C73" i="1"/>
  <c r="J73" i="1"/>
  <c r="G13" i="1"/>
  <c r="C13" i="1"/>
  <c r="E9" i="1"/>
  <c r="J25" i="1"/>
  <c r="B25" i="1"/>
  <c r="B8" i="1" s="1"/>
  <c r="G25" i="1" l="1"/>
  <c r="F25" i="1"/>
  <c r="J7" i="1"/>
  <c r="K9" i="1"/>
  <c r="K8" i="1" s="1"/>
  <c r="J9" i="1"/>
  <c r="J8" i="1" s="1"/>
  <c r="I8" i="1"/>
  <c r="I7" i="1" s="1"/>
  <c r="G9" i="1"/>
  <c r="G8" i="1" s="1"/>
  <c r="C9" i="1"/>
  <c r="C8" i="1" s="1"/>
  <c r="E8" i="1"/>
  <c r="E7" i="1" s="1"/>
  <c r="F9" i="1"/>
  <c r="F8" i="1" s="1"/>
  <c r="K7" i="1"/>
  <c r="B7" i="1"/>
  <c r="G7" i="1" l="1"/>
  <c r="C7" i="1"/>
  <c r="F7" i="1"/>
</calcChain>
</file>

<file path=xl/sharedStrings.xml><?xml version="1.0" encoding="utf-8"?>
<sst xmlns="http://schemas.openxmlformats.org/spreadsheetml/2006/main" count="92" uniqueCount="86">
  <si>
    <t>ИНФОРМАЦИЯ</t>
  </si>
  <si>
    <t>о лимитах бюджетных средств  на государственную поддержку АПК и их использовании по направлениям  на 01.01.2023</t>
  </si>
  <si>
    <t>тыс. руб.</t>
  </si>
  <si>
    <t>Наименование господдержки</t>
  </si>
  <si>
    <t>ВСЕГО</t>
  </si>
  <si>
    <t xml:space="preserve">Федеральный бюджет   </t>
  </si>
  <si>
    <t>Областной бюджет</t>
  </si>
  <si>
    <t>лимит</t>
  </si>
  <si>
    <t>перечислено</t>
  </si>
  <si>
    <t>Лимит 2022</t>
  </si>
  <si>
    <t>Перечислено</t>
  </si>
  <si>
    <t xml:space="preserve">Остаток от лимита </t>
  </si>
  <si>
    <t>% финансирования от бюджета</t>
  </si>
  <si>
    <t>ВСЕГО поддержки с  комплексным развитием сельских территорий  в том числе:</t>
  </si>
  <si>
    <t>Субсидии на государственную поддержку сельскохозяйственного производства:</t>
  </si>
  <si>
    <t>1.всего субсидии на стимулирование развития приоритетных подотраслей животноводства и растениеводства, в том числе:</t>
  </si>
  <si>
    <t>растениеводство</t>
  </si>
  <si>
    <t>животноводство</t>
  </si>
  <si>
    <t>МФХ</t>
  </si>
  <si>
    <t>через МСХиРП АО, из них:</t>
  </si>
  <si>
    <t>субсидия на развитие специализированного мясного скотоводства</t>
  </si>
  <si>
    <t>субсидия на обеспечение прироста сельскохозяйственной продукции собственного  производства в рамках приоритетных подотраслей АПК</t>
  </si>
  <si>
    <t>Субсидии на обеспечение прироста объема производства овощей открытого грунта</t>
  </si>
  <si>
    <t>Субсидия на развитие овцеводства и козоводства</t>
  </si>
  <si>
    <t>на производство овец и коз на убой в живом весе</t>
  </si>
  <si>
    <t>Субсидия на закладку и (или) уход за многолетними насаждениями, включая питомники, в том числе на установку шпалеры, и (или) противоградовой сетки</t>
  </si>
  <si>
    <t>Субсидии 'на закладку и (или) уход за виноградниками, включая питомники, в том числе на установку шпалеры и (или) противоградовой сетки</t>
  </si>
  <si>
    <t>Предоставление грантов на развитие малых форм хозяйствования, из них:</t>
  </si>
  <si>
    <t>на развитие семейных ферм</t>
  </si>
  <si>
    <t>на развитие материально-технической базы сельскохозяйственным потребительским кооперативам</t>
  </si>
  <si>
    <t>грант "Агропрогресс"</t>
  </si>
  <si>
    <t>2. Всего субсидии на поддержку отдельных подотраслей животноводства и растениеводства, в том числе:</t>
  </si>
  <si>
    <t>через МСХиРП АО</t>
  </si>
  <si>
    <t>через МО АО</t>
  </si>
  <si>
    <t xml:space="preserve">поддержка через Муниципальные образования АО </t>
  </si>
  <si>
    <r>
      <t xml:space="preserve">Субсидия на 1 га посевной площади, занятой </t>
    </r>
    <r>
      <rPr>
        <b/>
        <u/>
        <sz val="14"/>
        <rFont val="Times New Roman"/>
        <family val="1"/>
        <charset val="204"/>
      </rPr>
      <t>картофелем</t>
    </r>
    <r>
      <rPr>
        <sz val="14"/>
        <rFont val="Times New Roman"/>
        <family val="1"/>
        <charset val="204"/>
      </rPr>
      <t xml:space="preserve"> </t>
    </r>
  </si>
  <si>
    <r>
      <t xml:space="preserve">Субсидия на 1 га посевной площади, занятой </t>
    </r>
    <r>
      <rPr>
        <b/>
        <u/>
        <sz val="14"/>
        <rFont val="Times New Roman"/>
        <family val="1"/>
        <charset val="204"/>
      </rPr>
      <t>зерновыми, зернобобовыми, масличными</t>
    </r>
    <r>
      <rPr>
        <sz val="14"/>
        <rFont val="Times New Roman"/>
        <family val="1"/>
        <charset val="204"/>
      </rPr>
      <t xml:space="preserve"> (за исключением рапса и сои), </t>
    </r>
    <r>
      <rPr>
        <b/>
        <u/>
        <sz val="14"/>
        <rFont val="Times New Roman"/>
        <family val="1"/>
        <charset val="204"/>
      </rPr>
      <t>кормовыми</t>
    </r>
    <r>
      <rPr>
        <sz val="14"/>
        <rFont val="Times New Roman"/>
        <family val="1"/>
        <charset val="204"/>
      </rPr>
      <t xml:space="preserve"> сельскохозяйственными культурами</t>
    </r>
  </si>
  <si>
    <r>
      <t xml:space="preserve">Субсидия на 1 га посевной площади, занятой </t>
    </r>
    <r>
      <rPr>
        <b/>
        <u/>
        <sz val="14"/>
        <rFont val="Times New Roman"/>
        <family val="1"/>
        <charset val="204"/>
      </rPr>
      <t>овощными культурами открытого грунта</t>
    </r>
    <r>
      <rPr>
        <sz val="14"/>
        <rFont val="Times New Roman"/>
        <family val="1"/>
        <charset val="204"/>
      </rPr>
      <t xml:space="preserve"> </t>
    </r>
  </si>
  <si>
    <r>
      <t xml:space="preserve">Субсидия на возмещение части затрат на развитие мясного животноводства по ставке на 1 голову маточного товарного поголовья </t>
    </r>
    <r>
      <rPr>
        <b/>
        <sz val="14"/>
        <rFont val="Times New Roman"/>
        <family val="1"/>
        <charset val="204"/>
      </rPr>
      <t>овец и коз, в том числе</t>
    </r>
    <r>
      <rPr>
        <sz val="14"/>
        <rFont val="Times New Roman"/>
        <family val="1"/>
        <charset val="204"/>
      </rPr>
      <t xml:space="preserve"> ярок и козочек от года и старше, за исключением племенных житвотных</t>
    </r>
  </si>
  <si>
    <r>
      <t xml:space="preserve">Субсидия на возмещение части затрат на развитие мясного животноводства по ставке на 1 голову коровы </t>
    </r>
    <r>
      <rPr>
        <b/>
        <sz val="14"/>
        <rFont val="Times New Roman"/>
        <family val="1"/>
        <charset val="204"/>
      </rPr>
      <t>специализированной мясной породы</t>
    </r>
    <r>
      <rPr>
        <sz val="14"/>
        <rFont val="Times New Roman"/>
        <family val="1"/>
        <charset val="204"/>
      </rPr>
      <t xml:space="preserve">, за исключением племенных животных </t>
    </r>
  </si>
  <si>
    <r>
      <t xml:space="preserve">Субсидия на возмещение части затрат на развитие мясного </t>
    </r>
    <r>
      <rPr>
        <b/>
        <sz val="14"/>
        <rFont val="Times New Roman"/>
        <family val="1"/>
        <charset val="204"/>
      </rPr>
      <t>табунного коневодства</t>
    </r>
    <r>
      <rPr>
        <sz val="14"/>
        <rFont val="Times New Roman"/>
        <family val="1"/>
        <charset val="204"/>
      </rPr>
      <t xml:space="preserve"> по ставке на 1 голову сельскохозяственного животного</t>
    </r>
  </si>
  <si>
    <r>
      <t xml:space="preserve">Субсидия на возмещение части затрат на проведение агротехнологических работ в области производства сельскохозяйственных культур - по ставке на 1 гектар посевной площади, занятой </t>
    </r>
    <r>
      <rPr>
        <b/>
        <sz val="14"/>
        <rFont val="Times New Roman"/>
        <family val="1"/>
        <charset val="204"/>
      </rPr>
      <t xml:space="preserve">бахчевыми </t>
    </r>
    <r>
      <rPr>
        <sz val="14"/>
        <rFont val="Times New Roman"/>
        <family val="1"/>
        <charset val="204"/>
      </rPr>
      <t>сельскохозяйственными культурами, хлопчатником, арахисом, земляникой садовой  и  семенными посевами арбуза, дыни, тыквы, кабачка, паттисона</t>
    </r>
  </si>
  <si>
    <r>
      <t xml:space="preserve">Субсидия на возмещение части затрат на содержание </t>
    </r>
    <r>
      <rPr>
        <b/>
        <sz val="14"/>
        <rFont val="Times New Roman"/>
        <family val="1"/>
        <charset val="204"/>
      </rPr>
      <t>коров молочного стада</t>
    </r>
    <r>
      <rPr>
        <sz val="14"/>
        <rFont val="Times New Roman"/>
        <family val="1"/>
        <charset val="204"/>
      </rPr>
      <t>, за исключением племенных животных</t>
    </r>
  </si>
  <si>
    <t xml:space="preserve">поддержка через МСХиРП АО </t>
  </si>
  <si>
    <t xml:space="preserve">Субсидия на поддержку производства шерсти, полученной от тонкорунных и полутонкорунных пород овец </t>
  </si>
  <si>
    <t>Субсидия на возмещение части затрат на  уплату страховой премии, начисленной по договору сельскохозяйственного страхования (сострахования) в области животноводства</t>
  </si>
  <si>
    <r>
      <t xml:space="preserve">Субсидия на возмещение части затрат на  уплату страховой премии, начисленной по договору сельскохозяйственного страхования (сострахования) в области </t>
    </r>
    <r>
      <rPr>
        <b/>
        <u/>
        <sz val="14"/>
        <rFont val="Times New Roman"/>
        <family val="1"/>
        <charset val="204"/>
      </rPr>
      <t>растениеводства</t>
    </r>
  </si>
  <si>
    <t>Субсидия на поддержку собственного производства молока</t>
  </si>
  <si>
    <t xml:space="preserve">Субсидия на племенное маточное поголовье с/х животных </t>
  </si>
  <si>
    <t>Субсидия на приобретение племенного молодняка крупного рогатого скота</t>
  </si>
  <si>
    <t>Субсидия на приобретение племенного молодняка овец</t>
  </si>
  <si>
    <t>Субсидия на поддержку элитного семеноводства</t>
  </si>
  <si>
    <t>Субсидия на приобретение гибридных семян сельскохозяйственных культур</t>
  </si>
  <si>
    <t xml:space="preserve">Субсидия на регистрацию сортов и (или) гибридов овощных, бахчевых культур в рамках реализации мероприятий Федеральной научно-технической программы развития сельского хозяйства нa 2017 -2025 годы, утвержденной по-становлением Правительства Российской Федерации от 25.08.2017 № 996
</t>
  </si>
  <si>
    <t>Субсидия на 1 кг произведенных и реализованныъх овощей защищенного грунта</t>
  </si>
  <si>
    <t>Субсидия на приобретение саженцев многолетних травянистых ягодных насаждений</t>
  </si>
  <si>
    <t>Субсидия на закупку у населения коровьего молока</t>
  </si>
  <si>
    <t>субсидия на развитие птицеводства</t>
  </si>
  <si>
    <t>Субсидия на 1 кг произведенных и реализованных грибов</t>
  </si>
  <si>
    <t>4. Субсидии на возмещение производителям зерновых культур части затрат на производство и реализацию зерновых культур</t>
  </si>
  <si>
    <t>Субсидии на возмещение производителям зерновых культур части затрат на производство и реализацию зерновых культур (РЕЗЕРВНЫЙ ФОНД)</t>
  </si>
  <si>
    <t>3.Субсидии на возмещение части затрат на уплату процентов по краткосрочным кредитам (займам)</t>
  </si>
  <si>
    <t>4. Субсидии на возмещение части затрат на уплату процентов по инвестиционным кредитам (займам) в агропромышленном комплексе</t>
  </si>
  <si>
    <t>5. Субсидии на возмещение части затрат на реализацию мероприятий по мелиорации земель сельскохозяйственного назначения на территории Астраханской области</t>
  </si>
  <si>
    <t>6. Субсидия на развитие сельского туризма</t>
  </si>
  <si>
    <t>6. Субсидии на обеспечение комплексного развития сельских территорий, в том числе:</t>
  </si>
  <si>
    <t>Субсидии на улучшение жилищных условий граждан, проживающих на сельских территориях</t>
  </si>
  <si>
    <t>Субсидии на реализацию мероприятий по благоустройству сельских территорий</t>
  </si>
  <si>
    <t>Субсидии на возмещение индивидуальным предпринимателям и организациям независимо от их организационно-правовой формы, являющимся сельскохозяйственными товаропроизводителями (кроме граждан, ведущих личное подсобное хозяйство), осуществляющим деятельность на сельских территориях, до 90% фактически понесенных в году предоставления субсидии затрат по заключенным с работниками, проходящими обучение в федеральных государственных образовательных организациях высшего образования, подведомственных Министерству сельского хозяйства Российской Федерации, ученическим договорам</t>
  </si>
  <si>
    <t>Субсидии на возмещение индивидуальным предпринимателям и организациям независимо от их организационно-правовой формы, являющимся сельскохозяйственными товаропроизводителями (кроме граждан, ведущих личное подсобное хозяйство), осуществляющим деятельность на сельских территориях, до 90% фактически понесенных в году предоставления субсидии затрат, связанных с оплатой труда в проживании студентов, обучающихся в федеральных государственных образовательных организациях высшего образования, подведомственных Министерству сельского хозяйства Российской Федерации, привлеченным для прохождения производственной практики</t>
  </si>
  <si>
    <t>"Современный облик сельских территорий" 
Субсидии на реализацию проектов комплексного развития сельских территорий или сельских агломераций</t>
  </si>
  <si>
    <t>"Современный облик сельских территорий" 
Субсидии на реализацию проектов комплексного развития сельских территорий или сельских агломераций (ОБ)</t>
  </si>
  <si>
    <t>7.АКВАКУЛЬТУРА</t>
  </si>
  <si>
    <t xml:space="preserve"> - на реализованную товарную рыбу рыбоперерабатывающим предприятиям Астраханской области для дальнейшей глубокой переработки
</t>
  </si>
  <si>
    <t xml:space="preserve"> на приобретение специализированных (стартовых и продукционных) кормов для ведения товарного осетроводства
</t>
  </si>
  <si>
    <t xml:space="preserve">-на приобретение технологического оборудования для переработки сырья из водных биологических ресурсов и объектов аквакультуры </t>
  </si>
  <si>
    <t>Определение границ водных объектов, признаваемых рыбоводными и рыболовными участками</t>
  </si>
  <si>
    <t>гранты на создание и развитие  крестьянских (фермерских) хозяйств</t>
  </si>
  <si>
    <t>на развитие сельскохозяйственных потребительских кооперативов</t>
  </si>
  <si>
    <t xml:space="preserve">- центр компетенций в сфере с/х кооперации и поддержки фермеров </t>
  </si>
  <si>
    <t>9. реализация основного мероприятия «Реализация плана первоочередных мероприятий (действий) по обеспечению устойчивого развития экономики Астраханской области» государственной программы «Развитие сельского хозяйства, пищевой и рыбной промышленности Астраханской области.</t>
  </si>
  <si>
    <t>на обеспечение прироста посевной площади, занятой овощными культурами открытого грунта и (или) картофелем</t>
  </si>
  <si>
    <t>на обеспечение прироста объема производства овощей переработанных и консервированных</t>
  </si>
  <si>
    <t>на обеспечение прироста объема производства куриных яиц</t>
  </si>
  <si>
    <t>на обеспечение прироста объема производства (выращивания) объектов аквакультуры и (или) объема произведенной продукции переработки сырья из объектов аквакультуры</t>
  </si>
  <si>
    <r>
      <t xml:space="preserve">8.ВСЕГО региональный проект </t>
    </r>
    <r>
      <rPr>
        <sz val="14"/>
        <rFont val="Times New Roman"/>
        <family val="1"/>
        <charset val="204"/>
      </rPr>
      <t>Основное мероприятие по реализации регионального проекта  «Акселерация субъектов малого и среднего предпринимательства»  в рамках национального проекта «Малое и среднее предпринимательство и поддержка индивидуальной предпринимательской инициативы», в том числе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</si>
</sst>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4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6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Fill="1"/>
    <xf numFmtId="164" fontId="6" fillId="2" borderId="1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top" wrapText="1"/>
    </xf>
    <xf numFmtId="164" fontId="6" fillId="2" borderId="1" xfId="0" quotePrefix="1" applyNumberFormat="1" applyFont="1" applyFill="1" applyBorder="1" applyAlignment="1">
      <alignment horizontal="right" vertical="center" wrapText="1"/>
    </xf>
    <xf numFmtId="4" fontId="6" fillId="2" borderId="1" xfId="0" quotePrefix="1" applyNumberFormat="1" applyFont="1" applyFill="1" applyBorder="1" applyAlignment="1">
      <alignment vertical="top" wrapText="1"/>
    </xf>
    <xf numFmtId="164" fontId="6" fillId="2" borderId="1" xfId="0" quotePrefix="1" applyNumberFormat="1" applyFont="1" applyFill="1" applyBorder="1" applyAlignment="1">
      <alignment vertical="center" wrapText="1"/>
    </xf>
    <xf numFmtId="4" fontId="0" fillId="0" borderId="0" xfId="0" applyNumberFormat="1" applyFont="1" applyFill="1"/>
    <xf numFmtId="4" fontId="6" fillId="2" borderId="1" xfId="0" quotePrefix="1" applyNumberFormat="1" applyFont="1" applyFill="1" applyBorder="1" applyAlignment="1">
      <alignment horizontal="left" vertical="top" wrapText="1"/>
    </xf>
    <xf numFmtId="4" fontId="0" fillId="0" borderId="0" xfId="0" applyNumberFormat="1" applyFill="1"/>
    <xf numFmtId="4" fontId="9" fillId="0" borderId="0" xfId="0" applyNumberFormat="1" applyFont="1" applyFill="1"/>
    <xf numFmtId="4" fontId="0" fillId="2" borderId="0" xfId="0" applyNumberFormat="1" applyFill="1"/>
    <xf numFmtId="4" fontId="0" fillId="3" borderId="0" xfId="0" applyNumberFormat="1" applyFill="1"/>
    <xf numFmtId="0" fontId="6" fillId="2" borderId="1" xfId="0" applyNumberFormat="1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13" fillId="0" borderId="0" xfId="0" applyNumberFormat="1" applyFont="1"/>
    <xf numFmtId="4" fontId="14" fillId="0" borderId="0" xfId="0" applyNumberFormat="1" applyFont="1"/>
    <xf numFmtId="164" fontId="15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1" fontId="15" fillId="0" borderId="1" xfId="0" applyNumberFormat="1" applyFont="1" applyBorder="1"/>
    <xf numFmtId="4" fontId="16" fillId="0" borderId="0" xfId="0" applyNumberFormat="1" applyFont="1"/>
    <xf numFmtId="164" fontId="14" fillId="0" borderId="0" xfId="0" applyNumberFormat="1" applyFont="1"/>
    <xf numFmtId="1" fontId="14" fillId="0" borderId="0" xfId="0" applyNumberFormat="1" applyFont="1"/>
    <xf numFmtId="164" fontId="0" fillId="0" borderId="0" xfId="0" applyNumberFormat="1"/>
    <xf numFmtId="1" fontId="0" fillId="0" borderId="0" xfId="0" applyNumberFormat="1"/>
    <xf numFmtId="164" fontId="17" fillId="0" borderId="0" xfId="0" applyNumberFormat="1" applyFont="1"/>
    <xf numFmtId="164" fontId="15" fillId="0" borderId="0" xfId="0" applyNumberFormat="1" applyFont="1"/>
    <xf numFmtId="1" fontId="15" fillId="0" borderId="0" xfId="0" applyNumberFormat="1" applyFont="1"/>
    <xf numFmtId="4" fontId="12" fillId="0" borderId="0" xfId="0" applyNumberFormat="1" applyFont="1"/>
    <xf numFmtId="4" fontId="4" fillId="4" borderId="1" xfId="0" quotePrefix="1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4" fillId="7" borderId="1" xfId="0" applyNumberFormat="1" applyFont="1" applyFill="1" applyBorder="1" applyAlignment="1">
      <alignment horizontal="center" vertical="top" wrapText="1"/>
    </xf>
    <xf numFmtId="164" fontId="4" fillId="7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4" fillId="2" borderId="1" xfId="0" quotePrefix="1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center" wrapText="1"/>
    </xf>
    <xf numFmtId="1" fontId="4" fillId="2" borderId="1" xfId="0" quotePrefix="1" applyNumberFormat="1" applyFont="1" applyFill="1" applyBorder="1" applyAlignment="1">
      <alignment vertical="center" wrapText="1"/>
    </xf>
    <xf numFmtId="164" fontId="4" fillId="2" borderId="1" xfId="0" quotePrefix="1" applyNumberFormat="1" applyFont="1" applyFill="1" applyBorder="1" applyAlignment="1">
      <alignment horizontal="right" vertical="center" wrapText="1"/>
    </xf>
    <xf numFmtId="1" fontId="6" fillId="2" borderId="1" xfId="0" quotePrefix="1" applyNumberFormat="1" applyFont="1" applyFill="1" applyBorder="1" applyAlignment="1">
      <alignment horizontal="right" vertical="center" wrapText="1"/>
    </xf>
    <xf numFmtId="4" fontId="4" fillId="2" borderId="1" xfId="0" quotePrefix="1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horizontal="center" vertical="center"/>
    </xf>
    <xf numFmtId="1" fontId="6" fillId="6" borderId="1" xfId="0" applyNumberFormat="1" applyFont="1" applyFill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right" vertical="top" wrapText="1"/>
    </xf>
    <xf numFmtId="1" fontId="4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 vertical="center"/>
    </xf>
    <xf numFmtId="164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/>
    <xf numFmtId="4" fontId="4" fillId="4" borderId="1" xfId="0" applyNumberFormat="1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horizontal="right" vertical="center" wrapText="1"/>
    </xf>
    <xf numFmtId="4" fontId="4" fillId="4" borderId="1" xfId="0" quotePrefix="1" applyNumberFormat="1" applyFont="1" applyFill="1" applyBorder="1" applyAlignment="1">
      <alignment horizontal="left" vertical="top" wrapText="1"/>
    </xf>
    <xf numFmtId="164" fontId="4" fillId="4" borderId="1" xfId="0" quotePrefix="1" applyNumberFormat="1" applyFont="1" applyFill="1" applyBorder="1" applyAlignment="1">
      <alignment horizontal="right" vertical="center" wrapText="1"/>
    </xf>
    <xf numFmtId="1" fontId="4" fillId="4" borderId="1" xfId="0" quotePrefix="1" applyNumberFormat="1" applyFont="1" applyFill="1" applyBorder="1" applyAlignment="1">
      <alignment horizontal="right" vertical="center" wrapText="1"/>
    </xf>
    <xf numFmtId="4" fontId="4" fillId="9" borderId="1" xfId="0" applyNumberFormat="1" applyFont="1" applyFill="1" applyBorder="1" applyAlignment="1">
      <alignment horizontal="left" vertical="center" wrapText="1"/>
    </xf>
    <xf numFmtId="164" fontId="6" fillId="4" borderId="1" xfId="0" quotePrefix="1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6" fillId="8" borderId="1" xfId="0" applyNumberFormat="1" applyFont="1" applyFill="1" applyBorder="1" applyAlignment="1">
      <alignment horizontal="left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1" fontId="6" fillId="8" borderId="1" xfId="0" applyNumberFormat="1" applyFont="1" applyFill="1" applyBorder="1" applyAlignment="1">
      <alignment horizontal="right" vertical="top" wrapText="1"/>
    </xf>
    <xf numFmtId="1" fontId="6" fillId="4" borderId="1" xfId="0" quotePrefix="1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" fontId="4" fillId="4" borderId="1" xfId="0" applyNumberFormat="1" applyFont="1" applyFill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left" vertical="top" wrapText="1"/>
    </xf>
    <xf numFmtId="164" fontId="4" fillId="10" borderId="1" xfId="0" applyNumberFormat="1" applyFont="1" applyFill="1" applyBorder="1" applyAlignment="1">
      <alignment horizontal="right" vertical="center" wrapText="1"/>
    </xf>
    <xf numFmtId="1" fontId="6" fillId="10" borderId="1" xfId="0" applyNumberFormat="1" applyFont="1" applyFill="1" applyBorder="1" applyAlignment="1">
      <alignment horizontal="right" vertical="center" wrapText="1"/>
    </xf>
    <xf numFmtId="4" fontId="4" fillId="8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 vertical="center"/>
    </xf>
    <xf numFmtId="1" fontId="4" fillId="8" borderId="1" xfId="0" applyNumberFormat="1" applyFont="1" applyFill="1" applyBorder="1" applyAlignment="1">
      <alignment horizontal="right" vertical="center"/>
    </xf>
    <xf numFmtId="1" fontId="6" fillId="8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right" vertical="center"/>
    </xf>
    <xf numFmtId="1" fontId="11" fillId="4" borderId="1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6" fillId="4" borderId="1" xfId="0" quotePrefix="1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horizontal="right" vertical="center"/>
    </xf>
    <xf numFmtId="164" fontId="18" fillId="4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1" fontId="4" fillId="8" borderId="1" xfId="1" applyNumberFormat="1" applyFont="1" applyFill="1" applyBorder="1" applyAlignment="1" applyProtection="1">
      <alignment horizontal="center" vertical="center" wrapText="1"/>
    </xf>
    <xf numFmtId="4" fontId="4" fillId="4" borderId="1" xfId="0" quotePrefix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 applyProtection="1">
      <alignment horizontal="center" vertical="center" wrapText="1"/>
    </xf>
    <xf numFmtId="164" fontId="4" fillId="8" borderId="1" xfId="1" applyNumberFormat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8" borderId="1" xfId="1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</cellXfs>
  <cellStyles count="2">
    <cellStyle name="Excel_BuiltIn_Пояснение 1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0"/>
  <sheetViews>
    <sheetView tabSelected="1" view="pageBreakPreview" zoomScale="60" zoomScaleNormal="59" workbookViewId="0">
      <selection activeCell="B15" sqref="B15"/>
    </sheetView>
  </sheetViews>
  <sheetFormatPr defaultColWidth="43.140625" defaultRowHeight="15" x14ac:dyDescent="0.25"/>
  <cols>
    <col min="1" max="1" width="75.42578125" style="3" customWidth="1"/>
    <col min="2" max="2" width="30" style="33" customWidth="1"/>
    <col min="3" max="3" width="24.140625" style="33" customWidth="1"/>
    <col min="4" max="4" width="22.7109375" style="33" customWidth="1"/>
    <col min="5" max="5" width="23.42578125" style="33" customWidth="1"/>
    <col min="6" max="6" width="22.7109375" style="33" customWidth="1"/>
    <col min="7" max="7" width="13.85546875" style="34" customWidth="1"/>
    <col min="8" max="8" width="22.140625" style="35" customWidth="1"/>
    <col min="9" max="9" width="24.7109375" style="33" customWidth="1"/>
    <col min="10" max="10" width="20.85546875" style="33" customWidth="1"/>
    <col min="11" max="11" width="15.28515625" style="34" customWidth="1"/>
    <col min="12" max="16384" width="43.140625" style="3"/>
  </cols>
  <sheetData>
    <row r="1" spans="1:11" ht="25.5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"/>
      <c r="K1" s="2"/>
    </row>
    <row r="2" spans="1:11" ht="20.25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2" t="s">
        <v>2</v>
      </c>
      <c r="K2" s="122"/>
    </row>
    <row r="3" spans="1:11" ht="18.75" x14ac:dyDescent="0.25">
      <c r="A3" s="123" t="s">
        <v>3</v>
      </c>
      <c r="B3" s="123" t="s">
        <v>4</v>
      </c>
      <c r="C3" s="123"/>
      <c r="D3" s="124" t="s">
        <v>5</v>
      </c>
      <c r="E3" s="124"/>
      <c r="F3" s="124"/>
      <c r="G3" s="124"/>
      <c r="H3" s="124" t="s">
        <v>6</v>
      </c>
      <c r="I3" s="124"/>
      <c r="J3" s="124"/>
      <c r="K3" s="124"/>
    </row>
    <row r="4" spans="1:11" x14ac:dyDescent="0.25">
      <c r="A4" s="123"/>
      <c r="B4" s="125" t="s">
        <v>7</v>
      </c>
      <c r="C4" s="125" t="s">
        <v>8</v>
      </c>
      <c r="D4" s="119" t="s">
        <v>9</v>
      </c>
      <c r="E4" s="117" t="s">
        <v>10</v>
      </c>
      <c r="F4" s="118" t="s">
        <v>11</v>
      </c>
      <c r="G4" s="115" t="s">
        <v>12</v>
      </c>
      <c r="H4" s="119" t="s">
        <v>9</v>
      </c>
      <c r="I4" s="117" t="s">
        <v>10</v>
      </c>
      <c r="J4" s="118" t="s">
        <v>11</v>
      </c>
      <c r="K4" s="115" t="s">
        <v>12</v>
      </c>
    </row>
    <row r="5" spans="1:11" x14ac:dyDescent="0.25">
      <c r="A5" s="123"/>
      <c r="B5" s="125"/>
      <c r="C5" s="125"/>
      <c r="D5" s="119"/>
      <c r="E5" s="117"/>
      <c r="F5" s="118"/>
      <c r="G5" s="115"/>
      <c r="H5" s="119"/>
      <c r="I5" s="117"/>
      <c r="J5" s="118"/>
      <c r="K5" s="115"/>
    </row>
    <row r="6" spans="1:11" x14ac:dyDescent="0.25">
      <c r="A6" s="123"/>
      <c r="B6" s="125"/>
      <c r="C6" s="125"/>
      <c r="D6" s="119"/>
      <c r="E6" s="117"/>
      <c r="F6" s="118"/>
      <c r="G6" s="115"/>
      <c r="H6" s="119"/>
      <c r="I6" s="117"/>
      <c r="J6" s="118"/>
      <c r="K6" s="115"/>
    </row>
    <row r="7" spans="1:11" ht="37.5" x14ac:dyDescent="0.25">
      <c r="A7" s="44" t="s">
        <v>13</v>
      </c>
      <c r="B7" s="82">
        <f t="shared" ref="B7:C9" si="0">D7+H7</f>
        <v>1369503.1555299999</v>
      </c>
      <c r="C7" s="45">
        <f t="shared" si="0"/>
        <v>1258502.75483</v>
      </c>
      <c r="D7" s="82">
        <f>D8+D61</f>
        <v>773724.33711999992</v>
      </c>
      <c r="E7" s="45">
        <f>E8+E61</f>
        <v>719708.21173999994</v>
      </c>
      <c r="F7" s="45">
        <f>D7-E7</f>
        <v>54016.125379999983</v>
      </c>
      <c r="G7" s="46">
        <f t="shared" ref="G7:G36" si="1">E7/D7*100</f>
        <v>93.018686011472525</v>
      </c>
      <c r="H7" s="82">
        <f>H8+H61</f>
        <v>595778.81840999995</v>
      </c>
      <c r="I7" s="45">
        <f>I8+I61</f>
        <v>538794.54308999993</v>
      </c>
      <c r="J7" s="45">
        <f>H7-I7</f>
        <v>56984.275320000015</v>
      </c>
      <c r="K7" s="46">
        <f>I7/H7*100</f>
        <v>90.43533043486201</v>
      </c>
    </row>
    <row r="8" spans="1:11" ht="37.5" x14ac:dyDescent="0.25">
      <c r="A8" s="47" t="s">
        <v>14</v>
      </c>
      <c r="B8" s="82">
        <f>B9+B25+B55+B57+B58+B59+B60+B68+B73+B56+B77</f>
        <v>1214580.8517100001</v>
      </c>
      <c r="C8" s="45">
        <f>C9+C25+C55+C57+C58+C59+C60+C68+C73+C56+C77</f>
        <v>1151569.38047</v>
      </c>
      <c r="D8" s="82">
        <f>D9+D25+D55+D57+D58+D59+D60+D68+D73+D56</f>
        <v>678127.9371199999</v>
      </c>
      <c r="E8" s="45">
        <f>E9+E25+E55+E57+E58+E59+E60+E68+E73+E56</f>
        <v>624111.93637000001</v>
      </c>
      <c r="F8" s="45">
        <f>F9+F25+F55+F57+F58+F59+F60+F68+F73+F56</f>
        <v>54016.000749999992</v>
      </c>
      <c r="G8" s="46" t="e">
        <f>G9+G25+G55+G57+G58+G59+G60+G68+G73</f>
        <v>#DIV/0!</v>
      </c>
      <c r="H8" s="82">
        <f>H9+H25+H55+H57+H58+H59+H60+H68+H73+H56+H77</f>
        <v>536452.91458999994</v>
      </c>
      <c r="I8" s="45">
        <f>I9+I25+I55+I57+I58+I59+I60+I68+I73+I56+I77</f>
        <v>527457.44409999996</v>
      </c>
      <c r="J8" s="45">
        <f>J9+J25+J55+J57+J58+J59+J60+J68+J73+J56</f>
        <v>8995.0586999999978</v>
      </c>
      <c r="K8" s="46" t="e">
        <f>K9+K25+K55+K57+K58+K59+K60+K68+K73</f>
        <v>#DIV/0!</v>
      </c>
    </row>
    <row r="9" spans="1:11" ht="56.25" x14ac:dyDescent="0.25">
      <c r="A9" s="74" t="s">
        <v>15</v>
      </c>
      <c r="B9" s="75">
        <f t="shared" si="0"/>
        <v>256471.37241000001</v>
      </c>
      <c r="C9" s="75">
        <f t="shared" si="0"/>
        <v>256471.37241000001</v>
      </c>
      <c r="D9" s="75">
        <f>D13+D21</f>
        <v>220565.38026999999</v>
      </c>
      <c r="E9" s="75">
        <f>E13+E21</f>
        <v>220565.38005000001</v>
      </c>
      <c r="F9" s="75">
        <f>D9-E9</f>
        <v>2.1999998716637492E-4</v>
      </c>
      <c r="G9" s="76">
        <f t="shared" si="1"/>
        <v>99.999999900256341</v>
      </c>
      <c r="H9" s="75">
        <f>H13+H21</f>
        <v>35905.992140000002</v>
      </c>
      <c r="I9" s="75">
        <f>I13+I21</f>
        <v>35905.992359999997</v>
      </c>
      <c r="J9" s="75">
        <f>H9-I9</f>
        <v>-2.1999999444233254E-4</v>
      </c>
      <c r="K9" s="76">
        <f>I9/H9*100</f>
        <v>100.00000061271108</v>
      </c>
    </row>
    <row r="10" spans="1:11" s="4" customFormat="1" ht="18.75" x14ac:dyDescent="0.2">
      <c r="A10" s="49" t="s">
        <v>16</v>
      </c>
      <c r="B10" s="106">
        <f>B15+B16+B19</f>
        <v>124852.49741000001</v>
      </c>
      <c r="C10" s="5">
        <f>C15+C16+C19</f>
        <v>124852.49741000001</v>
      </c>
      <c r="D10" s="106">
        <f>D15+D16+D19</f>
        <v>107373.14777000001</v>
      </c>
      <c r="E10" s="5">
        <f t="shared" ref="E10:K10" si="2">E15+E16+E19</f>
        <v>107373.14776000002</v>
      </c>
      <c r="F10" s="5">
        <f t="shared" si="2"/>
        <v>1.0000000202126103E-5</v>
      </c>
      <c r="G10" s="6">
        <f t="shared" si="2"/>
        <v>299.99999966197947</v>
      </c>
      <c r="H10" s="106">
        <f t="shared" si="2"/>
        <v>17479.349639999997</v>
      </c>
      <c r="I10" s="5">
        <f t="shared" si="2"/>
        <v>17479.349649999996</v>
      </c>
      <c r="J10" s="5">
        <f t="shared" si="2"/>
        <v>-9.9999999747524271E-6</v>
      </c>
      <c r="K10" s="6">
        <f t="shared" si="2"/>
        <v>300.00000207641199</v>
      </c>
    </row>
    <row r="11" spans="1:11" s="4" customFormat="1" ht="18.75" x14ac:dyDescent="0.2">
      <c r="A11" s="49" t="s">
        <v>17</v>
      </c>
      <c r="B11" s="106">
        <f>B14+B17+B18</f>
        <v>23618.875</v>
      </c>
      <c r="C11" s="5">
        <f t="shared" ref="C11:K11" si="3">C14+C17+C18</f>
        <v>23618.875</v>
      </c>
      <c r="D11" s="106">
        <f t="shared" si="3"/>
        <v>20312.232499999998</v>
      </c>
      <c r="E11" s="5">
        <f t="shared" si="3"/>
        <v>20312.232500000002</v>
      </c>
      <c r="F11" s="5">
        <f t="shared" si="3"/>
        <v>0</v>
      </c>
      <c r="G11" s="6">
        <f t="shared" si="3"/>
        <v>300</v>
      </c>
      <c r="H11" s="106">
        <f t="shared" si="3"/>
        <v>3306.6424999999999</v>
      </c>
      <c r="I11" s="5">
        <f t="shared" si="3"/>
        <v>3306.6424999999999</v>
      </c>
      <c r="J11" s="5">
        <f t="shared" si="3"/>
        <v>0</v>
      </c>
      <c r="K11" s="6">
        <f t="shared" si="3"/>
        <v>300</v>
      </c>
    </row>
    <row r="12" spans="1:11" s="4" customFormat="1" ht="18.75" x14ac:dyDescent="0.2">
      <c r="A12" s="49" t="s">
        <v>18</v>
      </c>
      <c r="B12" s="106">
        <f>B21</f>
        <v>108000</v>
      </c>
      <c r="C12" s="5">
        <f t="shared" ref="C12:K12" si="4">C21</f>
        <v>108000</v>
      </c>
      <c r="D12" s="106">
        <f t="shared" si="4"/>
        <v>92880</v>
      </c>
      <c r="E12" s="5">
        <f t="shared" si="4"/>
        <v>92879.999790000002</v>
      </c>
      <c r="F12" s="5">
        <f t="shared" si="4"/>
        <v>2.0999999833293259E-4</v>
      </c>
      <c r="G12" s="9">
        <f t="shared" si="4"/>
        <v>99.99999977390182</v>
      </c>
      <c r="H12" s="106">
        <f t="shared" si="4"/>
        <v>15120</v>
      </c>
      <c r="I12" s="5">
        <f t="shared" si="4"/>
        <v>15120.00021</v>
      </c>
      <c r="J12" s="5">
        <f t="shared" si="4"/>
        <v>-2.1000000015192199E-4</v>
      </c>
      <c r="K12" s="9">
        <f t="shared" si="4"/>
        <v>100.00000138888889</v>
      </c>
    </row>
    <row r="13" spans="1:11" ht="18.75" x14ac:dyDescent="0.25">
      <c r="A13" s="50" t="s">
        <v>19</v>
      </c>
      <c r="B13" s="75">
        <f>D13+H13</f>
        <v>148471.37240999998</v>
      </c>
      <c r="C13" s="48">
        <f>E13+I13</f>
        <v>148471.37241000001</v>
      </c>
      <c r="D13" s="75">
        <f>SUM(D14:D20)</f>
        <v>127685.38026999999</v>
      </c>
      <c r="E13" s="48">
        <f>SUM(E14:E20)</f>
        <v>127685.38026000001</v>
      </c>
      <c r="F13" s="48">
        <f t="shared" ref="F13:F29" si="5">D13-E13</f>
        <v>9.9999888334423304E-6</v>
      </c>
      <c r="G13" s="9">
        <f t="shared" si="1"/>
        <v>99.999999992168256</v>
      </c>
      <c r="H13" s="75">
        <f>SUM(H14:H20)</f>
        <v>20785.992139999998</v>
      </c>
      <c r="I13" s="48">
        <f>SUM(I14:I20)</f>
        <v>20785.992149999998</v>
      </c>
      <c r="J13" s="48">
        <f t="shared" ref="J13:J38" si="6">H13-I13</f>
        <v>-9.9999997473787516E-6</v>
      </c>
      <c r="K13" s="9">
        <f>I13/H13*100</f>
        <v>100.00000004810931</v>
      </c>
    </row>
    <row r="14" spans="1:11" ht="37.5" x14ac:dyDescent="0.25">
      <c r="A14" s="7" t="s">
        <v>20</v>
      </c>
      <c r="B14" s="107">
        <f>D14+H14</f>
        <v>13721.133</v>
      </c>
      <c r="C14" s="8">
        <f>E14+I14</f>
        <v>13721.133</v>
      </c>
      <c r="D14" s="82">
        <v>11800.17438</v>
      </c>
      <c r="E14" s="8">
        <v>11800.17438</v>
      </c>
      <c r="F14" s="8">
        <f t="shared" si="5"/>
        <v>0</v>
      </c>
      <c r="G14" s="9">
        <f t="shared" si="1"/>
        <v>100</v>
      </c>
      <c r="H14" s="82">
        <v>1920.9586200000001</v>
      </c>
      <c r="I14" s="8">
        <v>1920.9586200000001</v>
      </c>
      <c r="J14" s="8">
        <f t="shared" si="6"/>
        <v>0</v>
      </c>
      <c r="K14" s="9">
        <f>I14/H14*100</f>
        <v>100</v>
      </c>
    </row>
    <row r="15" spans="1:11" ht="56.25" x14ac:dyDescent="0.25">
      <c r="A15" s="10" t="s">
        <v>21</v>
      </c>
      <c r="B15" s="81">
        <f t="shared" ref="B15:C19" si="7">D15+H15</f>
        <v>77397.12000000001</v>
      </c>
      <c r="C15" s="8">
        <f t="shared" si="7"/>
        <v>77397.12000000001</v>
      </c>
      <c r="D15" s="82">
        <v>66561.523060000007</v>
      </c>
      <c r="E15" s="8">
        <v>66561.523060000007</v>
      </c>
      <c r="F15" s="8">
        <f t="shared" si="5"/>
        <v>0</v>
      </c>
      <c r="G15" s="9">
        <f t="shared" si="1"/>
        <v>100</v>
      </c>
      <c r="H15" s="82">
        <v>10835.596939999999</v>
      </c>
      <c r="I15" s="8">
        <v>10835.596939999999</v>
      </c>
      <c r="J15" s="8">
        <f t="shared" si="6"/>
        <v>0</v>
      </c>
      <c r="K15" s="9">
        <f t="shared" ref="K15:K38" si="8">I15/H15*100</f>
        <v>100</v>
      </c>
    </row>
    <row r="16" spans="1:11" ht="37.5" x14ac:dyDescent="0.25">
      <c r="A16" s="10" t="s">
        <v>22</v>
      </c>
      <c r="B16" s="81">
        <f t="shared" si="7"/>
        <v>44015.377410000001</v>
      </c>
      <c r="C16" s="8">
        <f>E16+I16</f>
        <v>44015.377410000001</v>
      </c>
      <c r="D16" s="82">
        <v>37853.224710000002</v>
      </c>
      <c r="E16" s="8">
        <v>37853.224710000002</v>
      </c>
      <c r="F16" s="8">
        <f t="shared" si="5"/>
        <v>0</v>
      </c>
      <c r="G16" s="9">
        <f t="shared" si="1"/>
        <v>100</v>
      </c>
      <c r="H16" s="82">
        <v>6162.1526999999996</v>
      </c>
      <c r="I16" s="8">
        <v>6162.1526999999996</v>
      </c>
      <c r="J16" s="8">
        <f t="shared" si="6"/>
        <v>0</v>
      </c>
      <c r="K16" s="6">
        <f t="shared" si="8"/>
        <v>100</v>
      </c>
    </row>
    <row r="17" spans="1:11" ht="18.75" x14ac:dyDescent="0.25">
      <c r="A17" s="12" t="s">
        <v>23</v>
      </c>
      <c r="B17" s="81">
        <f t="shared" si="7"/>
        <v>5897.7420000000002</v>
      </c>
      <c r="C17" s="8">
        <f t="shared" si="7"/>
        <v>5897.7420000000002</v>
      </c>
      <c r="D17" s="82">
        <v>5072.0581199999997</v>
      </c>
      <c r="E17" s="8">
        <f>3886.22476+616.792+569.04136</f>
        <v>5072.0581200000006</v>
      </c>
      <c r="F17" s="8">
        <f t="shared" si="5"/>
        <v>0</v>
      </c>
      <c r="G17" s="51">
        <f t="shared" si="1"/>
        <v>100.00000000000003</v>
      </c>
      <c r="H17" s="82">
        <v>825.68388000000004</v>
      </c>
      <c r="I17" s="8">
        <f>632.64124+100.408+92.63464</f>
        <v>825.68388000000004</v>
      </c>
      <c r="J17" s="8">
        <f t="shared" si="6"/>
        <v>0</v>
      </c>
      <c r="K17" s="52">
        <f t="shared" si="8"/>
        <v>100</v>
      </c>
    </row>
    <row r="18" spans="1:11" ht="18.75" x14ac:dyDescent="0.25">
      <c r="A18" s="12" t="s">
        <v>24</v>
      </c>
      <c r="B18" s="81">
        <f t="shared" si="7"/>
        <v>4000</v>
      </c>
      <c r="C18" s="8">
        <f t="shared" si="7"/>
        <v>4000</v>
      </c>
      <c r="D18" s="82">
        <v>3440</v>
      </c>
      <c r="E18" s="8">
        <v>3440</v>
      </c>
      <c r="F18" s="8">
        <f t="shared" si="5"/>
        <v>0</v>
      </c>
      <c r="G18" s="51">
        <f t="shared" si="1"/>
        <v>100</v>
      </c>
      <c r="H18" s="82">
        <v>560</v>
      </c>
      <c r="I18" s="8">
        <v>560</v>
      </c>
      <c r="J18" s="8">
        <f t="shared" si="6"/>
        <v>0</v>
      </c>
      <c r="K18" s="52">
        <f t="shared" si="8"/>
        <v>100</v>
      </c>
    </row>
    <row r="19" spans="1:11" ht="56.25" x14ac:dyDescent="0.25">
      <c r="A19" s="12" t="s">
        <v>25</v>
      </c>
      <c r="B19" s="81">
        <f t="shared" si="7"/>
        <v>3440</v>
      </c>
      <c r="C19" s="8">
        <f>E19+I19</f>
        <v>3440</v>
      </c>
      <c r="D19" s="82">
        <v>2958.4</v>
      </c>
      <c r="E19" s="8">
        <v>2958.3999899999999</v>
      </c>
      <c r="F19" s="8">
        <f t="shared" si="5"/>
        <v>1.0000000202126103E-5</v>
      </c>
      <c r="G19" s="9">
        <f t="shared" si="1"/>
        <v>99.999999661979444</v>
      </c>
      <c r="H19" s="82">
        <v>481.6</v>
      </c>
      <c r="I19" s="8">
        <v>481.60001</v>
      </c>
      <c r="J19" s="8">
        <f t="shared" si="6"/>
        <v>-9.9999999747524271E-6</v>
      </c>
      <c r="K19" s="52">
        <f t="shared" si="8"/>
        <v>100.00000207641196</v>
      </c>
    </row>
    <row r="20" spans="1:11" ht="56.25" x14ac:dyDescent="0.25">
      <c r="A20" s="12" t="s">
        <v>26</v>
      </c>
      <c r="B20" s="81">
        <v>0</v>
      </c>
      <c r="C20" s="8">
        <v>0</v>
      </c>
      <c r="D20" s="82"/>
      <c r="E20" s="8"/>
      <c r="F20" s="8">
        <f t="shared" si="5"/>
        <v>0</v>
      </c>
      <c r="G20" s="53">
        <v>0</v>
      </c>
      <c r="H20" s="82"/>
      <c r="I20" s="8"/>
      <c r="J20" s="8">
        <f t="shared" si="6"/>
        <v>0</v>
      </c>
      <c r="K20" s="53">
        <v>0</v>
      </c>
    </row>
    <row r="21" spans="1:11" ht="37.5" x14ac:dyDescent="0.25">
      <c r="A21" s="54" t="s">
        <v>27</v>
      </c>
      <c r="B21" s="108">
        <f>D21+H21</f>
        <v>108000</v>
      </c>
      <c r="C21" s="55">
        <f>E21+I21</f>
        <v>108000</v>
      </c>
      <c r="D21" s="108">
        <f>SUM(D22:D24)</f>
        <v>92880</v>
      </c>
      <c r="E21" s="55">
        <f>SUM(E22:E23)</f>
        <v>92879.999790000002</v>
      </c>
      <c r="F21" s="55">
        <f t="shared" si="5"/>
        <v>2.0999999833293259E-4</v>
      </c>
      <c r="G21" s="51">
        <f t="shared" si="1"/>
        <v>99.99999977390182</v>
      </c>
      <c r="H21" s="108">
        <f>SUM(H22:H24)</f>
        <v>15120</v>
      </c>
      <c r="I21" s="55">
        <f>SUM(I22:I23)</f>
        <v>15120.00021</v>
      </c>
      <c r="J21" s="55">
        <f t="shared" si="6"/>
        <v>-2.1000000015192199E-4</v>
      </c>
      <c r="K21" s="51">
        <f t="shared" si="8"/>
        <v>100.00000138888889</v>
      </c>
    </row>
    <row r="22" spans="1:11" ht="18.75" x14ac:dyDescent="0.25">
      <c r="A22" s="12" t="s">
        <v>28</v>
      </c>
      <c r="B22" s="109">
        <f>D22+H22</f>
        <v>80000</v>
      </c>
      <c r="C22" s="8">
        <f t="shared" ref="B22:C25" si="9">E22+I22</f>
        <v>80000</v>
      </c>
      <c r="D22" s="110">
        <v>68800</v>
      </c>
      <c r="E22" s="13">
        <v>68799.999840000004</v>
      </c>
      <c r="F22" s="8">
        <f t="shared" si="5"/>
        <v>1.5999999595806003E-4</v>
      </c>
      <c r="G22" s="51">
        <f t="shared" si="1"/>
        <v>99.999999767441878</v>
      </c>
      <c r="H22" s="110">
        <v>11200</v>
      </c>
      <c r="I22" s="13">
        <v>11200.00016</v>
      </c>
      <c r="J22" s="8">
        <f t="shared" si="6"/>
        <v>-1.5999999959603883E-4</v>
      </c>
      <c r="K22" s="51">
        <f t="shared" si="8"/>
        <v>100.00000142857142</v>
      </c>
    </row>
    <row r="23" spans="1:11" ht="37.5" x14ac:dyDescent="0.25">
      <c r="A23" s="12" t="s">
        <v>29</v>
      </c>
      <c r="B23" s="109">
        <f t="shared" si="9"/>
        <v>28000</v>
      </c>
      <c r="C23" s="13">
        <f t="shared" si="9"/>
        <v>28000</v>
      </c>
      <c r="D23" s="110">
        <v>24080</v>
      </c>
      <c r="E23" s="13">
        <v>24079.999950000001</v>
      </c>
      <c r="F23" s="13">
        <f t="shared" si="5"/>
        <v>4.9999998736893758E-5</v>
      </c>
      <c r="G23" s="56">
        <f t="shared" si="1"/>
        <v>99.999999792358807</v>
      </c>
      <c r="H23" s="110">
        <v>3920</v>
      </c>
      <c r="I23" s="13">
        <v>3920.0000500000001</v>
      </c>
      <c r="J23" s="13">
        <f t="shared" si="6"/>
        <v>-5.0000000101135811E-5</v>
      </c>
      <c r="K23" s="56">
        <f t="shared" si="8"/>
        <v>100.00000127551021</v>
      </c>
    </row>
    <row r="24" spans="1:11" ht="18.75" x14ac:dyDescent="0.25">
      <c r="A24" s="12" t="s">
        <v>30</v>
      </c>
      <c r="B24" s="109">
        <f t="shared" si="9"/>
        <v>0</v>
      </c>
      <c r="C24" s="13">
        <f t="shared" si="9"/>
        <v>0</v>
      </c>
      <c r="D24" s="110">
        <v>0</v>
      </c>
      <c r="E24" s="13"/>
      <c r="F24" s="13">
        <f t="shared" si="5"/>
        <v>0</v>
      </c>
      <c r="G24" s="56" t="e">
        <f t="shared" si="1"/>
        <v>#DIV/0!</v>
      </c>
      <c r="H24" s="110">
        <v>0</v>
      </c>
      <c r="I24" s="13"/>
      <c r="J24" s="13">
        <f t="shared" si="6"/>
        <v>0</v>
      </c>
      <c r="K24" s="56" t="e">
        <f t="shared" si="8"/>
        <v>#DIV/0!</v>
      </c>
    </row>
    <row r="25" spans="1:11" ht="37.5" x14ac:dyDescent="0.25">
      <c r="A25" s="77" t="s">
        <v>31</v>
      </c>
      <c r="B25" s="78">
        <f t="shared" si="9"/>
        <v>331560.08574999997</v>
      </c>
      <c r="C25" s="78">
        <f t="shared" si="9"/>
        <v>323629.43995000003</v>
      </c>
      <c r="D25" s="78">
        <f>D28+D29</f>
        <v>246995.75685000001</v>
      </c>
      <c r="E25" s="78">
        <f>E28+E29</f>
        <v>240181.70043</v>
      </c>
      <c r="F25" s="78">
        <f t="shared" si="5"/>
        <v>6814.0564200000081</v>
      </c>
      <c r="G25" s="79">
        <f t="shared" si="1"/>
        <v>97.241225312166733</v>
      </c>
      <c r="H25" s="78">
        <f>H28+H29</f>
        <v>84564.328899999993</v>
      </c>
      <c r="I25" s="78">
        <f>I28+I29</f>
        <v>83447.739520000003</v>
      </c>
      <c r="J25" s="78">
        <f t="shared" si="6"/>
        <v>1116.5893799999903</v>
      </c>
      <c r="K25" s="79">
        <f t="shared" si="8"/>
        <v>98.679597657163001</v>
      </c>
    </row>
    <row r="26" spans="1:11" s="14" customFormat="1" ht="18.75" x14ac:dyDescent="0.25">
      <c r="A26" s="49" t="s">
        <v>16</v>
      </c>
      <c r="B26" s="81">
        <f>B31+B32+B33+B37+B42+B47+B48+B50+B51+B49+B54</f>
        <v>179223.51741</v>
      </c>
      <c r="C26" s="11">
        <f>C31+C32+C33+C37+C42+C47+C48+C50+C51+C49+C54</f>
        <v>179107.21830000001</v>
      </c>
      <c r="D26" s="81">
        <f>D31+D32+D33+D37+D42+D47+D48+D50+D51+D49</f>
        <v>130043.85936</v>
      </c>
      <c r="E26" s="11">
        <f>E31+E32+E33+E37+E42+E47+E48+E50+E51</f>
        <v>129949.98948</v>
      </c>
      <c r="F26" s="11">
        <f>F31+F32+F33+F37+F42+F47+F48+F50+F51</f>
        <v>93.869880000001103</v>
      </c>
      <c r="G26" s="58">
        <f>G31+G32+G33+G37+G42+G47+G48+G50+G51</f>
        <v>499.02359308927356</v>
      </c>
      <c r="H26" s="81">
        <f>H31+H32+H33+H37+H42+H47+H48+H50+H51+H54+H49+H49</f>
        <v>49179.658049999998</v>
      </c>
      <c r="I26" s="11">
        <f>I31+I32+I33+I37+I42+I47+I48+I50+I51+I49</f>
        <v>48857.228820000004</v>
      </c>
      <c r="J26" s="11">
        <f>J31+J32+J33+J37+J42+J47+J48+J50+J51</f>
        <v>22.429230000000643</v>
      </c>
      <c r="K26" s="58" t="e">
        <f>K31+K32+K33+K37+K42+K47+K48+K50+K51</f>
        <v>#DIV/0!</v>
      </c>
    </row>
    <row r="27" spans="1:11" s="14" customFormat="1" ht="18.75" x14ac:dyDescent="0.25">
      <c r="A27" s="49" t="s">
        <v>17</v>
      </c>
      <c r="B27" s="81">
        <f>B34+B35+B36+B38+B40+B41+B43+B44+B45+B52+B53</f>
        <v>152336.56834</v>
      </c>
      <c r="C27" s="11">
        <f t="shared" ref="C27:K27" si="10">C34+C35+C36+C38+C40+C41+C43+C44+C45+C52+C53</f>
        <v>144522.22164999996</v>
      </c>
      <c r="D27" s="81">
        <f t="shared" si="10"/>
        <v>116951.89748999999</v>
      </c>
      <c r="E27" s="11">
        <f t="shared" si="10"/>
        <v>110231.71095000001</v>
      </c>
      <c r="F27" s="11">
        <f t="shared" si="10"/>
        <v>6720.1865399999997</v>
      </c>
      <c r="G27" s="58">
        <f t="shared" si="10"/>
        <v>728.3104661377987</v>
      </c>
      <c r="H27" s="81">
        <f t="shared" si="10"/>
        <v>35384.670849999995</v>
      </c>
      <c r="I27" s="11">
        <f t="shared" si="10"/>
        <v>34290.510699999999</v>
      </c>
      <c r="J27" s="11">
        <f t="shared" si="10"/>
        <v>1094.1601500000002</v>
      </c>
      <c r="K27" s="58" t="e">
        <f t="shared" si="10"/>
        <v>#DIV/0!</v>
      </c>
    </row>
    <row r="28" spans="1:11" ht="18.75" x14ac:dyDescent="0.25">
      <c r="A28" s="59" t="s">
        <v>32</v>
      </c>
      <c r="B28" s="78">
        <f>D28+H28</f>
        <v>132485.15044</v>
      </c>
      <c r="C28" s="57">
        <f>E28+I28</f>
        <v>127659.52278</v>
      </c>
      <c r="D28" s="78">
        <f>SUM(D40:D53)</f>
        <v>83216.668850000002</v>
      </c>
      <c r="E28" s="57">
        <f>SUM(E40:E53)</f>
        <v>79066.630059999996</v>
      </c>
      <c r="F28" s="57">
        <f t="shared" si="5"/>
        <v>4150.038790000006</v>
      </c>
      <c r="G28" s="52">
        <f t="shared" si="1"/>
        <v>95.012971743100465</v>
      </c>
      <c r="H28" s="78">
        <f>SUM(H40:H54)</f>
        <v>49268.481589999996</v>
      </c>
      <c r="I28" s="57">
        <f>SUM(I40:I54)</f>
        <v>48592.892720000003</v>
      </c>
      <c r="J28" s="57">
        <f t="shared" si="6"/>
        <v>675.58886999999231</v>
      </c>
      <c r="K28" s="52">
        <f t="shared" si="8"/>
        <v>98.628760521539775</v>
      </c>
    </row>
    <row r="29" spans="1:11" ht="18.75" x14ac:dyDescent="0.25">
      <c r="A29" s="59" t="s">
        <v>33</v>
      </c>
      <c r="B29" s="78">
        <f>D29+H29</f>
        <v>199074.93531</v>
      </c>
      <c r="C29" s="57">
        <f>E29+I29</f>
        <v>195969.91717</v>
      </c>
      <c r="D29" s="78">
        <f>SUM(D31:D38)</f>
        <v>163779.08799999999</v>
      </c>
      <c r="E29" s="57">
        <f>SUM(E31:E38)</f>
        <v>161115.07037</v>
      </c>
      <c r="F29" s="57">
        <f t="shared" si="5"/>
        <v>2664.0176299999875</v>
      </c>
      <c r="G29" s="52">
        <f t="shared" si="1"/>
        <v>98.373407946929106</v>
      </c>
      <c r="H29" s="78">
        <f>SUM(H31:H38)</f>
        <v>35295.847310000005</v>
      </c>
      <c r="I29" s="57">
        <f>SUM(I31:I38)</f>
        <v>34854.846799999999</v>
      </c>
      <c r="J29" s="57">
        <f t="shared" si="6"/>
        <v>441.00051000000531</v>
      </c>
      <c r="K29" s="52">
        <f t="shared" si="8"/>
        <v>98.750559786462304</v>
      </c>
    </row>
    <row r="30" spans="1:11" ht="18.75" x14ac:dyDescent="0.25">
      <c r="A30" s="116" t="s">
        <v>34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</row>
    <row r="31" spans="1:11" ht="18.75" x14ac:dyDescent="0.25">
      <c r="A31" s="15" t="s">
        <v>35</v>
      </c>
      <c r="B31" s="81">
        <f t="shared" ref="B31:C36" si="11">D31+H31</f>
        <v>12000</v>
      </c>
      <c r="C31" s="11">
        <f t="shared" si="11"/>
        <v>11979.0496</v>
      </c>
      <c r="D31" s="82">
        <v>10320</v>
      </c>
      <c r="E31" s="11">
        <v>10301.982620000001</v>
      </c>
      <c r="F31" s="11">
        <f t="shared" ref="F31:F36" si="12">D31-E31</f>
        <v>18.017379999999321</v>
      </c>
      <c r="G31" s="52">
        <f t="shared" si="1"/>
        <v>99.825412984496126</v>
      </c>
      <c r="H31" s="82">
        <v>1680</v>
      </c>
      <c r="I31" s="11">
        <v>1677.0669800000001</v>
      </c>
      <c r="J31" s="11">
        <f t="shared" si="6"/>
        <v>2.9330199999999422</v>
      </c>
      <c r="K31" s="52">
        <f t="shared" si="8"/>
        <v>99.825415476190486</v>
      </c>
    </row>
    <row r="32" spans="1:11" ht="56.25" x14ac:dyDescent="0.25">
      <c r="A32" s="7" t="s">
        <v>36</v>
      </c>
      <c r="B32" s="81">
        <f t="shared" si="11"/>
        <v>11000</v>
      </c>
      <c r="C32" s="11">
        <f t="shared" si="11"/>
        <v>10911.8</v>
      </c>
      <c r="D32" s="82">
        <v>9460</v>
      </c>
      <c r="E32" s="11">
        <v>9384.1479600000002</v>
      </c>
      <c r="F32" s="11">
        <f t="shared" si="12"/>
        <v>75.852039999999761</v>
      </c>
      <c r="G32" s="52">
        <f t="shared" si="1"/>
        <v>99.19818139534884</v>
      </c>
      <c r="H32" s="82">
        <v>1540</v>
      </c>
      <c r="I32" s="11">
        <v>1527.6520399999999</v>
      </c>
      <c r="J32" s="11">
        <f t="shared" si="6"/>
        <v>12.347960000000057</v>
      </c>
      <c r="K32" s="52">
        <f t="shared" si="8"/>
        <v>99.198184415584407</v>
      </c>
    </row>
    <row r="33" spans="1:13" ht="37.5" x14ac:dyDescent="0.25">
      <c r="A33" s="7" t="s">
        <v>37</v>
      </c>
      <c r="B33" s="81">
        <f t="shared" si="11"/>
        <v>110326.75</v>
      </c>
      <c r="C33" s="11">
        <f t="shared" si="11"/>
        <v>110326.75</v>
      </c>
      <c r="D33" s="82">
        <v>94881.005000000005</v>
      </c>
      <c r="E33" s="11">
        <v>94881.004610000004</v>
      </c>
      <c r="F33" s="11">
        <f t="shared" si="12"/>
        <v>3.9000000106170774E-4</v>
      </c>
      <c r="G33" s="52">
        <f t="shared" si="1"/>
        <v>99.999999588958815</v>
      </c>
      <c r="H33" s="82">
        <v>15445.745000000001</v>
      </c>
      <c r="I33" s="11">
        <v>15445.74539</v>
      </c>
      <c r="J33" s="11">
        <f t="shared" si="6"/>
        <v>-3.8999999924271833E-4</v>
      </c>
      <c r="K33" s="52">
        <f t="shared" si="8"/>
        <v>100.00000252496723</v>
      </c>
    </row>
    <row r="34" spans="1:13" ht="75" x14ac:dyDescent="0.25">
      <c r="A34" s="7" t="s">
        <v>38</v>
      </c>
      <c r="B34" s="81">
        <f>D34+H34</f>
        <v>41509.555999999997</v>
      </c>
      <c r="C34" s="11">
        <f t="shared" si="11"/>
        <v>41480.170599999998</v>
      </c>
      <c r="D34" s="82">
        <v>35698.218159999997</v>
      </c>
      <c r="E34" s="11">
        <v>35672.94659</v>
      </c>
      <c r="F34" s="11">
        <f t="shared" si="12"/>
        <v>25.271569999997155</v>
      </c>
      <c r="G34" s="58">
        <f t="shared" si="1"/>
        <v>99.929207755169386</v>
      </c>
      <c r="H34" s="82">
        <v>5811.3378400000001</v>
      </c>
      <c r="I34" s="11">
        <v>5807.2240099999999</v>
      </c>
      <c r="J34" s="11">
        <f>H34-I34</f>
        <v>4.1138300000002346</v>
      </c>
      <c r="K34" s="58">
        <f t="shared" si="8"/>
        <v>99.929210276303607</v>
      </c>
    </row>
    <row r="35" spans="1:13" ht="75" x14ac:dyDescent="0.25">
      <c r="A35" s="15" t="s">
        <v>39</v>
      </c>
      <c r="B35" s="81">
        <f>D35+H35</f>
        <v>12709.650000000001</v>
      </c>
      <c r="C35" s="11">
        <f t="shared" si="11"/>
        <v>9750.4915999999994</v>
      </c>
      <c r="D35" s="82">
        <v>10930.299000000001</v>
      </c>
      <c r="E35" s="11">
        <v>8385.4227699999992</v>
      </c>
      <c r="F35" s="11">
        <f t="shared" si="12"/>
        <v>2544.8762300000017</v>
      </c>
      <c r="G35" s="52">
        <f t="shared" si="1"/>
        <v>76.717231340149056</v>
      </c>
      <c r="H35" s="82">
        <v>1779.3510000000001</v>
      </c>
      <c r="I35" s="11">
        <v>1365.0688299999999</v>
      </c>
      <c r="J35" s="11">
        <f t="shared" si="6"/>
        <v>414.28217000000018</v>
      </c>
      <c r="K35" s="52">
        <f t="shared" si="8"/>
        <v>76.717231732243945</v>
      </c>
    </row>
    <row r="36" spans="1:13" ht="56.25" x14ac:dyDescent="0.25">
      <c r="A36" s="15" t="s">
        <v>40</v>
      </c>
      <c r="B36" s="81">
        <f>D36+H36</f>
        <v>2894.8440000000001</v>
      </c>
      <c r="C36" s="11">
        <f t="shared" si="11"/>
        <v>2894.8440000000001</v>
      </c>
      <c r="D36" s="82">
        <v>2489.5658400000002</v>
      </c>
      <c r="E36" s="11">
        <v>2489.5658199999998</v>
      </c>
      <c r="F36" s="11">
        <f t="shared" si="12"/>
        <v>2.0000000404252205E-5</v>
      </c>
      <c r="G36" s="52">
        <f t="shared" si="1"/>
        <v>99.999999196647053</v>
      </c>
      <c r="H36" s="82">
        <v>405.27816000000001</v>
      </c>
      <c r="I36" s="11">
        <v>405.27818000000002</v>
      </c>
      <c r="J36" s="11">
        <f t="shared" si="6"/>
        <v>-2.0000000006348273E-5</v>
      </c>
      <c r="K36" s="52">
        <f t="shared" si="8"/>
        <v>100.00000493488226</v>
      </c>
    </row>
    <row r="37" spans="1:13" ht="131.25" x14ac:dyDescent="0.25">
      <c r="A37" s="7" t="s">
        <v>41</v>
      </c>
      <c r="B37" s="81">
        <f t="shared" ref="B37:B38" si="13">D37+H37</f>
        <v>3309.8214600000001</v>
      </c>
      <c r="C37" s="11">
        <f>I37</f>
        <v>3302.6727500000002</v>
      </c>
      <c r="D37" s="82"/>
      <c r="E37" s="60"/>
      <c r="F37" s="11"/>
      <c r="G37" s="61"/>
      <c r="H37" s="82">
        <v>3309.8214600000001</v>
      </c>
      <c r="I37" s="11">
        <v>3302.6727500000002</v>
      </c>
      <c r="J37" s="11">
        <f t="shared" si="6"/>
        <v>7.1487099999999373</v>
      </c>
      <c r="K37" s="52">
        <f t="shared" si="8"/>
        <v>99.784015238090817</v>
      </c>
    </row>
    <row r="38" spans="1:13" ht="37.5" x14ac:dyDescent="0.25">
      <c r="A38" s="7" t="s">
        <v>42</v>
      </c>
      <c r="B38" s="81">
        <f t="shared" si="13"/>
        <v>5324.3138499999995</v>
      </c>
      <c r="C38" s="11">
        <f>I38</f>
        <v>5324.1386199999997</v>
      </c>
      <c r="D38" s="82">
        <v>0</v>
      </c>
      <c r="E38" s="62"/>
      <c r="F38" s="11"/>
      <c r="G38" s="61"/>
      <c r="H38" s="82">
        <v>5324.3138499999995</v>
      </c>
      <c r="I38" s="11">
        <v>5324.1386199999997</v>
      </c>
      <c r="J38" s="11">
        <f t="shared" si="6"/>
        <v>0.17522999999982858</v>
      </c>
      <c r="K38" s="52">
        <f t="shared" si="8"/>
        <v>99.99670887169809</v>
      </c>
    </row>
    <row r="39" spans="1:13" ht="18.75" x14ac:dyDescent="0.25">
      <c r="A39" s="114" t="s">
        <v>43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3" s="16" customFormat="1" ht="37.5" x14ac:dyDescent="0.35">
      <c r="A40" s="15" t="s">
        <v>44</v>
      </c>
      <c r="B40" s="81">
        <f>D40+H40</f>
        <v>3072.5720000000001</v>
      </c>
      <c r="C40" s="11">
        <f>E40+I40</f>
        <v>2266.9749999999999</v>
      </c>
      <c r="D40" s="82">
        <v>2642.41192</v>
      </c>
      <c r="E40" s="11">
        <v>1949.5984900000001</v>
      </c>
      <c r="F40" s="11">
        <f t="shared" ref="F40:F57" si="14">D40-E40</f>
        <v>692.81342999999993</v>
      </c>
      <c r="G40" s="52">
        <f t="shared" ref="G40:G47" si="15">E40/D40*100</f>
        <v>73.781020863696384</v>
      </c>
      <c r="H40" s="82">
        <v>430.16007999999999</v>
      </c>
      <c r="I40" s="11">
        <v>317.37651</v>
      </c>
      <c r="J40" s="11">
        <f t="shared" ref="J40:J57" si="16">H40-I40</f>
        <v>112.78357</v>
      </c>
      <c r="K40" s="52">
        <f t="shared" ref="K40:K67" si="17">I40/H40*100</f>
        <v>73.781023566854458</v>
      </c>
      <c r="M40" s="17"/>
    </row>
    <row r="41" spans="1:13" s="16" customFormat="1" ht="56.25" x14ac:dyDescent="0.25">
      <c r="A41" s="15" t="s">
        <v>45</v>
      </c>
      <c r="B41" s="81">
        <f t="shared" ref="B41:C56" si="18">D41+H41</f>
        <v>1679.9215000000002</v>
      </c>
      <c r="C41" s="11">
        <f t="shared" si="18"/>
        <v>1679.9214999999999</v>
      </c>
      <c r="D41" s="82">
        <v>1444.7324900000001</v>
      </c>
      <c r="E41" s="11">
        <f>667.68637+777.04612</f>
        <v>1444.7324899999999</v>
      </c>
      <c r="F41" s="11">
        <f t="shared" si="14"/>
        <v>0</v>
      </c>
      <c r="G41" s="52">
        <f t="shared" si="15"/>
        <v>99.999999999999986</v>
      </c>
      <c r="H41" s="82">
        <v>235.18901</v>
      </c>
      <c r="I41" s="11">
        <f>108.69313+126.49588</f>
        <v>235.18901</v>
      </c>
      <c r="J41" s="11">
        <f t="shared" si="16"/>
        <v>0</v>
      </c>
      <c r="K41" s="52">
        <f t="shared" si="17"/>
        <v>100</v>
      </c>
    </row>
    <row r="42" spans="1:13" s="16" customFormat="1" ht="56.25" x14ac:dyDescent="0.25">
      <c r="A42" s="15" t="s">
        <v>46</v>
      </c>
      <c r="B42" s="81">
        <f t="shared" si="18"/>
        <v>5887.0399500000003</v>
      </c>
      <c r="C42" s="11">
        <f t="shared" si="18"/>
        <v>5887.0399500000003</v>
      </c>
      <c r="D42" s="82">
        <v>5062.8543600000003</v>
      </c>
      <c r="E42" s="11">
        <f>5018.14298+44.71136</f>
        <v>5062.8543399999999</v>
      </c>
      <c r="F42" s="11">
        <f t="shared" si="14"/>
        <v>2.0000000404252205E-5</v>
      </c>
      <c r="G42" s="52">
        <f t="shared" si="15"/>
        <v>99.999999604965922</v>
      </c>
      <c r="H42" s="82">
        <v>824.18559000000005</v>
      </c>
      <c r="I42" s="11">
        <f>816.90702+7.27859</f>
        <v>824.18561</v>
      </c>
      <c r="J42" s="11">
        <f t="shared" si="16"/>
        <v>-1.9999999949504854E-5</v>
      </c>
      <c r="K42" s="52">
        <f t="shared" si="17"/>
        <v>100.00000242663791</v>
      </c>
    </row>
    <row r="43" spans="1:13" s="16" customFormat="1" ht="18.75" x14ac:dyDescent="0.25">
      <c r="A43" s="7" t="s">
        <v>47</v>
      </c>
      <c r="B43" s="81">
        <f t="shared" si="18"/>
        <v>8020.7956399999994</v>
      </c>
      <c r="C43" s="11">
        <f t="shared" si="18"/>
        <v>8020.7956399999994</v>
      </c>
      <c r="D43" s="82">
        <v>6897.8842299999997</v>
      </c>
      <c r="E43" s="11">
        <v>6897.8842299999997</v>
      </c>
      <c r="F43" s="11">
        <f t="shared" si="14"/>
        <v>0</v>
      </c>
      <c r="G43" s="52">
        <f t="shared" si="15"/>
        <v>100</v>
      </c>
      <c r="H43" s="82">
        <v>1122.9114099999999</v>
      </c>
      <c r="I43" s="11">
        <v>1122.9114099999999</v>
      </c>
      <c r="J43" s="11">
        <f t="shared" si="16"/>
        <v>0</v>
      </c>
      <c r="K43" s="52">
        <f>I43/H43*100</f>
        <v>100</v>
      </c>
    </row>
    <row r="44" spans="1:13" s="16" customFormat="1" ht="18.75" x14ac:dyDescent="0.25">
      <c r="A44" s="15" t="s">
        <v>48</v>
      </c>
      <c r="B44" s="81">
        <f t="shared" si="18"/>
        <v>47927.036999999997</v>
      </c>
      <c r="C44" s="11">
        <f t="shared" si="18"/>
        <v>47927.036999999997</v>
      </c>
      <c r="D44" s="82">
        <v>41217.251819999998</v>
      </c>
      <c r="E44" s="11">
        <v>41217.251819999998</v>
      </c>
      <c r="F44" s="11">
        <f t="shared" si="14"/>
        <v>0</v>
      </c>
      <c r="G44" s="52">
        <f t="shared" si="15"/>
        <v>100</v>
      </c>
      <c r="H44" s="82">
        <v>6709.7851799999999</v>
      </c>
      <c r="I44" s="11">
        <v>6709.7851799999999</v>
      </c>
      <c r="J44" s="11">
        <f t="shared" si="16"/>
        <v>0</v>
      </c>
      <c r="K44" s="52">
        <f>I44/H44*100</f>
        <v>100</v>
      </c>
    </row>
    <row r="45" spans="1:13" s="16" customFormat="1" ht="37.5" x14ac:dyDescent="0.25">
      <c r="A45" s="15" t="s">
        <v>49</v>
      </c>
      <c r="B45" s="81">
        <f t="shared" si="18"/>
        <v>18176.203659999999</v>
      </c>
      <c r="C45" s="11">
        <f>E45+I45</f>
        <v>14156.173000000001</v>
      </c>
      <c r="D45" s="82">
        <v>15631.534030000001</v>
      </c>
      <c r="E45" s="11">
        <f>645.0516+616.73438+1726.90751+86.00688+1638.29999+430.0344+41.71+829.728+215.0172+5944.81878</f>
        <v>12174.30874</v>
      </c>
      <c r="F45" s="11">
        <f t="shared" si="14"/>
        <v>3457.2252900000003</v>
      </c>
      <c r="G45" s="52">
        <f t="shared" si="15"/>
        <v>77.883006982136862</v>
      </c>
      <c r="H45" s="82">
        <v>2544.6696299999999</v>
      </c>
      <c r="I45" s="11">
        <f>105.0084+100.39862+281.12449+14.00112+266.70001+70.0056+6.79+135.072+35.0028+967.76122</f>
        <v>1981.8642599999998</v>
      </c>
      <c r="J45" s="11">
        <f t="shared" si="16"/>
        <v>562.80537000000004</v>
      </c>
      <c r="K45" s="52">
        <f>I45/H45*100</f>
        <v>77.882969035945152</v>
      </c>
    </row>
    <row r="46" spans="1:13" s="16" customFormat="1" ht="18.75" x14ac:dyDescent="0.25">
      <c r="A46" s="15" t="s">
        <v>50</v>
      </c>
      <c r="B46" s="81">
        <f t="shared" si="18"/>
        <v>0</v>
      </c>
      <c r="C46" s="11"/>
      <c r="D46" s="82">
        <v>0</v>
      </c>
      <c r="E46" s="11"/>
      <c r="F46" s="11">
        <f t="shared" si="14"/>
        <v>0</v>
      </c>
      <c r="G46" s="52" t="e">
        <f t="shared" si="15"/>
        <v>#DIV/0!</v>
      </c>
      <c r="H46" s="82">
        <v>0</v>
      </c>
      <c r="I46" s="11"/>
      <c r="J46" s="11">
        <f t="shared" si="16"/>
        <v>0</v>
      </c>
      <c r="K46" s="52" t="e">
        <f>I46/H46*100</f>
        <v>#DIV/0!</v>
      </c>
    </row>
    <row r="47" spans="1:13" s="16" customFormat="1" ht="24" customHeight="1" x14ac:dyDescent="0.25">
      <c r="A47" s="15" t="s">
        <v>51</v>
      </c>
      <c r="B47" s="81">
        <f t="shared" si="18"/>
        <v>12000</v>
      </c>
      <c r="C47" s="11">
        <f t="shared" si="18"/>
        <v>12000</v>
      </c>
      <c r="D47" s="82">
        <v>10320</v>
      </c>
      <c r="E47" s="11">
        <v>10319.999949999999</v>
      </c>
      <c r="F47" s="11">
        <f t="shared" si="14"/>
        <v>5.0000000555883162E-5</v>
      </c>
      <c r="G47" s="52">
        <f t="shared" si="15"/>
        <v>99.999999515503873</v>
      </c>
      <c r="H47" s="82">
        <v>1680</v>
      </c>
      <c r="I47" s="11">
        <v>1680.0000500000001</v>
      </c>
      <c r="J47" s="11">
        <f t="shared" si="16"/>
        <v>-5.0000000101135811E-5</v>
      </c>
      <c r="K47" s="52">
        <f>I47/H47*100</f>
        <v>100.00000297619047</v>
      </c>
    </row>
    <row r="48" spans="1:13" ht="37.5" x14ac:dyDescent="0.25">
      <c r="A48" s="7" t="s">
        <v>52</v>
      </c>
      <c r="B48" s="81">
        <f t="shared" si="18"/>
        <v>23399.905999999999</v>
      </c>
      <c r="C48" s="11">
        <f t="shared" si="18"/>
        <v>23399.905999999999</v>
      </c>
      <c r="D48" s="82"/>
      <c r="E48" s="63"/>
      <c r="F48" s="62">
        <f t="shared" si="14"/>
        <v>0</v>
      </c>
      <c r="G48" s="64">
        <v>0</v>
      </c>
      <c r="H48" s="82">
        <f>23087.406+312.5</f>
        <v>23399.905999999999</v>
      </c>
      <c r="I48" s="62">
        <f>16885.19324+1664.73792+3594.376+480+775.59884</f>
        <v>23399.905999999999</v>
      </c>
      <c r="J48" s="11">
        <f t="shared" si="16"/>
        <v>0</v>
      </c>
      <c r="K48" s="58">
        <f t="shared" si="17"/>
        <v>100</v>
      </c>
    </row>
    <row r="49" spans="1:95" ht="109.5" customHeight="1" x14ac:dyDescent="0.25">
      <c r="A49" s="7" t="s">
        <v>53</v>
      </c>
      <c r="B49" s="81">
        <v>0</v>
      </c>
      <c r="C49" s="11">
        <f t="shared" si="18"/>
        <v>0</v>
      </c>
      <c r="D49" s="82"/>
      <c r="E49" s="63"/>
      <c r="F49" s="62">
        <f t="shared" si="14"/>
        <v>0</v>
      </c>
      <c r="G49" s="64"/>
      <c r="H49" s="82">
        <v>0</v>
      </c>
      <c r="I49" s="62"/>
      <c r="J49" s="11">
        <f t="shared" si="16"/>
        <v>0</v>
      </c>
      <c r="K49" s="58" t="e">
        <f t="shared" si="17"/>
        <v>#DIV/0!</v>
      </c>
    </row>
    <row r="50" spans="1:95" ht="37.5" customHeight="1" x14ac:dyDescent="0.25">
      <c r="A50" s="7" t="s">
        <v>54</v>
      </c>
      <c r="B50" s="81">
        <f t="shared" si="18"/>
        <v>0</v>
      </c>
      <c r="C50" s="11">
        <f t="shared" si="18"/>
        <v>0</v>
      </c>
      <c r="D50" s="82"/>
      <c r="E50" s="63"/>
      <c r="F50" s="62">
        <f t="shared" si="14"/>
        <v>0</v>
      </c>
      <c r="G50" s="64">
        <v>0</v>
      </c>
      <c r="H50" s="82"/>
      <c r="I50" s="62"/>
      <c r="J50" s="11">
        <f t="shared" si="16"/>
        <v>0</v>
      </c>
      <c r="K50" s="58" t="e">
        <f t="shared" si="17"/>
        <v>#DIV/0!</v>
      </c>
    </row>
    <row r="51" spans="1:95" ht="33" customHeight="1" x14ac:dyDescent="0.25">
      <c r="A51" s="7" t="s">
        <v>55</v>
      </c>
      <c r="B51" s="81">
        <f t="shared" si="18"/>
        <v>1000</v>
      </c>
      <c r="C51" s="11">
        <f t="shared" si="18"/>
        <v>1000</v>
      </c>
      <c r="D51" s="82"/>
      <c r="E51" s="63"/>
      <c r="F51" s="62">
        <f t="shared" si="14"/>
        <v>0</v>
      </c>
      <c r="G51" s="64">
        <v>0</v>
      </c>
      <c r="H51" s="82">
        <f>1312.5-312.5</f>
        <v>1000</v>
      </c>
      <c r="I51" s="62">
        <v>1000</v>
      </c>
      <c r="J51" s="11">
        <f t="shared" si="16"/>
        <v>0</v>
      </c>
      <c r="K51" s="58">
        <f t="shared" si="17"/>
        <v>100</v>
      </c>
    </row>
    <row r="52" spans="1:95" ht="21.75" customHeight="1" x14ac:dyDescent="0.25">
      <c r="A52" s="7" t="s">
        <v>56</v>
      </c>
      <c r="B52" s="81">
        <f t="shared" si="18"/>
        <v>0</v>
      </c>
      <c r="C52" s="11">
        <f t="shared" si="18"/>
        <v>0</v>
      </c>
      <c r="D52" s="82"/>
      <c r="E52" s="63"/>
      <c r="F52" s="62">
        <f t="shared" si="14"/>
        <v>0</v>
      </c>
      <c r="G52" s="64">
        <v>0</v>
      </c>
      <c r="H52" s="82"/>
      <c r="I52" s="62"/>
      <c r="J52" s="11">
        <f t="shared" si="16"/>
        <v>0</v>
      </c>
      <c r="K52" s="58" t="e">
        <f t="shared" si="17"/>
        <v>#DIV/0!</v>
      </c>
    </row>
    <row r="53" spans="1:95" ht="18.75" x14ac:dyDescent="0.25">
      <c r="A53" s="7" t="s">
        <v>57</v>
      </c>
      <c r="B53" s="81">
        <f t="shared" si="18"/>
        <v>11021.67469</v>
      </c>
      <c r="C53" s="11">
        <f t="shared" si="18"/>
        <v>11021.67469</v>
      </c>
      <c r="D53" s="82"/>
      <c r="E53" s="63"/>
      <c r="F53" s="62">
        <f t="shared" si="14"/>
        <v>0</v>
      </c>
      <c r="G53" s="64">
        <v>0</v>
      </c>
      <c r="H53" s="82">
        <v>11021.67469</v>
      </c>
      <c r="I53" s="62">
        <f>6738.48+4283.19469</f>
        <v>11021.67469</v>
      </c>
      <c r="J53" s="11">
        <f t="shared" si="16"/>
        <v>0</v>
      </c>
      <c r="K53" s="58">
        <f t="shared" si="17"/>
        <v>100</v>
      </c>
    </row>
    <row r="54" spans="1:95" ht="21.75" customHeight="1" x14ac:dyDescent="0.25">
      <c r="A54" s="7" t="s">
        <v>58</v>
      </c>
      <c r="B54" s="81">
        <f t="shared" si="18"/>
        <v>300</v>
      </c>
      <c r="C54" s="11">
        <f t="shared" si="18"/>
        <v>300</v>
      </c>
      <c r="D54" s="82"/>
      <c r="E54" s="63"/>
      <c r="F54" s="62">
        <f t="shared" si="14"/>
        <v>0</v>
      </c>
      <c r="G54" s="64">
        <v>0</v>
      </c>
      <c r="H54" s="82">
        <v>300</v>
      </c>
      <c r="I54" s="62">
        <v>300</v>
      </c>
      <c r="J54" s="11">
        <f t="shared" si="16"/>
        <v>0</v>
      </c>
      <c r="K54" s="58">
        <f t="shared" si="17"/>
        <v>100</v>
      </c>
    </row>
    <row r="55" spans="1:95" ht="71.25" customHeight="1" x14ac:dyDescent="0.25">
      <c r="A55" s="80" t="s">
        <v>59</v>
      </c>
      <c r="B55" s="78">
        <f t="shared" si="18"/>
        <v>2694.42</v>
      </c>
      <c r="C55" s="81">
        <f t="shared" si="18"/>
        <v>2694.42</v>
      </c>
      <c r="D55" s="82">
        <v>2317.1999999999998</v>
      </c>
      <c r="E55" s="83">
        <v>2317.1999999999998</v>
      </c>
      <c r="F55" s="84">
        <f t="shared" si="14"/>
        <v>0</v>
      </c>
      <c r="G55" s="85">
        <v>0</v>
      </c>
      <c r="H55" s="82">
        <v>377.22</v>
      </c>
      <c r="I55" s="84">
        <v>377.22</v>
      </c>
      <c r="J55" s="81">
        <f t="shared" si="16"/>
        <v>0</v>
      </c>
      <c r="K55" s="86"/>
    </row>
    <row r="56" spans="1:95" ht="71.25" customHeight="1" x14ac:dyDescent="0.25">
      <c r="A56" s="80" t="s">
        <v>60</v>
      </c>
      <c r="B56" s="78">
        <f t="shared" si="18"/>
        <v>2656.04655</v>
      </c>
      <c r="C56" s="81">
        <f t="shared" si="18"/>
        <v>2656.04655</v>
      </c>
      <c r="D56" s="82">
        <v>2284.1999999999998</v>
      </c>
      <c r="E56" s="83">
        <v>2284.1999999999998</v>
      </c>
      <c r="F56" s="84">
        <f t="shared" si="14"/>
        <v>0</v>
      </c>
      <c r="G56" s="85">
        <v>0</v>
      </c>
      <c r="H56" s="82">
        <v>371.84654999999998</v>
      </c>
      <c r="I56" s="84">
        <v>371.84654999999998</v>
      </c>
      <c r="J56" s="81">
        <f t="shared" si="16"/>
        <v>0</v>
      </c>
      <c r="K56" s="86"/>
    </row>
    <row r="57" spans="1:95" ht="37.5" x14ac:dyDescent="0.25">
      <c r="A57" s="80" t="s">
        <v>61</v>
      </c>
      <c r="B57" s="87">
        <f t="shared" ref="B57" si="19">H57</f>
        <v>690.49300000000005</v>
      </c>
      <c r="C57" s="88">
        <f>I57</f>
        <v>496.06124</v>
      </c>
      <c r="D57" s="82">
        <v>0</v>
      </c>
      <c r="E57" s="87"/>
      <c r="F57" s="87">
        <f t="shared" si="14"/>
        <v>0</v>
      </c>
      <c r="G57" s="89"/>
      <c r="H57" s="23">
        <v>690.49300000000005</v>
      </c>
      <c r="I57" s="87">
        <v>496.06124</v>
      </c>
      <c r="J57" s="87">
        <f t="shared" si="16"/>
        <v>194.43176000000005</v>
      </c>
      <c r="K57" s="90">
        <f t="shared" si="17"/>
        <v>71.841603028560755</v>
      </c>
    </row>
    <row r="58" spans="1:95" s="19" customFormat="1" ht="56.25" x14ac:dyDescent="0.25">
      <c r="A58" s="91" t="s">
        <v>62</v>
      </c>
      <c r="B58" s="92">
        <f t="shared" ref="B58:C67" si="20">D58+H58</f>
        <v>0</v>
      </c>
      <c r="C58" s="92">
        <f t="shared" si="20"/>
        <v>0</v>
      </c>
      <c r="D58" s="23">
        <v>0</v>
      </c>
      <c r="E58" s="92"/>
      <c r="F58" s="92">
        <f>D58-E58</f>
        <v>0</v>
      </c>
      <c r="G58" s="93" t="e">
        <f>E58/D58*100</f>
        <v>#DIV/0!</v>
      </c>
      <c r="H58" s="23">
        <v>0</v>
      </c>
      <c r="I58" s="92"/>
      <c r="J58" s="92">
        <f>H58-I58</f>
        <v>0</v>
      </c>
      <c r="K58" s="93" t="e">
        <f t="shared" si="17"/>
        <v>#DIV/0!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</row>
    <row r="59" spans="1:95" ht="61.5" customHeight="1" x14ac:dyDescent="0.25">
      <c r="A59" s="94" t="s">
        <v>63</v>
      </c>
      <c r="B59" s="95">
        <f t="shared" si="20"/>
        <v>134236.51199999999</v>
      </c>
      <c r="C59" s="95">
        <f t="shared" si="20"/>
        <v>79350.530310000002</v>
      </c>
      <c r="D59" s="23">
        <v>115443.4</v>
      </c>
      <c r="E59" s="96">
        <v>68241.45607</v>
      </c>
      <c r="F59" s="96">
        <f t="shared" ref="F59:F66" si="21">D59-E59</f>
        <v>47201.943929999994</v>
      </c>
      <c r="G59" s="97">
        <f t="shared" ref="G59:G66" si="22">E59/D59*100</f>
        <v>59.112479422816719</v>
      </c>
      <c r="H59" s="23">
        <v>18793.112000000001</v>
      </c>
      <c r="I59" s="96">
        <v>11109.07424</v>
      </c>
      <c r="J59" s="96">
        <f t="shared" ref="J59:J67" si="23">H59-I59</f>
        <v>7684.0377600000011</v>
      </c>
      <c r="K59" s="97">
        <f t="shared" si="17"/>
        <v>59.112478231386042</v>
      </c>
      <c r="M59" s="18"/>
      <c r="N59" s="18"/>
    </row>
    <row r="60" spans="1:95" ht="29.25" customHeight="1" x14ac:dyDescent="0.25">
      <c r="A60" s="94" t="s">
        <v>64</v>
      </c>
      <c r="B60" s="95">
        <f t="shared" si="20"/>
        <v>7000</v>
      </c>
      <c r="C60" s="95">
        <f t="shared" si="20"/>
        <v>7000</v>
      </c>
      <c r="D60" s="23">
        <v>6000</v>
      </c>
      <c r="E60" s="96">
        <v>6000</v>
      </c>
      <c r="F60" s="96">
        <f t="shared" si="21"/>
        <v>0</v>
      </c>
      <c r="G60" s="97"/>
      <c r="H60" s="23">
        <v>1000</v>
      </c>
      <c r="I60" s="96">
        <v>1000</v>
      </c>
      <c r="J60" s="96">
        <f t="shared" si="23"/>
        <v>0</v>
      </c>
      <c r="K60" s="97"/>
      <c r="M60" s="18"/>
      <c r="N60" s="18"/>
    </row>
    <row r="61" spans="1:95" ht="42" customHeight="1" x14ac:dyDescent="0.25">
      <c r="A61" s="94" t="s">
        <v>65</v>
      </c>
      <c r="B61" s="95">
        <f t="shared" si="20"/>
        <v>154922.30382</v>
      </c>
      <c r="C61" s="95">
        <f>E61+I61</f>
        <v>106933.37435999999</v>
      </c>
      <c r="D61" s="23">
        <f>D62+D63+D64+D65+D66</f>
        <v>95596.4</v>
      </c>
      <c r="E61" s="95">
        <f>E62+E63+E64+E65+E66</f>
        <v>95596.275369999988</v>
      </c>
      <c r="F61" s="95">
        <f t="shared" si="21"/>
        <v>0.12463000000570901</v>
      </c>
      <c r="G61" s="98">
        <f t="shared" si="22"/>
        <v>99.999869628981841</v>
      </c>
      <c r="H61" s="23">
        <f>H62+H63+H64+H65+H66+H67</f>
        <v>59325.90382</v>
      </c>
      <c r="I61" s="95">
        <f>I62+I63+I64+I65+I66+I67</f>
        <v>11337.09899</v>
      </c>
      <c r="J61" s="95">
        <f t="shared" si="23"/>
        <v>47988.804830000001</v>
      </c>
      <c r="K61" s="97">
        <f t="shared" si="17"/>
        <v>19.109863078357396</v>
      </c>
      <c r="M61" s="18"/>
      <c r="N61" s="18"/>
    </row>
    <row r="62" spans="1:95" ht="37.5" x14ac:dyDescent="0.25">
      <c r="A62" s="20" t="s">
        <v>66</v>
      </c>
      <c r="B62" s="88">
        <f t="shared" si="20"/>
        <v>7322.9609600000003</v>
      </c>
      <c r="C62" s="21">
        <f t="shared" si="20"/>
        <v>7322.8337099999999</v>
      </c>
      <c r="D62" s="23">
        <v>2649.5</v>
      </c>
      <c r="E62" s="21">
        <v>2649.4539599999998</v>
      </c>
      <c r="F62" s="21">
        <f t="shared" si="21"/>
        <v>4.6040000000175496E-2</v>
      </c>
      <c r="G62" s="65">
        <f t="shared" si="22"/>
        <v>99.998262313644076</v>
      </c>
      <c r="H62" s="23">
        <v>4673.4609600000003</v>
      </c>
      <c r="I62" s="21">
        <v>4673.3797500000001</v>
      </c>
      <c r="J62" s="21">
        <f t="shared" si="23"/>
        <v>8.1210000000282889E-2</v>
      </c>
      <c r="K62" s="65">
        <f t="shared" si="17"/>
        <v>99.998262315643686</v>
      </c>
      <c r="M62" s="18"/>
      <c r="N62" s="18"/>
    </row>
    <row r="63" spans="1:95" ht="37.5" x14ac:dyDescent="0.25">
      <c r="A63" s="20" t="s">
        <v>67</v>
      </c>
      <c r="B63" s="88">
        <f t="shared" si="20"/>
        <v>4171.7659999999996</v>
      </c>
      <c r="C63" s="21">
        <f t="shared" si="20"/>
        <v>4171.7659800000001</v>
      </c>
      <c r="D63" s="23">
        <v>2714.4</v>
      </c>
      <c r="E63" s="21">
        <v>2714.3999899999999</v>
      </c>
      <c r="F63" s="21">
        <f t="shared" si="21"/>
        <v>1.0000000202126103E-5</v>
      </c>
      <c r="G63" s="66">
        <f t="shared" si="22"/>
        <v>99.999999631594449</v>
      </c>
      <c r="H63" s="23">
        <v>1457.366</v>
      </c>
      <c r="I63" s="21">
        <v>1457.36599</v>
      </c>
      <c r="J63" s="21">
        <f t="shared" si="23"/>
        <v>9.9999999747524271E-6</v>
      </c>
      <c r="K63" s="66">
        <f t="shared" si="17"/>
        <v>99.999999313830571</v>
      </c>
      <c r="M63" s="18"/>
      <c r="N63" s="18"/>
    </row>
    <row r="64" spans="1:95" ht="225" x14ac:dyDescent="0.25">
      <c r="A64" s="20" t="s">
        <v>68</v>
      </c>
      <c r="B64" s="88">
        <f t="shared" si="20"/>
        <v>41.3</v>
      </c>
      <c r="C64" s="21">
        <f t="shared" si="20"/>
        <v>41.3</v>
      </c>
      <c r="D64" s="23">
        <v>38.299999999999997</v>
      </c>
      <c r="E64" s="21">
        <v>38.299999999999997</v>
      </c>
      <c r="F64" s="21">
        <f t="shared" si="21"/>
        <v>0</v>
      </c>
      <c r="G64" s="66">
        <f t="shared" si="22"/>
        <v>100</v>
      </c>
      <c r="H64" s="23">
        <v>3</v>
      </c>
      <c r="I64" s="21">
        <v>3</v>
      </c>
      <c r="J64" s="21">
        <f t="shared" si="23"/>
        <v>0</v>
      </c>
      <c r="K64" s="66">
        <f t="shared" si="17"/>
        <v>100</v>
      </c>
      <c r="M64" s="18"/>
      <c r="N64" s="18"/>
    </row>
    <row r="65" spans="1:14" ht="243.75" x14ac:dyDescent="0.25">
      <c r="A65" s="20" t="s">
        <v>69</v>
      </c>
      <c r="B65" s="88">
        <f t="shared" si="20"/>
        <v>181.32374000000002</v>
      </c>
      <c r="C65" s="21">
        <f t="shared" si="20"/>
        <v>181.24269999999999</v>
      </c>
      <c r="D65" s="23">
        <v>175.8</v>
      </c>
      <c r="E65" s="21">
        <v>175.72141999999999</v>
      </c>
      <c r="F65" s="21">
        <f t="shared" si="21"/>
        <v>7.8580000000016526E-2</v>
      </c>
      <c r="G65" s="66"/>
      <c r="H65" s="23">
        <v>5.5237400000000001</v>
      </c>
      <c r="I65" s="21">
        <v>5.52128</v>
      </c>
      <c r="J65" s="21">
        <f t="shared" si="23"/>
        <v>2.4600000000001288E-3</v>
      </c>
      <c r="K65" s="66"/>
      <c r="M65" s="18"/>
      <c r="N65" s="18"/>
    </row>
    <row r="66" spans="1:14" ht="56.25" x14ac:dyDescent="0.25">
      <c r="A66" s="12" t="s">
        <v>70</v>
      </c>
      <c r="B66" s="88">
        <f t="shared" si="20"/>
        <v>92802.531889999998</v>
      </c>
      <c r="C66" s="21">
        <f t="shared" si="20"/>
        <v>92802.531889999998</v>
      </c>
      <c r="D66" s="23">
        <v>90018.4</v>
      </c>
      <c r="E66" s="21">
        <v>90018.4</v>
      </c>
      <c r="F66" s="21">
        <f t="shared" si="21"/>
        <v>0</v>
      </c>
      <c r="G66" s="66">
        <f t="shared" si="22"/>
        <v>100</v>
      </c>
      <c r="H66" s="23">
        <v>2784.1318900000001</v>
      </c>
      <c r="I66" s="21">
        <v>2784.1318900000001</v>
      </c>
      <c r="J66" s="21">
        <f t="shared" si="23"/>
        <v>0</v>
      </c>
      <c r="K66" s="66">
        <f t="shared" si="17"/>
        <v>100</v>
      </c>
      <c r="M66" s="18"/>
      <c r="N66" s="18"/>
    </row>
    <row r="67" spans="1:14" ht="56.25" x14ac:dyDescent="0.25">
      <c r="A67" s="12" t="s">
        <v>71</v>
      </c>
      <c r="B67" s="88">
        <f>H67</f>
        <v>50402.42123</v>
      </c>
      <c r="C67" s="21">
        <f t="shared" si="20"/>
        <v>2413.7000800000001</v>
      </c>
      <c r="D67" s="23"/>
      <c r="E67" s="21"/>
      <c r="F67" s="21"/>
      <c r="G67" s="66"/>
      <c r="H67" s="23">
        <v>50402.42123</v>
      </c>
      <c r="I67" s="21">
        <v>2413.7000800000001</v>
      </c>
      <c r="J67" s="21">
        <f t="shared" si="23"/>
        <v>47988.721149999998</v>
      </c>
      <c r="K67" s="66">
        <f t="shared" si="17"/>
        <v>4.7888574022776167</v>
      </c>
      <c r="M67" s="18"/>
      <c r="N67" s="18"/>
    </row>
    <row r="68" spans="1:14" ht="18.75" x14ac:dyDescent="0.25">
      <c r="A68" s="94" t="s">
        <v>72</v>
      </c>
      <c r="B68" s="95">
        <f>B69+B71+B72+B70</f>
        <v>175</v>
      </c>
      <c r="C68" s="95">
        <f>E68+I68</f>
        <v>175</v>
      </c>
      <c r="D68" s="23">
        <f>SUM(D69:D71)</f>
        <v>0</v>
      </c>
      <c r="E68" s="95">
        <f>SUM(E69:E71)</f>
        <v>0</v>
      </c>
      <c r="F68" s="95">
        <f>SUM(F69:F71)</f>
        <v>0</v>
      </c>
      <c r="G68" s="98">
        <v>0</v>
      </c>
      <c r="H68" s="23">
        <f>H69+H71+H72+H70</f>
        <v>175</v>
      </c>
      <c r="I68" s="95">
        <f>I69+I70+I71+I72</f>
        <v>175</v>
      </c>
      <c r="J68" s="95">
        <v>0</v>
      </c>
      <c r="K68" s="97">
        <v>0</v>
      </c>
      <c r="M68" s="18"/>
      <c r="N68" s="18"/>
    </row>
    <row r="69" spans="1:14" ht="75" x14ac:dyDescent="0.25">
      <c r="A69" s="10" t="s">
        <v>73</v>
      </c>
      <c r="B69" s="88">
        <f t="shared" ref="B69:B75" si="24">D69+H69</f>
        <v>0</v>
      </c>
      <c r="C69" s="21">
        <f>I69</f>
        <v>0</v>
      </c>
      <c r="D69" s="23">
        <v>0</v>
      </c>
      <c r="E69" s="21">
        <v>0</v>
      </c>
      <c r="F69" s="21"/>
      <c r="G69" s="66">
        <v>0</v>
      </c>
      <c r="H69" s="23">
        <v>0</v>
      </c>
      <c r="I69" s="21"/>
      <c r="J69" s="21">
        <f t="shared" ref="J69:J73" si="25">H69-I69</f>
        <v>0</v>
      </c>
      <c r="K69" s="65">
        <v>0</v>
      </c>
      <c r="M69" s="22"/>
      <c r="N69" s="18"/>
    </row>
    <row r="70" spans="1:14" ht="75" x14ac:dyDescent="0.25">
      <c r="A70" s="10" t="s">
        <v>74</v>
      </c>
      <c r="B70" s="88">
        <f t="shared" si="24"/>
        <v>0</v>
      </c>
      <c r="C70" s="21">
        <f t="shared" ref="C70" si="26">I70</f>
        <v>0</v>
      </c>
      <c r="D70" s="23">
        <v>0</v>
      </c>
      <c r="E70" s="21"/>
      <c r="F70" s="21"/>
      <c r="G70" s="66"/>
      <c r="H70" s="23">
        <v>0</v>
      </c>
      <c r="I70" s="21"/>
      <c r="J70" s="21"/>
      <c r="K70" s="65"/>
      <c r="M70" s="18"/>
      <c r="N70" s="18"/>
    </row>
    <row r="71" spans="1:14" ht="56.25" x14ac:dyDescent="0.25">
      <c r="A71" s="10" t="s">
        <v>75</v>
      </c>
      <c r="B71" s="88">
        <f t="shared" si="24"/>
        <v>0</v>
      </c>
      <c r="C71" s="21">
        <f>I71</f>
        <v>0</v>
      </c>
      <c r="D71" s="23">
        <v>0</v>
      </c>
      <c r="E71" s="21">
        <v>0</v>
      </c>
      <c r="F71" s="21"/>
      <c r="G71" s="66">
        <v>0</v>
      </c>
      <c r="H71" s="23">
        <v>0</v>
      </c>
      <c r="I71" s="21"/>
      <c r="J71" s="21">
        <f t="shared" si="25"/>
        <v>0</v>
      </c>
      <c r="K71" s="65"/>
      <c r="M71" s="18"/>
      <c r="N71" s="18"/>
    </row>
    <row r="72" spans="1:14" ht="37.5" x14ac:dyDescent="0.25">
      <c r="A72" s="10" t="s">
        <v>76</v>
      </c>
      <c r="B72" s="88">
        <f t="shared" si="24"/>
        <v>175</v>
      </c>
      <c r="C72" s="21">
        <f>I72</f>
        <v>175</v>
      </c>
      <c r="D72" s="23">
        <v>0</v>
      </c>
      <c r="E72" s="21"/>
      <c r="F72" s="21"/>
      <c r="G72" s="66"/>
      <c r="H72" s="23">
        <v>175</v>
      </c>
      <c r="I72" s="21">
        <v>175</v>
      </c>
      <c r="J72" s="21">
        <f t="shared" si="25"/>
        <v>0</v>
      </c>
      <c r="K72" s="65"/>
      <c r="M72" s="18"/>
      <c r="N72" s="18"/>
    </row>
    <row r="73" spans="1:14" ht="112.5" x14ac:dyDescent="0.25">
      <c r="A73" s="39" t="s">
        <v>85</v>
      </c>
      <c r="B73" s="40">
        <f t="shared" si="24"/>
        <v>89096.922000000006</v>
      </c>
      <c r="C73" s="40">
        <f>E73+I73</f>
        <v>89096.921799999996</v>
      </c>
      <c r="D73" s="23">
        <f>D74+D75+D76</f>
        <v>84522</v>
      </c>
      <c r="E73" s="23">
        <f>E74+E75+E76</f>
        <v>84521.999819999997</v>
      </c>
      <c r="F73" s="40">
        <f>F74+F75+F76</f>
        <v>1.7999999909079634E-4</v>
      </c>
      <c r="G73" s="41">
        <f>E73/D73*100</f>
        <v>99.99999978703768</v>
      </c>
      <c r="H73" s="23">
        <f>H74+H75+H76</f>
        <v>4574.9220000000005</v>
      </c>
      <c r="I73" s="23">
        <f>I74+I75+I76</f>
        <v>4574.9219800000001</v>
      </c>
      <c r="J73" s="40">
        <f t="shared" si="25"/>
        <v>2.0000000404252205E-5</v>
      </c>
      <c r="K73" s="41">
        <f>I73/H73*100</f>
        <v>99.999999562834063</v>
      </c>
    </row>
    <row r="74" spans="1:14" ht="37.5" x14ac:dyDescent="0.25">
      <c r="A74" s="12" t="s">
        <v>77</v>
      </c>
      <c r="B74" s="111">
        <f t="shared" si="24"/>
        <v>68279.150000000009</v>
      </c>
      <c r="C74" s="42">
        <f t="shared" ref="B74:C76" si="27">E74+I74</f>
        <v>68279.150000000009</v>
      </c>
      <c r="D74" s="23">
        <v>66230.775890000004</v>
      </c>
      <c r="E74" s="42">
        <v>66230.775890000004</v>
      </c>
      <c r="F74" s="42">
        <f>D74-E74</f>
        <v>0</v>
      </c>
      <c r="G74" s="67">
        <f>E74/D74*100</f>
        <v>100</v>
      </c>
      <c r="H74" s="23">
        <v>2048.3741100000002</v>
      </c>
      <c r="I74" s="42">
        <v>2048.3741100000002</v>
      </c>
      <c r="J74" s="42">
        <f>H74-I74</f>
        <v>0</v>
      </c>
      <c r="K74" s="67">
        <f>I74/H74*100</f>
        <v>100</v>
      </c>
    </row>
    <row r="75" spans="1:14" ht="37.5" x14ac:dyDescent="0.25">
      <c r="A75" s="12" t="s">
        <v>78</v>
      </c>
      <c r="B75" s="111">
        <f t="shared" si="24"/>
        <v>16382.705</v>
      </c>
      <c r="C75" s="42">
        <f t="shared" si="27"/>
        <v>16382.705</v>
      </c>
      <c r="D75" s="23">
        <v>15891.224109999999</v>
      </c>
      <c r="E75" s="42">
        <v>15891.22393</v>
      </c>
      <c r="F75" s="42">
        <f>D75-E75</f>
        <v>1.7999999909079634E-4</v>
      </c>
      <c r="G75" s="67">
        <f>E75/D75*100</f>
        <v>99.99999886729934</v>
      </c>
      <c r="H75" s="23">
        <v>491.48088999999999</v>
      </c>
      <c r="I75" s="42">
        <v>491.48106999999999</v>
      </c>
      <c r="J75" s="42">
        <f>H75-I75</f>
        <v>-1.8000000000029104E-4</v>
      </c>
      <c r="K75" s="67"/>
    </row>
    <row r="76" spans="1:14" ht="37.5" x14ac:dyDescent="0.25">
      <c r="A76" s="12" t="s">
        <v>79</v>
      </c>
      <c r="B76" s="111">
        <f t="shared" si="27"/>
        <v>4435.067</v>
      </c>
      <c r="C76" s="42">
        <f t="shared" si="27"/>
        <v>4435.0668000000005</v>
      </c>
      <c r="D76" s="23">
        <f>2400</f>
        <v>2400</v>
      </c>
      <c r="E76" s="42">
        <v>2400</v>
      </c>
      <c r="F76" s="42">
        <f>D76-E76</f>
        <v>0</v>
      </c>
      <c r="G76" s="67">
        <f>E76/D76*100</f>
        <v>100</v>
      </c>
      <c r="H76" s="23">
        <v>2035.067</v>
      </c>
      <c r="I76" s="42">
        <f>74.2268+1853.47396+107.36604</f>
        <v>2035.0668000000001</v>
      </c>
      <c r="J76" s="42">
        <f>H76-I76</f>
        <v>1.9999999994979589E-4</v>
      </c>
      <c r="K76" s="68">
        <f>I76/H76*100</f>
        <v>99.99999017231373</v>
      </c>
    </row>
    <row r="77" spans="1:14" ht="141.75" x14ac:dyDescent="0.3">
      <c r="A77" s="99" t="s">
        <v>80</v>
      </c>
      <c r="B77" s="100">
        <f>D77+H77</f>
        <v>390000</v>
      </c>
      <c r="C77" s="101">
        <f>C78+C79+C80+C81</f>
        <v>389999.58820999996</v>
      </c>
      <c r="D77" s="102">
        <v>0</v>
      </c>
      <c r="E77" s="100">
        <v>0</v>
      </c>
      <c r="F77" s="103">
        <v>0</v>
      </c>
      <c r="G77" s="104"/>
      <c r="H77" s="103">
        <v>390000</v>
      </c>
      <c r="I77" s="103">
        <f>I78+I79+I80+I81</f>
        <v>389999.58820999996</v>
      </c>
      <c r="J77" s="103">
        <f>H77-I77</f>
        <v>0.41179000004194677</v>
      </c>
      <c r="K77" s="105"/>
    </row>
    <row r="78" spans="1:14" ht="37.5" x14ac:dyDescent="0.3">
      <c r="A78" s="43" t="s">
        <v>81</v>
      </c>
      <c r="B78" s="112">
        <v>257253.48300000001</v>
      </c>
      <c r="C78" s="70">
        <f>I78</f>
        <v>257253.07120999999</v>
      </c>
      <c r="D78" s="112">
        <v>0</v>
      </c>
      <c r="E78" s="70"/>
      <c r="F78" s="70"/>
      <c r="G78" s="71"/>
      <c r="H78" s="113">
        <v>257253.48300000001</v>
      </c>
      <c r="I78" s="72">
        <v>257253.07120999999</v>
      </c>
      <c r="J78" s="69">
        <f t="shared" ref="J78:J81" si="28">H78-I78</f>
        <v>0.41179000001284294</v>
      </c>
      <c r="K78" s="73"/>
      <c r="M78" s="24"/>
    </row>
    <row r="79" spans="1:14" ht="37.5" x14ac:dyDescent="0.3">
      <c r="A79" s="43" t="s">
        <v>82</v>
      </c>
      <c r="B79" s="112">
        <v>25000</v>
      </c>
      <c r="C79" s="70">
        <f>I79</f>
        <v>25000</v>
      </c>
      <c r="D79" s="112">
        <v>0</v>
      </c>
      <c r="E79" s="70"/>
      <c r="F79" s="70"/>
      <c r="G79" s="71"/>
      <c r="H79" s="113">
        <v>25000</v>
      </c>
      <c r="I79" s="72">
        <v>25000</v>
      </c>
      <c r="J79" s="69">
        <f t="shared" si="28"/>
        <v>0</v>
      </c>
      <c r="K79" s="73"/>
      <c r="M79" s="24"/>
    </row>
    <row r="80" spans="1:14" ht="20.25" x14ac:dyDescent="0.3">
      <c r="A80" s="43" t="s">
        <v>83</v>
      </c>
      <c r="B80" s="112">
        <v>30000</v>
      </c>
      <c r="C80" s="70">
        <f>I80</f>
        <v>30000</v>
      </c>
      <c r="D80" s="112">
        <v>0</v>
      </c>
      <c r="E80" s="70"/>
      <c r="F80" s="70"/>
      <c r="G80" s="71"/>
      <c r="H80" s="113">
        <v>30000</v>
      </c>
      <c r="I80" s="72">
        <v>30000</v>
      </c>
      <c r="J80" s="69">
        <f t="shared" si="28"/>
        <v>0</v>
      </c>
      <c r="K80" s="73"/>
      <c r="M80" s="24"/>
    </row>
    <row r="81" spans="1:13" ht="75" x14ac:dyDescent="0.3">
      <c r="A81" s="43" t="s">
        <v>84</v>
      </c>
      <c r="B81" s="112">
        <v>77746.517000000007</v>
      </c>
      <c r="C81" s="70">
        <f>I81</f>
        <v>77746.517000000007</v>
      </c>
      <c r="D81" s="112">
        <v>0</v>
      </c>
      <c r="E81" s="70"/>
      <c r="F81" s="70"/>
      <c r="G81" s="71"/>
      <c r="H81" s="113">
        <v>77746.517000000007</v>
      </c>
      <c r="I81" s="72">
        <v>77746.517000000007</v>
      </c>
      <c r="J81" s="69">
        <f t="shared" si="28"/>
        <v>0</v>
      </c>
      <c r="K81" s="73"/>
      <c r="M81" s="24"/>
    </row>
    <row r="82" spans="1:13" ht="26.25" x14ac:dyDescent="0.4">
      <c r="A82" s="25"/>
      <c r="B82" s="26"/>
      <c r="C82" s="26"/>
      <c r="D82" s="26"/>
      <c r="E82" s="26"/>
      <c r="F82" s="26"/>
      <c r="G82" s="27"/>
      <c r="H82" s="26"/>
      <c r="I82" s="28"/>
      <c r="J82" s="28"/>
      <c r="K82" s="29"/>
      <c r="M82" s="24"/>
    </row>
    <row r="83" spans="1:13" ht="26.25" x14ac:dyDescent="0.4">
      <c r="A83" s="30"/>
      <c r="B83" s="31"/>
      <c r="C83" s="31"/>
      <c r="D83" s="31"/>
      <c r="E83" s="31"/>
      <c r="F83" s="31"/>
      <c r="G83" s="32"/>
      <c r="H83" s="31"/>
      <c r="I83" s="31"/>
      <c r="J83" s="31"/>
      <c r="K83" s="32"/>
      <c r="M83" s="24"/>
    </row>
    <row r="84" spans="1:13" ht="26.25" x14ac:dyDescent="0.4">
      <c r="A84" s="30"/>
      <c r="B84" s="31"/>
      <c r="C84" s="31"/>
      <c r="D84" s="31"/>
      <c r="E84" s="31"/>
      <c r="F84" s="31"/>
      <c r="G84" s="32"/>
      <c r="H84" s="31"/>
      <c r="I84" s="31"/>
      <c r="J84" s="31"/>
      <c r="K84" s="32"/>
      <c r="M84" s="24"/>
    </row>
    <row r="85" spans="1:13" ht="26.25" x14ac:dyDescent="0.4">
      <c r="A85" s="30"/>
      <c r="M85" s="24"/>
    </row>
    <row r="86" spans="1:13" ht="26.25" x14ac:dyDescent="0.4">
      <c r="A86" s="30"/>
      <c r="B86" s="36"/>
      <c r="C86" s="36"/>
      <c r="D86" s="36"/>
      <c r="E86" s="36"/>
      <c r="F86" s="36"/>
      <c r="G86" s="37"/>
      <c r="H86" s="36"/>
      <c r="I86" s="36"/>
      <c r="J86" s="36"/>
      <c r="K86" s="37"/>
      <c r="M86" s="24"/>
    </row>
    <row r="87" spans="1:13" ht="26.25" x14ac:dyDescent="0.4">
      <c r="A87" s="30"/>
    </row>
    <row r="88" spans="1:13" ht="20.25" x14ac:dyDescent="0.3">
      <c r="A88" s="38"/>
    </row>
    <row r="89" spans="1:13" ht="20.25" x14ac:dyDescent="0.3">
      <c r="A89" s="38"/>
    </row>
    <row r="90" spans="1:13" ht="20.25" x14ac:dyDescent="0.3">
      <c r="A90" s="38"/>
    </row>
  </sheetData>
  <mergeCells count="19">
    <mergeCell ref="A1:I1"/>
    <mergeCell ref="A2:I2"/>
    <mergeCell ref="J2:K2"/>
    <mergeCell ref="A3:A6"/>
    <mergeCell ref="B3:C3"/>
    <mergeCell ref="D3:G3"/>
    <mergeCell ref="H3:K3"/>
    <mergeCell ref="B4:B6"/>
    <mergeCell ref="C4:C6"/>
    <mergeCell ref="D4:D6"/>
    <mergeCell ref="A39:K39"/>
    <mergeCell ref="K4:K6"/>
    <mergeCell ref="A30:K30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2023-02-09T09:56:44Z</dcterms:modified>
</cp:coreProperties>
</file>