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0" windowWidth="16830" windowHeight="11790" tabRatio="496" firstSheet="1" activeTab="1"/>
  </bookViews>
  <sheets>
    <sheet name="СВОД 2 приложение " sheetId="1" state="hidden" r:id="rId1"/>
    <sheet name="за 2023 год" sheetId="2" r:id="rId2"/>
  </sheets>
  <definedNames>
    <definedName name="Excel_BuiltIn_Print_Area" localSheetId="1">'за 2023 год'!$A$2:$U$119</definedName>
    <definedName name="Excel_BuiltIn_Print_Titles" localSheetId="1">'за 2023 год'!$2:$5</definedName>
    <definedName name="Excel_BuiltIn_Print_Titles" localSheetId="0">'СВОД 2 приложение '!$3:$5</definedName>
    <definedName name="Print_Area_0" localSheetId="1">'за 2023 год'!$A$1:$U$119</definedName>
    <definedName name="Print_Area_0" localSheetId="0">'СВОД 2 приложение '!$A$1:$T$108</definedName>
    <definedName name="Print_Area_0_0" localSheetId="1">'за 2023 год'!$A$1:$U$119</definedName>
    <definedName name="Print_Area_0_0" localSheetId="0">'СВОД 2 приложение '!$A$1:$T$108</definedName>
    <definedName name="Print_Area_0_0_0" localSheetId="1">'за 2023 год'!$A$1:$U$119</definedName>
    <definedName name="Print_Area_0_0_0" localSheetId="0">'СВОД 2 приложение '!$A$1:$T$108</definedName>
    <definedName name="Print_Titles_0" localSheetId="1">'за 2023 год'!$3:$5</definedName>
    <definedName name="Print_Titles_0" localSheetId="0">'СВОД 2 приложение '!$3:$5</definedName>
    <definedName name="Print_Titles_0_0" localSheetId="1">'за 2023 год'!$3:$5</definedName>
    <definedName name="Print_Titles_0_0" localSheetId="0">'СВОД 2 приложение '!$3:$5</definedName>
    <definedName name="Print_Titles_0_0_0" localSheetId="1">'за 2023 год'!$3:$5</definedName>
    <definedName name="Print_Titles_0_0_0" localSheetId="0">'СВОД 2 приложение '!$3:$5</definedName>
    <definedName name="_xlnm.Print_Titles" localSheetId="1">'за 2023 год'!$4:$6</definedName>
    <definedName name="_xlnm.Print_Titles" localSheetId="0">'СВОД 2 приложение '!$3:$5</definedName>
    <definedName name="_xlnm.Print_Area" localSheetId="1">'за 2023 год'!$A$1:$U$149</definedName>
    <definedName name="_xlnm.Print_Area" localSheetId="0">'СВОД 2 приложение '!$A$1:$T$108</definedName>
  </definedNames>
  <calcPr calcId="144525"/>
</workbook>
</file>

<file path=xl/calcChain.xml><?xml version="1.0" encoding="utf-8"?>
<calcChain xmlns="http://schemas.openxmlformats.org/spreadsheetml/2006/main">
  <c r="T37" i="2" l="1"/>
  <c r="S38" i="2"/>
  <c r="T38" i="2" s="1"/>
  <c r="S97" i="2" l="1"/>
  <c r="T25" i="2" l="1"/>
  <c r="T26" i="2"/>
  <c r="T24" i="2"/>
  <c r="S75" i="2" l="1"/>
  <c r="T64" i="2" l="1"/>
  <c r="O58" i="2"/>
  <c r="N58" i="2"/>
  <c r="T121" i="2" l="1"/>
  <c r="S56" i="2" l="1"/>
  <c r="T60" i="2"/>
  <c r="T63" i="2"/>
  <c r="T58" i="2"/>
  <c r="T54" i="2"/>
  <c r="T55" i="2"/>
  <c r="T70" i="2"/>
  <c r="T69" i="2"/>
  <c r="S98" i="2"/>
  <c r="S96" i="2"/>
  <c r="T99" i="2"/>
  <c r="T101" i="2"/>
  <c r="T102" i="2"/>
  <c r="T106" i="2"/>
  <c r="T107" i="2"/>
  <c r="T108" i="2"/>
  <c r="T109" i="2"/>
  <c r="T110" i="2"/>
  <c r="T111" i="2"/>
  <c r="T112" i="2"/>
  <c r="T113" i="2"/>
  <c r="T126" i="2"/>
  <c r="T56" i="2" l="1"/>
  <c r="T98" i="2"/>
  <c r="T96" i="2"/>
  <c r="J145" i="2"/>
  <c r="T130" i="2"/>
  <c r="T134" i="2"/>
  <c r="T135" i="2"/>
  <c r="T136" i="2"/>
  <c r="T137" i="2"/>
  <c r="T138" i="2"/>
  <c r="T139" i="2"/>
  <c r="T140" i="2"/>
  <c r="T141" i="2"/>
  <c r="T142" i="2"/>
  <c r="T143" i="2"/>
  <c r="T41" i="2"/>
  <c r="T36" i="2"/>
  <c r="T35" i="2"/>
  <c r="T34" i="2"/>
  <c r="T31" i="2" l="1"/>
  <c r="T30" i="2"/>
  <c r="T29" i="2"/>
  <c r="T28" i="2"/>
  <c r="T23" i="2"/>
  <c r="T22" i="2"/>
  <c r="T11" i="2"/>
  <c r="T9" i="2"/>
  <c r="T8" i="2"/>
  <c r="F145" i="2"/>
  <c r="G145" i="2"/>
  <c r="H145" i="2"/>
  <c r="I145" i="2"/>
  <c r="K145" i="2"/>
  <c r="L145" i="2"/>
  <c r="M145" i="2"/>
  <c r="O145" i="2"/>
  <c r="N145" i="2"/>
  <c r="E139" i="2"/>
  <c r="E140" i="2"/>
  <c r="D139" i="2"/>
  <c r="D140" i="2"/>
  <c r="T83" i="2" l="1"/>
  <c r="T84" i="2"/>
  <c r="T85" i="2"/>
  <c r="T86" i="2"/>
  <c r="T87" i="2"/>
  <c r="T88" i="2"/>
  <c r="T81" i="2"/>
  <c r="T79" i="2"/>
  <c r="T78" i="2"/>
  <c r="T73" i="2"/>
  <c r="T74" i="2"/>
  <c r="T75" i="2"/>
  <c r="T52" i="2"/>
  <c r="T53" i="2"/>
  <c r="T51" i="2"/>
  <c r="T50" i="2"/>
  <c r="T49" i="2"/>
  <c r="B115" i="2"/>
  <c r="T117" i="2"/>
  <c r="T90" i="2"/>
  <c r="T43" i="2"/>
  <c r="T42" i="2"/>
  <c r="T40" i="2"/>
  <c r="T39" i="2"/>
  <c r="T71" i="2" l="1"/>
  <c r="T33" i="2" l="1"/>
  <c r="T48" i="2" l="1"/>
  <c r="T47" i="2"/>
  <c r="T32" i="2"/>
  <c r="T27" i="2"/>
  <c r="T59" i="2" l="1"/>
  <c r="T44" i="2"/>
  <c r="T46" i="2"/>
  <c r="T45" i="2"/>
  <c r="J88" i="2" l="1"/>
  <c r="K88" i="2"/>
  <c r="L88" i="2"/>
  <c r="M88" i="2"/>
  <c r="N88" i="2"/>
  <c r="O88" i="2"/>
  <c r="T72" i="2" l="1"/>
  <c r="C115" i="2" l="1"/>
  <c r="G124" i="2" l="1"/>
  <c r="H124" i="2"/>
  <c r="I124" i="2"/>
  <c r="L124" i="2"/>
  <c r="M124" i="2"/>
  <c r="N124" i="2"/>
  <c r="O124" i="2"/>
  <c r="F124" i="2"/>
  <c r="E67" i="2" l="1"/>
  <c r="D67" i="2"/>
  <c r="O66" i="2"/>
  <c r="N66" i="2"/>
  <c r="M66" i="2"/>
  <c r="M65" i="2" s="1"/>
  <c r="L66" i="2"/>
  <c r="K66" i="2"/>
  <c r="K65" i="2" s="1"/>
  <c r="J66" i="2"/>
  <c r="I66" i="2"/>
  <c r="H66" i="2"/>
  <c r="G66" i="2"/>
  <c r="F66" i="2"/>
  <c r="C66" i="2"/>
  <c r="B66" i="2"/>
  <c r="E20" i="2"/>
  <c r="D20" i="2"/>
  <c r="O18" i="2"/>
  <c r="O19" i="2" s="1"/>
  <c r="N18" i="2"/>
  <c r="N19" i="2" s="1"/>
  <c r="M18" i="2"/>
  <c r="M19" i="2" s="1"/>
  <c r="L18" i="2"/>
  <c r="L19" i="2" s="1"/>
  <c r="K18" i="2"/>
  <c r="K19" i="2" s="1"/>
  <c r="J18" i="2"/>
  <c r="J19" i="2" s="1"/>
  <c r="I18" i="2"/>
  <c r="I19" i="2" s="1"/>
  <c r="H18" i="2"/>
  <c r="H19" i="2" s="1"/>
  <c r="G18" i="2"/>
  <c r="G19" i="2" s="1"/>
  <c r="F18" i="2"/>
  <c r="F19" i="2" s="1"/>
  <c r="C18" i="2"/>
  <c r="C19" i="2" s="1"/>
  <c r="B18" i="2"/>
  <c r="B19" i="2" s="1"/>
  <c r="E19" i="2" l="1"/>
  <c r="D19" i="2"/>
  <c r="E18" i="2"/>
  <c r="D18" i="2"/>
  <c r="E66" i="2"/>
  <c r="O65" i="2"/>
  <c r="H65" i="2"/>
  <c r="L65" i="2"/>
  <c r="B65" i="2"/>
  <c r="C65" i="2"/>
  <c r="I65" i="2"/>
  <c r="F65" i="2"/>
  <c r="J65" i="2"/>
  <c r="N65" i="2"/>
  <c r="D66" i="2"/>
  <c r="G65" i="2"/>
  <c r="J77" i="2"/>
  <c r="K77" i="2"/>
  <c r="L77" i="2"/>
  <c r="M77" i="2"/>
  <c r="D65" i="2" l="1"/>
  <c r="E65" i="2"/>
  <c r="B92" i="2"/>
  <c r="B114" i="2"/>
  <c r="T100" i="2" l="1"/>
  <c r="T76" i="2"/>
  <c r="T97" i="2"/>
  <c r="J124" i="2" l="1"/>
  <c r="K124" i="2" l="1"/>
  <c r="C88" i="2" l="1"/>
  <c r="B88" i="2"/>
  <c r="B124" i="2" l="1"/>
  <c r="C124" i="2"/>
  <c r="C77" i="2" l="1"/>
  <c r="C93" i="2" s="1"/>
  <c r="C148" i="2" s="1"/>
  <c r="T122" i="2"/>
  <c r="T131" i="2" l="1"/>
  <c r="T132" i="2" l="1"/>
  <c r="T129" i="2"/>
  <c r="T128" i="2"/>
  <c r="T127" i="2"/>
  <c r="T120" i="2"/>
  <c r="T119" i="2"/>
  <c r="T118" i="2"/>
  <c r="T17" i="2" l="1"/>
  <c r="T16" i="2"/>
  <c r="T15" i="2"/>
  <c r="T14" i="2"/>
  <c r="T10" i="2"/>
  <c r="C145" i="2" l="1"/>
  <c r="C144" i="2" s="1"/>
  <c r="F144" i="2"/>
  <c r="I144" i="2"/>
  <c r="J144" i="2"/>
  <c r="K144" i="2"/>
  <c r="L144" i="2"/>
  <c r="M144" i="2"/>
  <c r="N144" i="2"/>
  <c r="O144" i="2"/>
  <c r="B145" i="2"/>
  <c r="B144" i="2" s="1"/>
  <c r="C123" i="2"/>
  <c r="F123" i="2"/>
  <c r="H123" i="2"/>
  <c r="I123" i="2"/>
  <c r="J123" i="2"/>
  <c r="K123" i="2"/>
  <c r="L123" i="2"/>
  <c r="M123" i="2"/>
  <c r="N123" i="2"/>
  <c r="O123" i="2"/>
  <c r="B123" i="2"/>
  <c r="C114" i="2"/>
  <c r="F115" i="2"/>
  <c r="F114" i="2" s="1"/>
  <c r="G115" i="2"/>
  <c r="G114" i="2" s="1"/>
  <c r="H115" i="2"/>
  <c r="H114" i="2" s="1"/>
  <c r="I115" i="2"/>
  <c r="I114" i="2" s="1"/>
  <c r="J115" i="2"/>
  <c r="K115" i="2"/>
  <c r="L115" i="2"/>
  <c r="L114" i="2" s="1"/>
  <c r="M115" i="2"/>
  <c r="M114" i="2" s="1"/>
  <c r="N115" i="2"/>
  <c r="N114" i="2" s="1"/>
  <c r="O115" i="2"/>
  <c r="O114" i="2" s="1"/>
  <c r="C104" i="2"/>
  <c r="C103" i="2" s="1"/>
  <c r="F104" i="2"/>
  <c r="G104" i="2"/>
  <c r="H104" i="2"/>
  <c r="I104" i="2"/>
  <c r="I103" i="2" s="1"/>
  <c r="J104" i="2"/>
  <c r="J103" i="2" s="1"/>
  <c r="K104" i="2"/>
  <c r="K103" i="2" s="1"/>
  <c r="L104" i="2"/>
  <c r="M104" i="2"/>
  <c r="M103" i="2" s="1"/>
  <c r="N104" i="2"/>
  <c r="N103" i="2" s="1"/>
  <c r="O104" i="2"/>
  <c r="O103" i="2" s="1"/>
  <c r="B104" i="2"/>
  <c r="C92" i="2"/>
  <c r="F92" i="2"/>
  <c r="G92" i="2"/>
  <c r="H92" i="2"/>
  <c r="I92" i="2"/>
  <c r="J92" i="2"/>
  <c r="K92" i="2"/>
  <c r="L92" i="2"/>
  <c r="M92" i="2"/>
  <c r="N92" i="2"/>
  <c r="O92" i="2"/>
  <c r="C147" i="2" l="1"/>
  <c r="C146" i="2" s="1"/>
  <c r="L147" i="2"/>
  <c r="B147" i="2"/>
  <c r="N147" i="2"/>
  <c r="K147" i="2"/>
  <c r="I147" i="2"/>
  <c r="O147" i="2"/>
  <c r="M147" i="2"/>
  <c r="J147" i="2"/>
  <c r="H147" i="2"/>
  <c r="G147" i="2"/>
  <c r="I90" i="2"/>
  <c r="I88" i="2" s="1"/>
  <c r="H90" i="2"/>
  <c r="H88" i="2" s="1"/>
  <c r="B103" i="2"/>
  <c r="F147" i="2"/>
  <c r="J114" i="2"/>
  <c r="D114" i="2" s="1"/>
  <c r="G88" i="2"/>
  <c r="F88" i="2"/>
  <c r="E145" i="2"/>
  <c r="E124" i="2"/>
  <c r="D145" i="2"/>
  <c r="D124" i="2"/>
  <c r="G123" i="2"/>
  <c r="E123" i="2" s="1"/>
  <c r="D123" i="2"/>
  <c r="H144" i="2"/>
  <c r="D144" i="2" s="1"/>
  <c r="G144" i="2"/>
  <c r="E144" i="2" s="1"/>
  <c r="E115" i="2"/>
  <c r="D115" i="2"/>
  <c r="K114" i="2"/>
  <c r="E114" i="2" s="1"/>
  <c r="E92" i="2"/>
  <c r="D92" i="2"/>
  <c r="C91" i="2"/>
  <c r="F103" i="2"/>
  <c r="L103" i="2"/>
  <c r="E104" i="2"/>
  <c r="H103" i="2"/>
  <c r="G103" i="2"/>
  <c r="E103" i="2" s="1"/>
  <c r="D104" i="2"/>
  <c r="D143" i="2"/>
  <c r="E143" i="2"/>
  <c r="E142" i="2"/>
  <c r="D142" i="2"/>
  <c r="D136" i="2"/>
  <c r="E136" i="2"/>
  <c r="D137" i="2"/>
  <c r="E137" i="2"/>
  <c r="D138" i="2"/>
  <c r="E138" i="2"/>
  <c r="E135" i="2"/>
  <c r="D135" i="2"/>
  <c r="D129" i="2"/>
  <c r="E129" i="2"/>
  <c r="D130" i="2"/>
  <c r="E130" i="2"/>
  <c r="D131" i="2"/>
  <c r="E131" i="2"/>
  <c r="D132" i="2"/>
  <c r="E132" i="2"/>
  <c r="D133" i="2"/>
  <c r="E133" i="2"/>
  <c r="E128" i="2"/>
  <c r="D128" i="2"/>
  <c r="D120" i="2"/>
  <c r="E120" i="2"/>
  <c r="D121" i="2"/>
  <c r="E121" i="2"/>
  <c r="D122" i="2"/>
  <c r="E122" i="2"/>
  <c r="E119" i="2"/>
  <c r="D119" i="2"/>
  <c r="E113" i="2"/>
  <c r="D113" i="2"/>
  <c r="E111" i="2"/>
  <c r="D111" i="2"/>
  <c r="E110" i="2"/>
  <c r="D110" i="2"/>
  <c r="E108" i="2"/>
  <c r="D108" i="2"/>
  <c r="D99" i="2"/>
  <c r="E99" i="2"/>
  <c r="D100" i="2"/>
  <c r="E100" i="2"/>
  <c r="D102" i="2"/>
  <c r="E102" i="2"/>
  <c r="E98" i="2"/>
  <c r="D98" i="2"/>
  <c r="E83" i="2"/>
  <c r="E84" i="2"/>
  <c r="E85" i="2"/>
  <c r="E86" i="2"/>
  <c r="E87" i="2"/>
  <c r="D83" i="2"/>
  <c r="D84" i="2"/>
  <c r="D85" i="2"/>
  <c r="D86" i="2"/>
  <c r="D87" i="2"/>
  <c r="E81" i="2"/>
  <c r="D81" i="2"/>
  <c r="E76" i="2"/>
  <c r="D76" i="2"/>
  <c r="E73" i="2"/>
  <c r="D73" i="2"/>
  <c r="E71" i="2"/>
  <c r="D71" i="2"/>
  <c r="E52" i="2"/>
  <c r="D52" i="2"/>
  <c r="E45" i="2"/>
  <c r="D45" i="2"/>
  <c r="E25" i="2"/>
  <c r="F77" i="2"/>
  <c r="G77" i="2"/>
  <c r="G93" i="2" s="1"/>
  <c r="G148" i="2" s="1"/>
  <c r="H77" i="2"/>
  <c r="I77" i="2"/>
  <c r="L93" i="2"/>
  <c r="L148" i="2" s="1"/>
  <c r="M93" i="2"/>
  <c r="M148" i="2" s="1"/>
  <c r="N77" i="2"/>
  <c r="O77" i="2"/>
  <c r="O93" i="2" s="1"/>
  <c r="O148" i="2" s="1"/>
  <c r="B77" i="2"/>
  <c r="B93" i="2" s="1"/>
  <c r="G91" i="2" l="1"/>
  <c r="O91" i="2"/>
  <c r="M91" i="2"/>
  <c r="L91" i="2"/>
  <c r="M146" i="2"/>
  <c r="O146" i="2"/>
  <c r="E88" i="2"/>
  <c r="B91" i="2"/>
  <c r="B148" i="2"/>
  <c r="B146" i="2" s="1"/>
  <c r="L146" i="2"/>
  <c r="E90" i="2"/>
  <c r="D88" i="2"/>
  <c r="H93" i="2"/>
  <c r="H91" i="2" s="1"/>
  <c r="D90" i="2"/>
  <c r="K93" i="2"/>
  <c r="K91" i="2" s="1"/>
  <c r="N93" i="2"/>
  <c r="N91" i="2" s="1"/>
  <c r="J93" i="2"/>
  <c r="F93" i="2"/>
  <c r="F91" i="2" s="1"/>
  <c r="I93" i="2"/>
  <c r="I91" i="2" s="1"/>
  <c r="D77" i="2"/>
  <c r="E77" i="2"/>
  <c r="D103" i="2"/>
  <c r="J148" i="2" l="1"/>
  <c r="J146" i="2" s="1"/>
  <c r="J91" i="2"/>
  <c r="H148" i="2"/>
  <c r="H146" i="2" s="1"/>
  <c r="K148" i="2"/>
  <c r="I148" i="2"/>
  <c r="I146" i="2" s="1"/>
  <c r="F148" i="2"/>
  <c r="F146" i="2" s="1"/>
  <c r="N148" i="2"/>
  <c r="N146" i="2" s="1"/>
  <c r="D147" i="2"/>
  <c r="E147" i="2"/>
  <c r="D93" i="2"/>
  <c r="E93" i="2"/>
  <c r="C14" i="2"/>
  <c r="F14" i="2"/>
  <c r="G14" i="2"/>
  <c r="H14" i="2"/>
  <c r="I14" i="2"/>
  <c r="J14" i="2"/>
  <c r="K14" i="2"/>
  <c r="L14" i="2"/>
  <c r="M14" i="2"/>
  <c r="N14" i="2"/>
  <c r="O14" i="2"/>
  <c r="B14" i="2"/>
  <c r="E148" i="2" l="1"/>
  <c r="D148" i="2"/>
  <c r="K146" i="2"/>
  <c r="E91" i="2"/>
  <c r="D91" i="2"/>
  <c r="D146" i="2"/>
  <c r="G146" i="2"/>
  <c r="E146" i="2" l="1"/>
  <c r="D58" i="2" l="1"/>
  <c r="E58" i="2"/>
  <c r="D25" i="2"/>
  <c r="D108" i="1"/>
  <c r="C108" i="1"/>
  <c r="S107" i="1"/>
  <c r="S106" i="1"/>
  <c r="D106" i="1"/>
  <c r="C106" i="1"/>
  <c r="S105" i="1"/>
  <c r="D105" i="1"/>
  <c r="C105" i="1"/>
  <c r="S104" i="1"/>
  <c r="D104" i="1"/>
  <c r="C104" i="1"/>
  <c r="S103" i="1"/>
  <c r="D103" i="1"/>
  <c r="C103" i="1"/>
  <c r="S102" i="1"/>
  <c r="S101" i="1"/>
  <c r="S100" i="1"/>
  <c r="S99" i="1"/>
  <c r="D99" i="1"/>
  <c r="C99" i="1"/>
  <c r="S98" i="1"/>
  <c r="D98" i="1"/>
  <c r="C98" i="1"/>
  <c r="S97" i="1"/>
  <c r="D97" i="1"/>
  <c r="C97" i="1"/>
  <c r="S96" i="1"/>
  <c r="D96" i="1"/>
  <c r="C96" i="1"/>
  <c r="S95" i="1"/>
  <c r="M95" i="1"/>
  <c r="M92" i="1" s="1"/>
  <c r="L95" i="1"/>
  <c r="L92" i="1" s="1"/>
  <c r="K95" i="1"/>
  <c r="K92" i="1" s="1"/>
  <c r="J95" i="1"/>
  <c r="J92" i="1" s="1"/>
  <c r="I95" i="1"/>
  <c r="I92" i="1" s="1"/>
  <c r="H95" i="1"/>
  <c r="H92" i="1" s="1"/>
  <c r="G95" i="1"/>
  <c r="G92" i="1" s="1"/>
  <c r="F95" i="1"/>
  <c r="F92" i="1" s="1"/>
  <c r="E95" i="1"/>
  <c r="E92" i="1" s="1"/>
  <c r="B95" i="1"/>
  <c r="B92" i="1" s="1"/>
  <c r="S94" i="1"/>
  <c r="U93" i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S93" i="1"/>
  <c r="S92" i="1"/>
  <c r="D90" i="1"/>
  <c r="C90" i="1"/>
  <c r="C88" i="1" s="1"/>
  <c r="C87" i="1" s="1"/>
  <c r="S89" i="1"/>
  <c r="D89" i="1"/>
  <c r="C89" i="1"/>
  <c r="U88" i="1"/>
  <c r="U89" i="1" s="1"/>
  <c r="S88" i="1"/>
  <c r="M88" i="1"/>
  <c r="M87" i="1" s="1"/>
  <c r="L88" i="1"/>
  <c r="L87" i="1" s="1"/>
  <c r="K88" i="1"/>
  <c r="K87" i="1" s="1"/>
  <c r="J88" i="1"/>
  <c r="J87" i="1" s="1"/>
  <c r="I88" i="1"/>
  <c r="I87" i="1" s="1"/>
  <c r="H88" i="1"/>
  <c r="H87" i="1" s="1"/>
  <c r="G88" i="1"/>
  <c r="G87" i="1" s="1"/>
  <c r="F88" i="1"/>
  <c r="F87" i="1" s="1"/>
  <c r="E88" i="1"/>
  <c r="E87" i="1" s="1"/>
  <c r="B88" i="1"/>
  <c r="B87" i="1" s="1"/>
  <c r="S87" i="1"/>
  <c r="S85" i="1"/>
  <c r="U84" i="1"/>
  <c r="U85" i="1" s="1"/>
  <c r="S84" i="1"/>
  <c r="D84" i="1"/>
  <c r="D83" i="1" s="1"/>
  <c r="C84" i="1"/>
  <c r="C83" i="1" s="1"/>
  <c r="S83" i="1"/>
  <c r="M83" i="1"/>
  <c r="L83" i="1"/>
  <c r="K83" i="1"/>
  <c r="J83" i="1"/>
  <c r="I83" i="1"/>
  <c r="H83" i="1"/>
  <c r="G83" i="1"/>
  <c r="F83" i="1"/>
  <c r="E83" i="1"/>
  <c r="B83" i="1"/>
  <c r="U81" i="1"/>
  <c r="U82" i="1" s="1"/>
  <c r="S81" i="1"/>
  <c r="D81" i="1"/>
  <c r="C81" i="1"/>
  <c r="S80" i="1"/>
  <c r="M80" i="1"/>
  <c r="L80" i="1"/>
  <c r="K80" i="1"/>
  <c r="J80" i="1"/>
  <c r="I80" i="1"/>
  <c r="H80" i="1"/>
  <c r="G80" i="1"/>
  <c r="F80" i="1"/>
  <c r="E80" i="1"/>
  <c r="D80" i="1"/>
  <c r="C80" i="1"/>
  <c r="B80" i="1"/>
  <c r="R79" i="1"/>
  <c r="S78" i="1"/>
  <c r="D78" i="1"/>
  <c r="D77" i="1" s="1"/>
  <c r="C78" i="1"/>
  <c r="C77" i="1" s="1"/>
  <c r="S77" i="1"/>
  <c r="M77" i="1"/>
  <c r="L77" i="1"/>
  <c r="K77" i="1"/>
  <c r="J77" i="1"/>
  <c r="I77" i="1"/>
  <c r="H77" i="1"/>
  <c r="G77" i="1"/>
  <c r="F77" i="1"/>
  <c r="E77" i="1"/>
  <c r="B77" i="1"/>
  <c r="S76" i="1"/>
  <c r="D76" i="1"/>
  <c r="C76" i="1"/>
  <c r="S75" i="1"/>
  <c r="S74" i="1"/>
  <c r="S73" i="1"/>
  <c r="D73" i="1"/>
  <c r="C73" i="1"/>
  <c r="S72" i="1"/>
  <c r="S71" i="1"/>
  <c r="S70" i="1"/>
  <c r="D70" i="1"/>
  <c r="C70" i="1"/>
  <c r="S69" i="1"/>
  <c r="M69" i="1"/>
  <c r="L69" i="1"/>
  <c r="K69" i="1"/>
  <c r="J69" i="1"/>
  <c r="I69" i="1"/>
  <c r="H69" i="1"/>
  <c r="H59" i="1" s="1"/>
  <c r="G69" i="1"/>
  <c r="F69" i="1"/>
  <c r="E69" i="1"/>
  <c r="B69" i="1"/>
  <c r="S68" i="1"/>
  <c r="D68" i="1"/>
  <c r="C68" i="1"/>
  <c r="U67" i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S67" i="1"/>
  <c r="D67" i="1"/>
  <c r="C67" i="1"/>
  <c r="S66" i="1"/>
  <c r="S65" i="1"/>
  <c r="S64" i="1"/>
  <c r="D64" i="1"/>
  <c r="C64" i="1"/>
  <c r="S63" i="1"/>
  <c r="S62" i="1"/>
  <c r="D62" i="1"/>
  <c r="C62" i="1"/>
  <c r="C61" i="1" s="1"/>
  <c r="S61" i="1"/>
  <c r="M61" i="1"/>
  <c r="L61" i="1"/>
  <c r="K61" i="1"/>
  <c r="K59" i="1" s="1"/>
  <c r="J61" i="1"/>
  <c r="I61" i="1"/>
  <c r="H61" i="1"/>
  <c r="G61" i="1"/>
  <c r="F61" i="1"/>
  <c r="E61" i="1"/>
  <c r="B61" i="1"/>
  <c r="S59" i="1"/>
  <c r="S57" i="1"/>
  <c r="S56" i="1"/>
  <c r="D56" i="1"/>
  <c r="C56" i="1"/>
  <c r="S55" i="1"/>
  <c r="D55" i="1"/>
  <c r="C55" i="1"/>
  <c r="S54" i="1"/>
  <c r="D54" i="1"/>
  <c r="C54" i="1"/>
  <c r="S53" i="1"/>
  <c r="M53" i="1"/>
  <c r="L53" i="1"/>
  <c r="L44" i="1" s="1"/>
  <c r="L42" i="1" s="1"/>
  <c r="L39" i="1" s="1"/>
  <c r="K53" i="1"/>
  <c r="J53" i="1"/>
  <c r="I53" i="1"/>
  <c r="H53" i="1"/>
  <c r="G53" i="1"/>
  <c r="F53" i="1"/>
  <c r="E53" i="1"/>
  <c r="B53" i="1"/>
  <c r="S52" i="1"/>
  <c r="D52" i="1"/>
  <c r="D51" i="1" s="1"/>
  <c r="C52" i="1"/>
  <c r="C51" i="1" s="1"/>
  <c r="M51" i="1"/>
  <c r="L51" i="1"/>
  <c r="K51" i="1"/>
  <c r="J51" i="1"/>
  <c r="I51" i="1"/>
  <c r="H51" i="1"/>
  <c r="G51" i="1"/>
  <c r="F51" i="1"/>
  <c r="F44" i="1" s="1"/>
  <c r="F42" i="1" s="1"/>
  <c r="F39" i="1" s="1"/>
  <c r="E51" i="1"/>
  <c r="B51" i="1"/>
  <c r="D50" i="1"/>
  <c r="C50" i="1"/>
  <c r="D49" i="1"/>
  <c r="C49" i="1"/>
  <c r="S48" i="1"/>
  <c r="D48" i="1"/>
  <c r="C48" i="1"/>
  <c r="S47" i="1"/>
  <c r="D47" i="1"/>
  <c r="C47" i="1"/>
  <c r="S46" i="1"/>
  <c r="D46" i="1"/>
  <c r="C46" i="1"/>
  <c r="S44" i="1"/>
  <c r="S43" i="1"/>
  <c r="S42" i="1"/>
  <c r="S40" i="1"/>
  <c r="S39" i="1"/>
  <c r="S38" i="1"/>
  <c r="D37" i="1"/>
  <c r="C37" i="1"/>
  <c r="D36" i="1"/>
  <c r="C36" i="1"/>
  <c r="D35" i="1"/>
  <c r="C35" i="1"/>
  <c r="D34" i="1"/>
  <c r="D33" i="1" s="1"/>
  <c r="C34" i="1"/>
  <c r="C33" i="1" s="1"/>
  <c r="M33" i="1"/>
  <c r="L33" i="1"/>
  <c r="K33" i="1"/>
  <c r="J33" i="1"/>
  <c r="I33" i="1"/>
  <c r="H33" i="1"/>
  <c r="G33" i="1"/>
  <c r="F33" i="1"/>
  <c r="E33" i="1"/>
  <c r="B33" i="1"/>
  <c r="S32" i="1"/>
  <c r="D32" i="1"/>
  <c r="C32" i="1"/>
  <c r="D31" i="1"/>
  <c r="D30" i="1" s="1"/>
  <c r="C31" i="1"/>
  <c r="C30" i="1" s="1"/>
  <c r="M30" i="1"/>
  <c r="L30" i="1"/>
  <c r="K30" i="1"/>
  <c r="J30" i="1"/>
  <c r="I30" i="1"/>
  <c r="H30" i="1"/>
  <c r="G30" i="1"/>
  <c r="F30" i="1"/>
  <c r="E30" i="1"/>
  <c r="B30" i="1"/>
  <c r="S28" i="1"/>
  <c r="D28" i="1"/>
  <c r="D27" i="1" s="1"/>
  <c r="C28" i="1"/>
  <c r="C27" i="1" s="1"/>
  <c r="S27" i="1"/>
  <c r="M27" i="1"/>
  <c r="L27" i="1"/>
  <c r="K27" i="1"/>
  <c r="J27" i="1"/>
  <c r="I27" i="1"/>
  <c r="H27" i="1"/>
  <c r="G27" i="1"/>
  <c r="F27" i="1"/>
  <c r="E27" i="1"/>
  <c r="B27" i="1"/>
  <c r="S26" i="1"/>
  <c r="D26" i="1"/>
  <c r="C26" i="1"/>
  <c r="S25" i="1"/>
  <c r="D25" i="1"/>
  <c r="C25" i="1"/>
  <c r="D24" i="1"/>
  <c r="C24" i="1"/>
  <c r="S23" i="1"/>
  <c r="D23" i="1"/>
  <c r="C23" i="1"/>
  <c r="D22" i="1"/>
  <c r="C22" i="1"/>
  <c r="D21" i="1"/>
  <c r="C21" i="1"/>
  <c r="D20" i="1"/>
  <c r="C20" i="1"/>
  <c r="S18" i="1"/>
  <c r="M18" i="1"/>
  <c r="L18" i="1"/>
  <c r="K18" i="1"/>
  <c r="J18" i="1"/>
  <c r="I18" i="1"/>
  <c r="H18" i="1"/>
  <c r="G18" i="1"/>
  <c r="F18" i="1"/>
  <c r="E18" i="1"/>
  <c r="B18" i="1"/>
  <c r="B17" i="1" s="1"/>
  <c r="S17" i="1"/>
  <c r="S16" i="1"/>
  <c r="D16" i="1"/>
  <c r="C16" i="1"/>
  <c r="C13" i="1" s="1"/>
  <c r="S15" i="1"/>
  <c r="D15" i="1"/>
  <c r="C15" i="1"/>
  <c r="S14" i="1"/>
  <c r="S13" i="1"/>
  <c r="M13" i="1"/>
  <c r="L13" i="1"/>
  <c r="K13" i="1"/>
  <c r="J13" i="1"/>
  <c r="I13" i="1"/>
  <c r="H13" i="1"/>
  <c r="G13" i="1"/>
  <c r="F13" i="1"/>
  <c r="E13" i="1"/>
  <c r="B13" i="1"/>
  <c r="S12" i="1"/>
  <c r="S10" i="1"/>
  <c r="U9" i="1"/>
  <c r="S9" i="1"/>
  <c r="H17" i="1"/>
  <c r="B44" i="1"/>
  <c r="B42" i="1" s="1"/>
  <c r="B39" i="1" s="1"/>
  <c r="D88" i="1"/>
  <c r="D87" i="1" s="1"/>
  <c r="J44" i="1"/>
  <c r="J42" i="1" s="1"/>
  <c r="I17" i="1"/>
  <c r="I12" i="1" s="1"/>
  <c r="I9" i="1" s="1"/>
  <c r="I8" i="1" s="1"/>
  <c r="D18" i="1" l="1"/>
  <c r="B59" i="1"/>
  <c r="B57" i="1" s="1"/>
  <c r="B38" i="1" s="1"/>
  <c r="M17" i="1"/>
  <c r="G17" i="1"/>
  <c r="K17" i="1"/>
  <c r="E17" i="1"/>
  <c r="E12" i="1" s="1"/>
  <c r="E9" i="1" s="1"/>
  <c r="E8" i="1" s="1"/>
  <c r="E44" i="1"/>
  <c r="E42" i="1" s="1"/>
  <c r="I44" i="1"/>
  <c r="I42" i="1" s="1"/>
  <c r="I6" i="1" s="1"/>
  <c r="M44" i="1"/>
  <c r="M42" i="1" s="1"/>
  <c r="M39" i="1" s="1"/>
  <c r="H44" i="1"/>
  <c r="H42" i="1" s="1"/>
  <c r="D53" i="1"/>
  <c r="G59" i="1"/>
  <c r="C69" i="1"/>
  <c r="D13" i="1"/>
  <c r="M12" i="1"/>
  <c r="M9" i="1" s="1"/>
  <c r="M8" i="1" s="1"/>
  <c r="L59" i="1"/>
  <c r="I59" i="1"/>
  <c r="I57" i="1" s="1"/>
  <c r="F17" i="1"/>
  <c r="F12" i="1" s="1"/>
  <c r="F9" i="1" s="1"/>
  <c r="F8" i="1" s="1"/>
  <c r="L17" i="1"/>
  <c r="H12" i="1"/>
  <c r="H9" i="1" s="1"/>
  <c r="H8" i="1" s="1"/>
  <c r="K12" i="1"/>
  <c r="K9" i="1" s="1"/>
  <c r="K8" i="1" s="1"/>
  <c r="B12" i="1"/>
  <c r="B6" i="1" s="1"/>
  <c r="L12" i="1"/>
  <c r="L9" i="1" s="1"/>
  <c r="L8" i="1" s="1"/>
  <c r="C18" i="1"/>
  <c r="C17" i="1" s="1"/>
  <c r="C12" i="1" s="1"/>
  <c r="G44" i="1"/>
  <c r="G42" i="1" s="1"/>
  <c r="G39" i="1" s="1"/>
  <c r="C53" i="1"/>
  <c r="E59" i="1"/>
  <c r="M59" i="1"/>
  <c r="M57" i="1" s="1"/>
  <c r="M38" i="1" s="1"/>
  <c r="C95" i="1"/>
  <c r="C92" i="1" s="1"/>
  <c r="J17" i="1"/>
  <c r="J12" i="1" s="1"/>
  <c r="J9" i="1" s="1"/>
  <c r="J8" i="1" s="1"/>
  <c r="K44" i="1"/>
  <c r="K42" i="1" s="1"/>
  <c r="C44" i="1"/>
  <c r="C42" i="1" s="1"/>
  <c r="C39" i="1" s="1"/>
  <c r="D61" i="1"/>
  <c r="F59" i="1"/>
  <c r="F57" i="1" s="1"/>
  <c r="F38" i="1" s="1"/>
  <c r="J59" i="1"/>
  <c r="J57" i="1" s="1"/>
  <c r="D69" i="1"/>
  <c r="D95" i="1"/>
  <c r="D92" i="1" s="1"/>
  <c r="G12" i="1"/>
  <c r="G9" i="1" s="1"/>
  <c r="G8" i="1" s="1"/>
  <c r="D17" i="1"/>
  <c r="D12" i="1" s="1"/>
  <c r="D9" i="1" s="1"/>
  <c r="D8" i="1" s="1"/>
  <c r="H57" i="1"/>
  <c r="G57" i="1"/>
  <c r="E57" i="1"/>
  <c r="M6" i="1"/>
  <c r="K57" i="1"/>
  <c r="C59" i="1"/>
  <c r="L57" i="1"/>
  <c r="L38" i="1" s="1"/>
  <c r="D44" i="1"/>
  <c r="D42" i="1" s="1"/>
  <c r="D39" i="1" s="1"/>
  <c r="L6" i="1"/>
  <c r="E39" i="1"/>
  <c r="B9" i="1"/>
  <c r="B8" i="1" s="1"/>
  <c r="K39" i="1"/>
  <c r="I39" i="1"/>
  <c r="I38" i="1" s="1"/>
  <c r="H39" i="1"/>
  <c r="J39" i="1"/>
  <c r="J38" i="1" s="1"/>
  <c r="E6" i="1" l="1"/>
  <c r="F6" i="1"/>
  <c r="G38" i="1"/>
  <c r="D59" i="1"/>
  <c r="D57" i="1" s="1"/>
  <c r="D38" i="1" s="1"/>
  <c r="K38" i="1"/>
  <c r="H38" i="1"/>
  <c r="G6" i="1"/>
  <c r="J6" i="1"/>
  <c r="K6" i="1"/>
  <c r="H6" i="1"/>
  <c r="C57" i="1"/>
  <c r="C38" i="1" s="1"/>
  <c r="E38" i="1"/>
  <c r="C6" i="1"/>
  <c r="C9" i="1"/>
  <c r="C8" i="1" s="1"/>
  <c r="D6" i="1" l="1"/>
  <c r="E15" i="2"/>
  <c r="E14" i="2" s="1"/>
  <c r="D15" i="2"/>
  <c r="D14" i="2" s="1"/>
</calcChain>
</file>

<file path=xl/sharedStrings.xml><?xml version="1.0" encoding="utf-8"?>
<sst xmlns="http://schemas.openxmlformats.org/spreadsheetml/2006/main" count="732" uniqueCount="465">
  <si>
    <t>Отчет</t>
  </si>
  <si>
    <t>о ходе реализации государственной программы "Развитие агропромышленного комплекса Астраханской области"</t>
  </si>
  <si>
    <t>Наименование выполненных целей, задач и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</si>
  <si>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</si>
  <si>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Всего/в знаменателе указывается сумма капвложений по всем графам</t>
  </si>
  <si>
    <t>в том числе по источникам финансирования</t>
  </si>
  <si>
    <t>Показатели результативности выполнения государственной программы</t>
  </si>
  <si>
    <t>федеральный бюджет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</si>
  <si>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</si>
  <si>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</si>
  <si>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</si>
  <si>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</si>
  <si>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>получено</t>
  </si>
  <si>
    <t>освоено</t>
  </si>
  <si>
    <t>Наименование показателей непосредственного (для мероприятий) и конечного (для целей и задач) результатов</t>
  </si>
  <si>
    <t>ед. изме-рения</t>
  </si>
  <si>
    <t>значение показателя за предшествующий период (2014)</t>
  </si>
  <si>
    <t>2015 план</t>
  </si>
  <si>
    <t>2015 факт</t>
  </si>
  <si>
    <t>Примечание (краткая информация об исполнении либо о причинах неисполнения мероприятий)</t>
  </si>
  <si>
    <t>ВСЕГО ПО ГОСПРОГРАММЕ "РАЗВИТИЕ АГРОПРОМЫШЛЕННОГО КОМПЛЕКСА АСТРАХАНСКОЙ ОБЛАСТИ"</t>
  </si>
  <si>
    <t>Государственная программа «Развитие агропромышленного комплекса Астраханской области»</t>
  </si>
  <si>
    <t xml:space="preserve">Цель 1. Государственной программы. Повышение качества жизни сельского населения Астраханской области путем  улучшение инфраструктурного обустройства сельских территорий 
</t>
  </si>
  <si>
    <t>Показатель конечного результата 1. Уровень занятости сельского населения к общему числу жителей в сельской местности</t>
  </si>
  <si>
    <t>%</t>
  </si>
  <si>
    <t>По данному показателю представлено оценочное значение за 2015 год ввиду отсутствия статистических данных на отчетную дату.</t>
  </si>
  <si>
    <t xml:space="preserve">Задача 1. 1. Государственной программы. Улучшение условий жизнедеятельности в сельской местности Астраханской области </t>
  </si>
  <si>
    <t>Показатель промежуточного конечного результата 1.1.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</si>
  <si>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Показатель промежуточного конечного результата 1.1. Доля граждан, участвующих в пилотном проекте комплексной компактной застройки и грантовой поддержки на реализацию социальных инициатив от заявившихся</t>
  </si>
  <si>
    <t xml:space="preserve">Подпрограмма 1.   «Устойчивое развитие сельских территорий  Астраханской области» </t>
  </si>
  <si>
    <t xml:space="preserve">Цель 1.  Улучшение  условий жизнедеятельности в сельской местности Астраханской области         </t>
  </si>
  <si>
    <t>Показатель конечного результата 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</si>
  <si>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Задача 1.1. Улучшение жилищных условий сельского населения Астраханской области, в том числе обеспечение доступным жильем молодых семей, молодых специалистов в сельской местности</t>
  </si>
  <si>
    <t>Показатели промежуточного конечного результата 1.1. Доля граждан, улучшивших жилищные условия в рамках программы, от общего числа, нуждающегося в улучшении жилищных условий населения</t>
  </si>
  <si>
    <t xml:space="preserve">   %</t>
  </si>
  <si>
    <t>Показатели промежуточного конечного результата 1.1. Ввод (приобретение) жилья</t>
  </si>
  <si>
    <t>тыс. кв. метров</t>
  </si>
  <si>
    <t>Перевыполнение показателя по вводу и приобретению жилья связано с вводом в 2015 году в эксплуатацию  переходящих объектов</t>
  </si>
  <si>
    <t>Мероприятие 1.1.1. Обеспечение комфортных жилищных условий граждан, проживающих в сельской местности Астраханской области</t>
  </si>
  <si>
    <t>Показатель непосредственного результата 1.1.1. Ввод и приобретение жилья для  граждан, проживающих в сельской местности</t>
  </si>
  <si>
    <t>тыс. кв. м.</t>
  </si>
  <si>
    <t>Мероприятие 1.1.2. Обеспечение жильем молодых семей и молодых специалистов</t>
  </si>
  <si>
    <t>Показатель непосредственного результата 1.1.2. Обеспечение доступным жильем молодых семей и молодых специалистов на селе</t>
  </si>
  <si>
    <t>тыс. кв. м</t>
  </si>
  <si>
    <t>Задача 1.2: Повышение уровня комплексного обустройства населенных пунктов, расположенных в сельской местности Астраханской области объектами социальной и инженерной инфраструктуры, автомобильными дорогами общего пользования с твердым покрытием , ведущими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</si>
  <si>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 xml:space="preserve">Показатель промежуточного конечного результата 1.2. Средний уровень обеспеченности граждан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</t>
  </si>
  <si>
    <t>Мероприятие 1.2.1. Повышение уровня водоснабжения в сельской местности Астраханской области</t>
  </si>
  <si>
    <t>Показатель непосредственного результата 1.2.1. Уровень обеспеченности населения питьевой водой</t>
  </si>
  <si>
    <t>МО "Енотаевский район" Реконструкция системы водоснабжения с. Енотаевка Енотаевского района Астраханской области (капитальные вложения в объекты муниципальной собственности)</t>
  </si>
  <si>
    <t>Ввод в действие локальных водопроводов</t>
  </si>
  <si>
    <t>км</t>
  </si>
  <si>
    <t>МО "Харабалинский рвайон" Реконструкция разводящих сетей водопровода с. Сасыколи Харабалинского района Астраханской области. I этап) (капитальные вложения в объекты муниципальной собственности)</t>
  </si>
  <si>
    <t>-</t>
  </si>
  <si>
    <t>МО "Лиманский район" Реконструкция разводящих сетей водопровода в с. Промысловка Лиманского района Астраханской области (капитальные вложения в объекты муниципальной собственности)</t>
  </si>
  <si>
    <t>0 финансирование</t>
  </si>
  <si>
    <t>МО "Черноярский район" 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</si>
  <si>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МО "Наримановский район" Реконструкция водопровода в с. Разночиновка Наримановского района Астраханской области (капитальные вложения в объекты муниципальной собственности)</t>
  </si>
  <si>
    <t>В связи с внесением изменений в проектно-сметную документацию вводимые мощности по объектам были изменены</t>
  </si>
  <si>
    <t>МО "Красноярский район" Строительство водовода через р. Маячная к жилому массиву с. Маячное Красноярского района Астраханской области (капитальные вложения в объекты муниципальной собственности)</t>
  </si>
  <si>
    <t>МО "Черноярский район" Водоснабжение с. Старица Черноярского района Астраханской области (капитальные вложения в объекты муниципальной собственности)</t>
  </si>
  <si>
    <t>МО "Володарский район" Водоснабжение с. Калинино Володарского района Астраханской области (капитальные вложения в объекты муниципальной собственности)</t>
  </si>
  <si>
    <t>Мероприятие  1.2.2. Повышение уровня газификации в сельской местности Астраханской области</t>
  </si>
  <si>
    <t>Показатель непосредственного результата 1.2.2. Уровень газификации домов (квартир) сетевым газом</t>
  </si>
  <si>
    <t>МО "Черноярский район" Строительство газовых сетей для газоснабжения с. Черный Яр Черноярского района Астраханской области (капитальные вложения в объекты муниципальной собственности)</t>
  </si>
  <si>
    <t>Ввод в действие распределительных газовых сетей</t>
  </si>
  <si>
    <t>МО "Харабалинский " Газификация частных жилых домовладений с. Лапас по ул. Сулейманова, ул. Мира Харабалинского района Астраханской области (капитальные вложения в объекты муниципальной собственности)</t>
  </si>
  <si>
    <t>Мероприятие  1.2.3. Мероприятия по развитию общеобразовательных организаций</t>
  </si>
  <si>
    <t>Показатель непосредственного результата 1.2.3. Ввод в действие общеобразовательных учреждений</t>
  </si>
  <si>
    <t>мест</t>
  </si>
  <si>
    <t>МО "Лиманский район" Средняя общеобразовательная школа на 675 мест а в пос. Лиман Астраханской области (капитальные вложения в объекты муниципальной собственности)</t>
  </si>
  <si>
    <t>Ввод в действие общеобразовательных учреждений</t>
  </si>
  <si>
    <t>Мероприятие  1.2.4. Развитие сети учреждений первичной медико-санитарной помощи, физической культуры и спорта в сельской местности Астраханской области</t>
  </si>
  <si>
    <t>Показатель непосредственного результата 1.2.4. Снижение уровня заболеваемости в сельской местности</t>
  </si>
  <si>
    <t>Мероприятие 1.2.5. Развитие сети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</si>
  <si>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Общая протяженность автомобильных дорог с твердым покрытием</t>
  </si>
  <si>
    <t>МО "Красноярский район"  Строительство подъездной дороги к с. Малый Арал в Красноярском районе Астраханской области (капитальные вложения в объекты муниципальной собственности)</t>
  </si>
  <si>
    <t xml:space="preserve">Ввод в эксплуатацию автомобильных дорог </t>
  </si>
  <si>
    <t>В связи с поздним заключением Соглашения между Росавтодором и Правительством Астраханской области муниципальный контракт на строительство объекта был заключен 03.11.2015 года. Завершение работ на объекте в 1 квартале 2016 года</t>
  </si>
  <si>
    <t>МО "Камызякский район" Строительство подъездной автодороги к п. Новинский в Камызякском районе Астраханской области (капитальные вложения в объекты муниципальной собственности)</t>
  </si>
  <si>
    <t>Работы выполнены в полном объеме. В настоящий момент документ, подтверждающий ввод объекта в эксплуатацию (разрешение на ввод объекта в эксплуатацию) муниципальным образованием не представлен. Ведутся работы по подготовке документов для получения разрешения на ввод объекта в эксплуатацию</t>
  </si>
  <si>
    <t>МО "Икрянинский район" Строительство автомобильной дороги межмуниципального значения с.Трудфронт - с.Ямное Икрянинского района Астраханской области (капитальные вложения в объекты муниципальной собственности)</t>
  </si>
  <si>
    <t>Строительство подъездной автодороги к п.Обуховский в Камызякском районе</t>
  </si>
  <si>
    <t>Цель 2 государственной программы. Увеличение объемов производства и повышение качества сельскохозяйственной продукции, производимой в Астраханской области, для обеспечения продовольственной безопасности Астраханской области</t>
  </si>
  <si>
    <t>Показатель конечного результата 2. Индекс производства продукции растениеводства на орошаемых землях в хозяйствах всех категорий (в сопоставимых ценах)</t>
  </si>
  <si>
    <t xml:space="preserve">%  </t>
  </si>
  <si>
    <t>Задача 2.1. Государственной программы. Стимулирование роста производства растениеводческой продукции на мелиорируемых землях сельскохозяйственного назначения Астраханской области</t>
  </si>
  <si>
    <t>Показатель промежуточного конечного результата 1.2.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</si>
  <si>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% нарастающим итогом</t>
  </si>
  <si>
    <t>Показатель промежуточного конечного результата 1.2.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</si>
  <si>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чел./ мест</t>
  </si>
  <si>
    <t>Подпрограмма  «Развитие мелиорации земель сельскохозяйственного назначения Астраханской области»</t>
  </si>
  <si>
    <t xml:space="preserve">Цель.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 в Астраханской области </t>
  </si>
  <si>
    <t>Показатели  конечного результата.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</si>
  <si>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Показатель конечного результата.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</si>
  <si>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рабочих мест</t>
  </si>
  <si>
    <t>Задача 1.1. Восстановление мелиоративного фонда (мелиорируемых земель и мелиоративных систем) и повышение водообеспеченности земель сельскохозяйственного назначения Астраханской области</t>
  </si>
  <si>
    <t>Показатели промежуточного конечного результата 1.1. Ввод в эксплуатацию мелиорируемых земель за счет строительства новых,  реконструкции, технического перевооружения и капитального ремонта существующих гидромелиоративных систем</t>
  </si>
  <si>
    <t>тыс. га</t>
  </si>
  <si>
    <t>Показатели промежуточного конечного результата 1.1 Повышение водообеспеченности земель сельскохозяйственного назначения для предотвращения их выбытия из сельскохозяйственного оборота (нарастающим итогом)</t>
  </si>
  <si>
    <t>га</t>
  </si>
  <si>
    <t xml:space="preserve">Мероприятие 1.1.1. Строительство, реконструкция, техническое перевооружение  мелиоративных систем общего и индивидуального пользования и отдельно расположенных гидротехнических сооружений, принадлежащих сельскохозяйственным товаропроизводителям </t>
  </si>
  <si>
    <t>Показатель непосредственного результата 1.1.1. Площадь орошаемых земель, вводимая сельхозтоваропроизводителями в сельскохозяйственное производство в результате строительства новых, реконструкции, технического перевооружения существующих мелиоративных систем</t>
  </si>
  <si>
    <t xml:space="preserve">Мероприятие 1.1.2. Капитальный ремонт  внутрихозяйственных мелиоративных систем </t>
  </si>
  <si>
    <t>Показатель непосредственного результата 1.1.2. Площадь орошаемых земель, вводимая сельхозтоваропроизводителями в сельскохозяйственное производство в результате капитального ремонта мелиоративных систем</t>
  </si>
  <si>
    <t xml:space="preserve">тыс. га </t>
  </si>
  <si>
    <t>Мероприятие 1.1.3. Оформление в собственность  бесхозяйных мелиоративных систем и гидротехнических сооружений в случаях, предусмотренных гражданским законодательством Российской Федерации</t>
  </si>
  <si>
    <t>Показатель непосредственного результата 1.1.3. Количество оформленных в собственность бесхозяйных мелиоративных систем и  гидротехники</t>
  </si>
  <si>
    <t>ед.</t>
  </si>
  <si>
    <t>В 2015 году отсутствовало финансирование по данному направлению</t>
  </si>
  <si>
    <t>Мероприятие  1.1.4. Реконструкция насосной станции орошаемого участка «Гремучий» в Харабалинском районе</t>
  </si>
  <si>
    <t>Показатель непосредственного результата 1.1.4. Предотвращение выбытия из сельскохозяйственного оборота сельскохозяйственных угодий</t>
  </si>
  <si>
    <t>Мероприятие  1.1.5. Реконструкция плавучей насосной станции 1-го подъема с береговыми сооружениями и машинным каналом Владимировской оросительной системы в Ахтубинском районе</t>
  </si>
  <si>
    <t xml:space="preserve">Показатель непосредственного результата 1.1.5. Предотвращение выбытия из сельскохозяйственного оборота сельскохозяйственных угодий      </t>
  </si>
  <si>
    <t>Задача 1.2. Внедрение энерго-, водосберегающих технологий орошения, достижение экономии водных ресурсов за счет повышения коэффициента полезного действия мелиоративных систем Астраханской области</t>
  </si>
  <si>
    <t xml:space="preserve">Показатели промежуточного конечного результата 1.2. Площадь орошаемых земель с применением высокотехнологичных энерго-, 
водосберегающих технологий орошения, в т.ч. капельного метода
</t>
  </si>
  <si>
    <t>тыс. га/тыс.га</t>
  </si>
  <si>
    <t>41/25</t>
  </si>
  <si>
    <t>44/27</t>
  </si>
  <si>
    <t>Мероприятие 1.2.1. Выполнение научно-исследовательских и конструкторских разработок в области создания и внедрения новых энерго-, водосберегающих методов орошения и современных технологий управления водораспределением мелиоративных системах</t>
  </si>
  <si>
    <t xml:space="preserve">Показатель непосредственного результата 1.2.1. Количество выполненных и внедренных НИОКР в области современных технологий орошения и управления водораспределением на мелиоративных системах 
</t>
  </si>
  <si>
    <t>Задача 1.3. Предотвращение процессов подтопления, затопления, опустынивания территорий и выбытия из сельскохозяйственного оборота земель сельскохозяйственного назначения Астраханской области</t>
  </si>
  <si>
    <t xml:space="preserve">Показатель промежуточного конечного результата 1.3. Защита и сохранение земель сельскохозяйственного назначения и сельскохозяйственных угодий от затопления, ветровой эрозии и опустынивания, а также вовлечение в оборот выбывших сельскохозяйственных угодий 
</t>
  </si>
  <si>
    <t>Мероприятие 1.3.1. Противопаводковые мероприятия на мелиоративных объектах федеральной собственности на территориии Астраханской области расчистка и дноуглубление государственных водных трактов ФГБУ "Управление "Астраханмелиоводхоз")</t>
  </si>
  <si>
    <t xml:space="preserve">Показатель непосред-ственного          
результата 1.3.1.
Защита земель от водной эрозии, затопления и подтопления за счет проведения противопадковых мероприятий
</t>
  </si>
  <si>
    <t>Мероприятие 1.3.2.  Фитомелиоративные и агролесомелиоративные и мероприятия на землях сельскохозяйственного назначения и сельскохозяйственных угодьях Астраханской области</t>
  </si>
  <si>
    <t xml:space="preserve">Показатель непосредственного результата 1.3.2. Защита и сохранение сельскохозяйственных угодий от ветровой эрозии и опустынивания за счет проведения  агролесомелиоративных и фитомелиоративных мероприятий
</t>
  </si>
  <si>
    <t>Данный показатель не достиг планируемого значения ввиду отсутствия заявителей на данный вид господдержки</t>
  </si>
  <si>
    <t>Мероприятие  1.3.3. Культуртехнические мероприятия на землях сельскохозяйственного назначения  Астраханской области</t>
  </si>
  <si>
    <t xml:space="preserve">Показатель непосредственного результата 1.3.3 Вовлечение в оборот выбывших сельскохозяйственных угодий за счет проведения культуртехнических работ  
</t>
  </si>
  <si>
    <t>Задача 2.2. Государственной программы. Стимулирование роста  производства сельскохозяйственной продукции на основе повышения урожайности основных видов сельскохозяйственных культур и продуктивности сельскохозяйственных животных Астраханской области</t>
  </si>
  <si>
    <t xml:space="preserve"> Показатель промежуточного конечного результата 1.3. Объем валовой продукции сельского хозяйства, произведенной во всех категориях хозяйст (в фактических ценах)</t>
  </si>
  <si>
    <t>млрд  руб.</t>
  </si>
  <si>
    <t>Предварительные данные статистики за 2015 год</t>
  </si>
  <si>
    <t>ВЦП "Оказание государственной поддержки по развитию сельскохозяйственного производства в Астраханской области"</t>
  </si>
  <si>
    <t xml:space="preserve"> Цель 1. Развитие сельскохозяйственного производства в Астраханской области</t>
  </si>
  <si>
    <t>Показатель конечного результата 1. Индекс производства растениеводческой продукции (в сопоставимых ценах)</t>
  </si>
  <si>
    <t xml:space="preserve">Показатель конечного результата 1. Индекс производства животноводческой продукции (в сопоставимых ценах) </t>
  </si>
  <si>
    <t>Задача 1.1. Оказание государственной поддержки основных направлений сельскохозяйственного производства Астраханской области</t>
  </si>
  <si>
    <t>Показатель промежуточного  конечного результата 1.1. Объем инвестиций в основной капитал по виду деятельности "Сельское хозяйство"</t>
  </si>
  <si>
    <t>млн. рублей</t>
  </si>
  <si>
    <t>Данные статистики на 01.10.2015</t>
  </si>
  <si>
    <t>Мероприятие 1.1.1.  Мероприятие cубсидирование части затрат, направленных на развитие животноводства (содержание племенного маточного поголовья сельскохозяйственных животных, на приобретение племенного молодняка крупного рогатого скота, на 1 килограмм реализованного и (или) отгруженного на собственную переработку молока, по наращиванию маточного поголовья овец и коз, по наращиванию поголовья мясных табунных лошадей, на уплату страховых премий по договорам сельскохозяйственного страхования в области животноводства, на закупку кормов для содержания коров молочного стада)</t>
  </si>
  <si>
    <t xml:space="preserve">Показатель непосредственного результата 1.1.1. Объем производства молока всеми категориями хозяйств </t>
  </si>
  <si>
    <t>тыс. тонн</t>
  </si>
  <si>
    <t>Показатель непосредственного результата 1.1.1. Поголовье основным видов сельскохозяйственных животных (без учета птицы), всего</t>
  </si>
  <si>
    <t>тыс. усл. голов</t>
  </si>
  <si>
    <t>Мероприятие 1.1.2. Cубсидирование части затрат, направленных на развитие растениеводства (возмещение части затрат на приобретение элитных семян, на закладку и уход за многолетними плодовыми и ягодными насаждениями, на уплату страховых премий по договорам сельскохозяйственного страхования в сфере растениеводства, оказание несвязанной поддержки)</t>
  </si>
  <si>
    <t xml:space="preserve">Показатель непосредственного результата 1.1.2.  Площадь, засеваемая элитными семенами, в общей площади посевов </t>
  </si>
  <si>
    <t>Показатель непосредственного результата 1.1.2. Сохранение посевных площадей СХП и КФХ</t>
  </si>
  <si>
    <t>Показатель непосредственного результата 1.1.2. Площадь закладки многолетних насаждений</t>
  </si>
  <si>
    <t>Мероприятие 1.1.3. Субсидирование части затрат на приобретение сельскохозяйственной техники</t>
  </si>
  <si>
    <t>Показатель непосредственного результата 1.1.3. Количество приобретенной сельскохозяйственной техники</t>
  </si>
  <si>
    <t xml:space="preserve">Мероприятие 1.1.4. Субсидирование части затрат на уплату процентов по кредитам, полученным на развитие малых форм хозяйствования,  по краткосрочным и инвестиционным кредитам </t>
  </si>
  <si>
    <t xml:space="preserve"> Показатель непосредственного результата 1.1.4. Размер привлеченных кредитных ресурсов на развитие сельского хозяйства</t>
  </si>
  <si>
    <t>млрд. руб.</t>
  </si>
  <si>
    <t>Задача 1.2. Стимулирование развития крестьянских (фермерских) хозяйств в Астраханской области</t>
  </si>
  <si>
    <t>Показатель промежуточного конечного результата 1.2. Количество  крестьянских (фермерских) хозяйств  "Начинающий фермер" в год</t>
  </si>
  <si>
    <t xml:space="preserve"> </t>
  </si>
  <si>
    <t>Мероприятие 1.2.1. Предоставление грантов на создание и развитие крестьянского (фермерского) хозяйства и единовременной помощи на бытовое обустройство начинающим фермерам</t>
  </si>
  <si>
    <t>Показатель непосредственного результата 1.2.1. Количество созданных новых постоянных рабочих мест начинающими фермерами</t>
  </si>
  <si>
    <t>Показатель непосредственного результата 1.2.1. Выручка от реализации сельскохозяйственной продукции К(Ф)Х начинающего фермера (нарастающим итогом)</t>
  </si>
  <si>
    <t>млн руб.</t>
  </si>
  <si>
    <t>Показатель непосредственного результата 1.2.1. Количество консультаций гражданам, желающим создать К(Ф)Х</t>
  </si>
  <si>
    <t>Мероприятие 1.2.2. Предоставление грантов на развитие семейных животноводческих ферм</t>
  </si>
  <si>
    <t>Количество введенных и реконструированных семейных животноводческих ферм в год</t>
  </si>
  <si>
    <t>Показатель непосредственного результата 1.2.2. Количество созданных новых рабочих мест семейными животноводческими фермами</t>
  </si>
  <si>
    <t xml:space="preserve">Показатель непосредственного результата 1.2.2. Количество консультаций, оказанных К(Ф)Х, желающим развивать семейные животноводческие фермы  </t>
  </si>
  <si>
    <t xml:space="preserve">Мероприятие 1.2.3. Субсидирование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</t>
  </si>
  <si>
    <t>Показатель непосредственного результата 1.2.3. Площадь оформленных земельных участков из земель с/х назначения в собственность КФХ и ИП с учетом субсидирования</t>
  </si>
  <si>
    <t>Задача 1.3. Создание условий для увеличения площадей защищенного грунта</t>
  </si>
  <si>
    <t xml:space="preserve">Общая площадь закрытого грунта, введенная в рамках программных мероприятий (нарастающим итогом) </t>
  </si>
  <si>
    <t xml:space="preserve">Мероприятие 1.3.1. Субсидирование части затрат на строительство теплиц для выращивания овощей защищенного грунта </t>
  </si>
  <si>
    <t>Всего количество тепличных хозяйств (нарастающим итогом)</t>
  </si>
  <si>
    <t>Мероприятие 1.3.2. Субсидии на возмещение части прямых понесенных затрат по созданию и модернизации тепличных комплексов</t>
  </si>
  <si>
    <t xml:space="preserve">Ввод площадей закрытого грунта в год </t>
  </si>
  <si>
    <t xml:space="preserve">Задача 1.4. Создание условий для увеличения объемов хранения, предпродажной подготовки  плодоовощной продукции и картофеля, объемов преработки плодоовощной продукции </t>
  </si>
  <si>
    <t xml:space="preserve">Объем растениеводческой продукции, заложенной на хранение          </t>
  </si>
  <si>
    <t>Мероприятие 1.4.1. Субсидирование части затрат, связанных с развитием овощеводства, бахчеводства, картофелеводства и овощеперерабатывающей промышленности (на приобретение
оборудования (систем активной вентиляции) для поддержания микроклимата с использованием камер смешения или напорных колонн, включая холодильное оборудование, и специализированной (складской) техники для хранения плодоовощной продукции (сырья) и картофеля для хранилищ объемом не менее 3000 куб. м;
оборудования для промышленной переработки плодоовощной продукции (сырья) и картофеля, включая холодильное оборудование;
оборудования для предпродажной подготовки (прием, обработка, сортировка и фасовка) плодоовощной продукции (сырья) и картофеля;
за поставку овощного сырья на предприятия Астраханской области, осуществляющие его переработку, включая собственного производства)</t>
  </si>
  <si>
    <t xml:space="preserve">Количество введенных и реконструированных овощехранилищ  (нарастающим итогом)  </t>
  </si>
  <si>
    <t>Мероприятие 1.4.2. Субсидии на возмещение части прямых понесенных затрат по созданию и модернизации плодохранилищ, картофелехранилищ, овощехранилищ и оптово-распределительных центров</t>
  </si>
  <si>
    <t>Ввод мощностей по хранению плодоовощной продукции и картофеля</t>
  </si>
  <si>
    <t xml:space="preserve">Задача 1.5. Создание условий для развития кооперации в сфере сельского хозяйства </t>
  </si>
  <si>
    <t>Количество сельскохозяйственных потребительских кооперативов, потребительских обществ, улучивших  материально-техническую базу (нарастающим итогом)</t>
  </si>
  <si>
    <t>Мероприятие 1.5.1. Предоставление грантов на развитие материально-технической базы кооперации в сфере сельского хозяйства</t>
  </si>
  <si>
    <t xml:space="preserve">Прирост реализации сельскохозяйственной продукции,  собранной кооперативами у сельхозтоваропроизводителей </t>
  </si>
  <si>
    <t>В связи с предоставлением средств государственной поддержки сельхозтоваропроизводителям в декабре 2015 года, ввод в эксплуатацию будет осуществлен только в 2016 году</t>
  </si>
  <si>
    <t>Создание новых постоянных рабочих мест</t>
  </si>
  <si>
    <t>В связи с сокращением объема средств государственной поддержки из федерального бюджета скоректирован показатель по созданию рабочих мест</t>
  </si>
  <si>
    <t>ВЦП "Экономически значимая региональная программа развития растениеводческой и перерабатывающей промышленности в Астраханской области"</t>
  </si>
  <si>
    <t>Цель 1. Создание условий для  увеличения объемов переработки и хранения плодоовощной продукции и повышения ее конкурентоспособности</t>
  </si>
  <si>
    <t xml:space="preserve">Показатель конечного результата 1. Объем переработанной плодоовощной продукции в год </t>
  </si>
  <si>
    <t xml:space="preserve">Задача 1.1. Создание условий для увеличения объемов переработки и хранения плодоовощного сырья и картофеля    </t>
  </si>
  <si>
    <t xml:space="preserve">Показатель промежуточного конечного результата 1.1. Объем производства плодоовощных консервов (в год)            </t>
  </si>
  <si>
    <t>млн. усл. банок</t>
  </si>
  <si>
    <t>Мероприятие 1.1.1. Субсидии на возмещение части затрат на приобретение технологического оборудования для промышленной переработки плодоовощного сырья и картофеля</t>
  </si>
  <si>
    <t xml:space="preserve">Показатель непосредственного результата 1.1.1. Количество модернизированных овощеперерабатывающих предприятий (нарастающим итогом) </t>
  </si>
  <si>
    <t xml:space="preserve">Мероприятие 1.1.2  Субсидии на возмещение части затрат на приобретение оборудования для хранения плодоовощной продукции (сырья) и картофеля </t>
  </si>
  <si>
    <t>ВЦП «Повышение эффективности государственного управления в сфере сельского хозяйства и рыбной промышленности Астраханской области»</t>
  </si>
  <si>
    <t>Цель 1. Повышение эффективности деятельности министерства сельского хозяйства и рыбной промышленности Астраханской области в развитии АПК</t>
  </si>
  <si>
    <t>Показатель конечного результата 1. Объем производства валовой продукции растениеводства (в фактических ценах)</t>
  </si>
  <si>
    <t>млрд рублей</t>
  </si>
  <si>
    <t xml:space="preserve">Показатель конечного результата 1. Объем производства валовой продукции животноводства (в фактических ценах) </t>
  </si>
  <si>
    <t>Показатель конечного результата 1. Объем производства валовой рыбной продукции</t>
  </si>
  <si>
    <t>Задача 1.1. Создание условий для реализации программных мероприятий государственных программ</t>
  </si>
  <si>
    <t>Показатель промежуточного конечного результата 1.1. Прирост валового объема производства сельскохозяйственной и рыбной продукции</t>
  </si>
  <si>
    <t>Мероприятие 1.1.1.  Оказание содействия в организации своевременной  сортосмены и сортообновления, создание объективных предпосылок для перехода на новые, прогрессивные методы хозяйствования и повышение уровня агротехники в растениеводстве</t>
  </si>
  <si>
    <t xml:space="preserve">Показатели непосредственного результата 1.1.1. Размер посевных площадей, засеваемых сельскохозяйственными культурами </t>
  </si>
  <si>
    <t>Мероприятие 1.1.2. Оказание содействия сельхозтоваропроизводителям по вопросам развития отрасли животноводства и осуществления государственного надзора в области племенного животноводства</t>
  </si>
  <si>
    <t>Показатели непосредственного результата 1.1.2. Доля племенного поголовья сельскохозяйственных животных в общем их поголовье</t>
  </si>
  <si>
    <t xml:space="preserve">Мероприятие 1.1.3. Оказание содействия в реализации мероприятий, направленных на развитие сельских территорий Астраханской области    </t>
  </si>
  <si>
    <t xml:space="preserve">Показатели непосредственного результата 1.1.3. Количество семей, проживающих в сельской местности, улучивших жилищные условия, в том числе молодых специалистов </t>
  </si>
  <si>
    <t>семьи</t>
  </si>
  <si>
    <t>Мероприятие 1.1.4. Обеспечение предоставления государственной поддержки сельскохозяйственным товаропроизводителям,  осуществление мониторинга, анализа и прогноза основных экономических показателей в области сельского хозяйства Астраханской области</t>
  </si>
  <si>
    <t>Показатели непосредственного результата 1.1.4. Объем государственной поддержки, оказываемой сельхозтоваропроизводителям</t>
  </si>
  <si>
    <t>Финансирование произведено в пределах заявленной потребности и бюджетных ассигнований выделенных из бюджетом Астраханское области.</t>
  </si>
  <si>
    <t>Показатели непосредственного результата 1.1.4. Доля прибыльных предприятий в общем количестве сельскохозяйственных предприятий области</t>
  </si>
  <si>
    <t>Данные представлены по итогам 9 месяцев, так как срок представления годовой отчетности до 01.04.2016</t>
  </si>
  <si>
    <t xml:space="preserve">Показатели непосредственного результата 1.1.4. Доля бюджетных ассигнований подлежащих проверке за соблюдением условий, целей и порядка , установленных при их предоставлении </t>
  </si>
  <si>
    <t>Уровень регламентации в рамках административной реформы государственных услуг, предоставляемых министерством сельского хозяйства и рыбной промышленности Астраханской области</t>
  </si>
  <si>
    <t xml:space="preserve">  Мероприятие 1.1.5. Оказание государственных услуг подведомственными  государственными учреждениями в рамках выполнения государственного задания,  направленного на повышение доли племенных сельскохозяйственных животных в их общем поголовье </t>
  </si>
  <si>
    <t>Показатели непосредственного результата 1.1.5. Поголовье сельскохозяйственных животных, обслуживаемое во всех категориях хозяйств Астраханской области</t>
  </si>
  <si>
    <t xml:space="preserve">Мероприятие 1.1.6. Оказание государственной поддержки садоводческим, огородническим и  дачным некоммерческим объединениям граждан на инженерное обеспечение территорий </t>
  </si>
  <si>
    <t>Показатели непосредственного результата 1.1.6. Количество садово-огороднических товариществ и обществ, обеспеченных инженерным обустройством в год</t>
  </si>
  <si>
    <t xml:space="preserve">Мероприятие 1.1.7. Создание продовольственных резервов для ликвидации чрезвычайных ситуаций  природного и техногенного характера </t>
  </si>
  <si>
    <t xml:space="preserve">Показатели непосредственного результата 1.1.7. Обеспеченность продовольствием на случай возникновения чрезвычайных ситуаций </t>
  </si>
  <si>
    <t>Мероприятие 1.1.8. Совершенствование  материально-технической базы министерства сельского хозяйства и рыбной промышленности Астраханской области, повышение привлекательности АПК области</t>
  </si>
  <si>
    <t>Показатели непосредственного результата 1.1.8. Количество проведенных   сельскохозяйственных выставок, конкурсов</t>
  </si>
  <si>
    <t>Показатели непосредственного результата 1.1.8. Количество молодых специалистов, трудоустроенных в организации АПК, получивших единовременную выплату</t>
  </si>
  <si>
    <t>чел.</t>
  </si>
  <si>
    <t>Мероприятие 1.1.9. Осуществление государственного регулирования в области рыболовства и сохранения водных биоресурсов</t>
  </si>
  <si>
    <t>Показатели непосредственного результата 1.1.9. Темп роста оборота организаций по виду экономической деятельности "Рыболовство, рыбоводство" к предыдущему году</t>
  </si>
  <si>
    <t>Статистические данные на отчетную дату отсутствуют</t>
  </si>
  <si>
    <t>Всего по всем источникам финансирования государственной программы</t>
  </si>
  <si>
    <t>в том числе:</t>
  </si>
  <si>
    <t xml:space="preserve">федеральный бюджет (средства, поступающие в бюджет Астраханской области) </t>
  </si>
  <si>
    <t xml:space="preserve">федеральный бюджет (средства, не поступающие в бюджет Астраханской области) </t>
  </si>
  <si>
    <t>внебюджетные источники</t>
  </si>
  <si>
    <t>Объем финансирования согласно бюджетной росписи</t>
  </si>
  <si>
    <t>Относительное отклонение от планового значения</t>
  </si>
  <si>
    <t>Государственная программа  «Развитие сельского хозяйства, пищевой и рыбной промышленности Астраханской области»</t>
  </si>
  <si>
    <t>х</t>
  </si>
  <si>
    <t>Наименование показателей, ед. измерения</t>
  </si>
  <si>
    <t>капитальные вложения</t>
  </si>
  <si>
    <t>Примечание (краткая информация об исполнении либо о причинах неисполнения)</t>
  </si>
  <si>
    <t xml:space="preserve">Значение за период, предшествующий реализации государственной программы </t>
  </si>
  <si>
    <t xml:space="preserve">Планируемое значение на отчетный период </t>
  </si>
  <si>
    <t>Доля застрахованной посевной (посадочной) площади в общей посевной (посадочной) площади (в условных единицах площади), %</t>
  </si>
  <si>
    <t>Доля застрахованного поголовья сельскохозяйственных животных в общем поголовье сельскохозяйственных животных, %</t>
  </si>
  <si>
    <t>Фактическое значение за отчетный период</t>
  </si>
  <si>
    <t>Итого по подпрограмме, в том числе:</t>
  </si>
  <si>
    <t xml:space="preserve">Подпрограмма «Комплексное развитие сельских территорий  Астраханской области»  </t>
  </si>
  <si>
    <t>Численность маточного товарного поголовья крупного рогатого скота специализированных мясных пород,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</si>
  <si>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племенного маточного поголовья сельскохозяйственных животных (в пересчете на условные головы), тыс. усл. голов</t>
  </si>
  <si>
    <t>Численность маточного товарного поголовья овец и коз (в том числе ярки и козочки от года и старше),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</si>
  <si>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поголовья мясных табунных лошадей в сельскохозяйственных организациях, крестьянских (фермерских) хозяйствах, включая индивидуальных предпринимателей, тыс. голов</t>
  </si>
  <si>
    <t>Размер посевных площадей, занятых зерновыми, зернобобовыми, масличными (за исключением рапса и сои) и кормовыми сельскохозяйственными культурами в сельскохозяйственных организациях, крестьянских (фермерских) хозяйствах, включая индивидуальных предпринимателей, в субъекте Российской Федерации, тыс. га</t>
  </si>
  <si>
    <t>тыс.руб.</t>
  </si>
  <si>
    <t>Доля площади, засеваемой элитными семенами, в общей площади посевов, занятой семенами сортов растений, %</t>
  </si>
  <si>
    <t>Доля сельского населения в общей численности населения Астраханской области, %</t>
  </si>
  <si>
    <t>Реализованы проекты по благоустройству общественных пространств на сельских территориях, единиц</t>
  </si>
  <si>
    <t xml:space="preserve">Наименование целей, задач, показателей по целям и задачам и показатели по мероприятиям подпрограмм, общественно значимые результаты / задачи, показатели регионального проекта в рамках федерального проекта (входящего в состав национального проекта / не входящего в состав национального проекта), цели, задачи, показатели регионального проекта, не входящего в состав федерального проекта </t>
  </si>
  <si>
    <t>Задача государственной программы. Увеличение объемов производства сельскохозяйственной продукции и  повышение качества жизни сельского населения Астраханской области</t>
  </si>
  <si>
    <t>Проектная часть</t>
  </si>
  <si>
    <t>Региональный проект «Экспорт продукции АПК» в рамках федерального проекта «Экспорт продукции агропромышленного комплекса»</t>
  </si>
  <si>
    <t>Задача регионального проекта. Создана сквозная система финансовой и нефинансовой поддержки на всех этапах жизненного цикла проекта по экспорту продукции АПК</t>
  </si>
  <si>
    <t xml:space="preserve">Результат регионального проекта. Введено в эксплуатацию мелиорируемых земель для выращивания экспортно ориентированной сельскохозяйственной продукции за счет реконструкции, технического перевооружения и строительства новых мелиоративных систем общего и индивидуального пользования и вовлечения в оборот выбывших сельскохозяйственных угодий для выращивания экспортно ориентированной сельскохозяйственной продукции за счет проведения культуртехнических мероприятий </t>
  </si>
  <si>
    <t>Индекс производства продукции сельского хозяйства (в сопоставимых ценах) к уровню 2020 года, %</t>
  </si>
  <si>
    <t>Индекс производства пищевых продуктов (в сопоставимых ценах) к уровню 2020 года, %</t>
  </si>
  <si>
    <t xml:space="preserve">Соотношение среднемесячных располагаемых ресурсов сельского и городского домохозяйств, % </t>
  </si>
  <si>
    <t>Объем экспорта продукции агропромышленного комплекса (в сопоставимых ценах), млрд долл. США</t>
  </si>
  <si>
    <t>Итого по региональному проекту, в том числе:</t>
  </si>
  <si>
    <t>текущие расходы</t>
  </si>
  <si>
    <t>Подпрограмма «Развитие сельского хозяйства и мелиоративного комплекса Астраханской области, эффективное вовлечение в оборот земель сельскохозяйственного назначения»</t>
  </si>
  <si>
    <t>Цель подпрограммы. Увеличение объемов производства сельскохозяйственной продукции</t>
  </si>
  <si>
    <t xml:space="preserve"> Индекс производства продукции растениеводства (в сопоставимых ценах) к уровню 2020 года, %.     </t>
  </si>
  <si>
    <t xml:space="preserve"> Индекс производства продукции животноводства (в сопоставимых ценах) к уровню 2020 года, %.     </t>
  </si>
  <si>
    <t>Рентабельность сельхозорганизаций (с учетом субсидий), %</t>
  </si>
  <si>
    <t>Прирост маточного товарного поголовья  крупного рогатого скота специализированных мясных пород в сельскохозяйственных организациях, крестьянских (фермерских) хозяйствах у индивидуальных предпринимателей и граждан, ведущих личное подсобное хозяйство, применяющих специальный налоговый режим «Налог на профессиональный доход», за отчетный год по отношению к предыдущему году, тыс. голов</t>
  </si>
  <si>
    <t>Прирост маточного товарного поголовья овец и коз в сельскохозяйственных организациях, крестьянских (фермерских) хозяйствах, у индивидуальных предпринимателей и граждан, ведущих личное подсобное хозяйство, применяющих специальный налоговый режим «Налог на профессиональный доход», за отчетный год по отношению к предыдущему году, тыс. голов</t>
  </si>
  <si>
    <t>Реализация овец и коз на убой (в живом весе) в сельскохозяйственных организациях, крестьянских (фермерских) хозяйствах, у индивидуальных предпринимателей и граждан, ведущих личное подсобное хозяйство, применяющих специальный налоговый режим «Налог на профессиональный доход», за отчетный год, тыс. тонн</t>
  </si>
  <si>
    <t>Прирост объема продукции, реализованной в отчетном году сельскохозяйственными потребительскими кооперативами, получившими грант на развитие материально-технической базы за последние 5 лет (включая отчетный год) по отношению к предыдущему году, %</t>
  </si>
  <si>
    <t>Прирост объема производства сельскохозяйственной продукции в отчетном году по отношению к предыдущему году в крестьянских (фермерских) хозяйствах и у получателей гранта «Агропрогресс», получивших указанный грант в течение 5 лет, включая отчетный год, %</t>
  </si>
  <si>
    <t>Размер посевных площадей, занятых бахчевыми сельскохозяйственными культурами, тыс. га</t>
  </si>
  <si>
    <t>Производство молока в сельскохозяйственных организациях крестьянских (фермерских) хозяйствах, включая индивидуальных предпринимателей, тыс. тонн</t>
  </si>
  <si>
    <t>Численность приобретенного племенного молодняка сельскохозяйственных животных в племенных организациях, зарегистрированных в Государственном племенном регистре, в пересчете на условные головы, тыс. голов</t>
  </si>
  <si>
    <t>Объем ссудной задолженности по кредитам (займам), заключенным на срок до 1 года, млн руб.</t>
  </si>
  <si>
    <t xml:space="preserve">Мероприятие 2. Реализация федерального проекта «Развитие овощеводства и картофелеводства» </t>
  </si>
  <si>
    <t>Мероприятие 3. Реализация федерального проекта «Развитие сельского туризма»</t>
  </si>
  <si>
    <t>Количество туристов, посетивших объекты сельского туризма сельскохозяйственных товаропроизводителей, получивших государственную поддержку (нарастающим итогом), человек</t>
  </si>
  <si>
    <t>Количество занятых в сфере сельского туризма в результате реализации проектов развития сельского туризма за счет государственной поддержки (нарастающим итогом), человек</t>
  </si>
  <si>
    <t>Прирост объема производства сельскохозяйственной продукции, обеспеченный сельскохозяйственными товаропроизводителями, получившими государственную поддержку на развитие сельского туризма, %</t>
  </si>
  <si>
    <t>Обеспечена реализация проектов развития сельского туризма, получивших государственную поддержку, обеспечивающих прирост производства сельскохозяйственной продукции, единиц</t>
  </si>
  <si>
    <t>Задача подпрограммы 2. Эффективное вовлечение в оборот земель сельскохозяйственного назначения и развитие мелиоративного комплекса в Астраханской области в рамках Государственной программы эффективного вовлечения в оборот земель сельскохозяйственного назначения и развития мелиоративного комплекса Российской Федерации</t>
  </si>
  <si>
    <t>Площадь сохраненных, вовлеченных и введенных в эксплуатацию земель сельскохозяйственного назначения, тыс. га</t>
  </si>
  <si>
    <t>Мероприятие. Реализация федерального проекта «Вовлечение в оборот и комплексная мелиорация земель сельскохозяйственного назначения»</t>
  </si>
  <si>
    <t>Площадь сельскохозяйственных угодий, сохраненных в сельскохозяйственном обороте и химическая мелиорация почв на пашне (нарастающим итогом), тыс. га</t>
  </si>
  <si>
    <t>Площадь сельскохозяйственных угодий, вовлеченных в оборот за счет проведения культуртехнических мероприятий, тыс. га</t>
  </si>
  <si>
    <t>Защита и сохранение сельскохозяйственных угодий от ветровой эрозии и опустынивания за счет проведения фитомелиоративных мероприятий, направленных на закрепление песков, тыс. га</t>
  </si>
  <si>
    <t>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образований, тыс. га</t>
  </si>
  <si>
    <t>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образований, тыс. га</t>
  </si>
  <si>
    <t>Цель подпрограммы. Улучшение условий жизнедеятельности на сельских территориях Астраханской области</t>
  </si>
  <si>
    <t>Задача подпрограммы 1. Создание условий для обеспечения доступным и комфортным жильем сельского населения</t>
  </si>
  <si>
    <t>Доля общей площади благоустроенных жилых помещений в сельских населенных пунктах, %</t>
  </si>
  <si>
    <t>Мероприятие. Реализация федерального проекта «Развитие жилищного строительства на сельских территориях и повышение уровня благоустройства домовладений»</t>
  </si>
  <si>
    <t>Осуществлено строительство (приобретение) жилья гражданами,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условий, которым предоставлены социальные выплаты, квадратных метров</t>
  </si>
  <si>
    <t>Задача подпрограммы 2. Развитие рынка труда (кадрового потенциала) на сельских территориях</t>
  </si>
  <si>
    <t>Мероприятие. Реализация федерального проекта «Содействие занятости сельского населения»</t>
  </si>
  <si>
    <t>Направлены на обучение граждане Российской Федерации для сельскохозяйственных товаропроизводителей и организаций, осуществляющих переработку сельскохозяйственной продукции на сельских территориях, человек</t>
  </si>
  <si>
    <t>Привлечены обучающиеся для прохождения практики и осуществления трудовой деятельности к сельскохозяйственным товаропроизводителям и организациям, осуществившим переработку сельскохозяйственной продукции, на сельских территориях, человек</t>
  </si>
  <si>
    <t>Задача подпрограммы 3. Создание и развитие инфраструктуры на сельских территориях</t>
  </si>
  <si>
    <t>Количество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территориях, единиц</t>
  </si>
  <si>
    <t xml:space="preserve">Мероприятие 1. Реализация федерального проекта «Благоустройство сельских территорий» </t>
  </si>
  <si>
    <t>Количество сельских населенных пунктов, транспортная доступность которых улучшена, единиц</t>
  </si>
  <si>
    <t>Построены (реконструированы) и отремонтированы дороги на сельских территориях, км</t>
  </si>
  <si>
    <t>Количество разработанной предпроектной и проектной (проектно-изыскательской) документации, единиц</t>
  </si>
  <si>
    <t>в том числе по объектам:</t>
  </si>
  <si>
    <t>3.1. «Реконструкция автомобильной дороги по ул. Комсомольской с. Старокучергановка Наримановского района Астраханской области» (капитальные вложения в объекты муниципальной собственности)</t>
  </si>
  <si>
    <t>3.2. «Реконструкция подъездной автодороги к дому культуры в с. Караозек, Красноярского района, Астраханской области от автомобильной дороги общего пользования регионального значения «Сеитовка – Ватажное – граница Республики Казахстан» (капитальные вложения в объекты муниципальной собственности)</t>
  </si>
  <si>
    <t>3.4. «Реконструкция автомобильной дороги общего пользования местного значения по ул. Боевая в  с. Тумак Володарского района Астраханской области, в том числе ПИР» (капитальные вложения в объекты муниципальной собственности)</t>
  </si>
  <si>
    <t>3.5. «Реконструкция автомобильной дороги по  ул. Степная в  с. Раздор Камызякского района Астраханской области, в том числе ПИР» (капитальные вложения в объекты муниципальной собственности)</t>
  </si>
  <si>
    <t>Процессная часть</t>
  </si>
  <si>
    <t>Подпрограмма «Развитие рыбохозяйственного комплекса Астраханской области»</t>
  </si>
  <si>
    <t>Цель подпрограммы. Увеличение объемов выращивания и реализации товарной рыбы,  сохранение и увеличение ресурсной базы рыболовства</t>
  </si>
  <si>
    <t>Задача подпрограммы. Создание условий для устойчивого развития рыбохозяйственного комплекса Астраханской области посредством сохранения, воспроизводства, рационального использования водных биологических ресурсов, развития аквакультуры</t>
  </si>
  <si>
    <t>Суммарный объем промышленного рыболовства и производства продукции рыбоводства, тыс. тонн</t>
  </si>
  <si>
    <t>Темп роста промышленного рыболовства и производства продукции 
рыбоводства (к уровню предыдущего года), %</t>
  </si>
  <si>
    <t>Мероприятие 1. Стимулирование предприятий рыбной отрасли на развитие глубокой переработки продукции аквакультуры, реализацию укрупненного рыбопосадочного материала и внедрение инновационных технологий аквакультуры</t>
  </si>
  <si>
    <t>Темп роста производства рыбы и продуктов рыбных переработанных и консервированных, %</t>
  </si>
  <si>
    <t>Мероприятие 2.  Стимулирование предприятий рыбной отрасли на создание и модернизацию производственных мощностей по  переработке сырья из водных биологических ресурсов и объектов аквакультуры</t>
  </si>
  <si>
    <t xml:space="preserve">Объем производства рыбы и продуктов рыбных переработанных и консервированных, тыс. тонн
</t>
  </si>
  <si>
    <t>Мероприятие 3. Определение границ рыбоводных и рыболовных участков</t>
  </si>
  <si>
    <t>Количество заключенных договоров о предоставлении рыболовных участков, единиц</t>
  </si>
  <si>
    <t>Количество рыболовных и рыбоводных участков, сформированных в соответствии с законодательством, единиц</t>
  </si>
  <si>
    <t>Мероприятие 4.  Проведение рыбохозяйственной мелиорации водных объектов рыбохозяйственного значения</t>
  </si>
  <si>
    <t>Площадь объектов рыбохозяйственного назначения, на которых произведены мелиоративные работы, га</t>
  </si>
  <si>
    <t>Подпрограмма «Обеспечение деятельности министерства сельского хозяйства и рыбной промышленности Астраханской области»</t>
  </si>
  <si>
    <t>Цель подпрограммы. Повышение эффективности деятельности министерства сельского хозяйства и рыбной промышленности Астраханской области в развитии агропромышленного комплекса</t>
  </si>
  <si>
    <t>Уровень участия Астраханской области в реализации государственных программ Российской Федерации, направленных на развитие агропромышленного и рыбохозяйственного комплексов, %</t>
  </si>
  <si>
    <t>Задача подпрограммы. Создание условий для эффективной реализации государственной аграрной политики в Астраханской области</t>
  </si>
  <si>
    <t>Уровень эффективности реализации государственной программы, %</t>
  </si>
  <si>
    <t>Мероприятие 1. Обеспечение деятельности министерства сельского хозяйства и рыбной промышленности Астраханской области</t>
  </si>
  <si>
    <t>Темп роста инвестиций в основной капитал в сельском хозяйстве, %</t>
  </si>
  <si>
    <t>Обеспечено повышение квалификации работников отрасли по образовательным программам, включающим программы освоения цифровых компетенций в агропромышленном комплексе, человек</t>
  </si>
  <si>
    <t xml:space="preserve">Мероприятие 2. Обеспечение реализации органами местного самоуправления муниципальных районов Астраханской области переданных полномочий министерства сельского хозяйства и рыбной промышленности Астраханской области по развитию сельскохозяйственного производства </t>
  </si>
  <si>
    <t>Количество получателей государственной поддержки в рамках полномочий, переданных органам местного самоуправления, единиц</t>
  </si>
  <si>
    <t>Мероприятие 3. Обеспечение деятельности подведомственных учреждений</t>
  </si>
  <si>
    <t>Уровень технического обеспечения министерства и подведомственных учреждений, %</t>
  </si>
  <si>
    <t>Уровень выполнения услуг по селекционно-племенной работе, %</t>
  </si>
  <si>
    <t>Мероприятие 4. Оказание социальной поддержки отдельным категориям специалистов</t>
  </si>
  <si>
    <t>Количество отдельных специалистов агропромышленного комплекса, получивших единовременное пособие, человек</t>
  </si>
  <si>
    <t>Подпрограмма «Обеспечение деятельности службы государственного технического надзора Астраханской области»</t>
  </si>
  <si>
    <t>Задача подпрограммы. Обеспечение учета, надзора за техническим состоянием и контроля допуска к эксплуатации  поднадзорных машин и оборудования,  аттракционов</t>
  </si>
  <si>
    <t>Цель подпрограммы.  Создание условий для эксплуатации поднадзорной техники, аттракционов, обеспечивающих безопасность жизни, здоровья людей, сохранность имущества, охрану окружающей среды</t>
  </si>
  <si>
    <t>43 </t>
  </si>
  <si>
    <t>Количество операций, совершаемых в рамках оказания государственных услуг, исполнения государственных функций, единиц</t>
  </si>
  <si>
    <t>Мероприятие 1. Государственная регистрация поднадзорной техники, аттракционов</t>
  </si>
  <si>
    <t>Количество совершенных регистрационных действий, единиц</t>
  </si>
  <si>
    <t>Мероприятие 2. Проведение  технического осмотра поднадзорной техники</t>
  </si>
  <si>
    <t>Количество выданных свидетельств о прохождении технического осмотра, единиц</t>
  </si>
  <si>
    <t xml:space="preserve">Мероприятие 3. Государственный контроль и надзор за поднадзорной техникой, аттракционами               </t>
  </si>
  <si>
    <t>Количество выявленных правонарушений, единиц</t>
  </si>
  <si>
    <t>Мероприятие 4. Контроль за допуском  граждан к управлению самоходными машинами</t>
  </si>
  <si>
    <t>Количество выданных удостоверений тракториста-машиниста (допуск к управлению), единиц</t>
  </si>
  <si>
    <t>Подпрограмма «Развитие государственной ветеринарной службы Астраханской области»</t>
  </si>
  <si>
    <t>Задача  подпрограммы 1. Проведение профилактических мероприятий по предупреждению заноса и распространения заразных и иных болезней животных и защите населения от болезней, общих для человека и животных</t>
  </si>
  <si>
    <t>Цель  подпрограммы. Развитие государственной ветеринарной службы Астраханской области</t>
  </si>
  <si>
    <t>Уровень заболеваемости животных заразными и иными болезнями, в том числе не заразными (без учета птицы), %</t>
  </si>
  <si>
    <t xml:space="preserve">Количество проведенных профилактических мероприятий против заразных и иных болезней животных, млн ед. </t>
  </si>
  <si>
    <t>Мероприятие 1. Проведение плановых профилактических мероприятий, направленных на предупреждение и ликвидацию заразных и иных болезней животных</t>
  </si>
  <si>
    <t>Число проведенных профилактических вакцинаций животных против заразных и иных болезней животных (ящур, сибирская язва, бешенство), млн головообработок</t>
  </si>
  <si>
    <t>Мероприятие 2.  Проведение диагностических и лабораторных исследований на  заразные и иные болезни животных</t>
  </si>
  <si>
    <t>Число проведенных диагностических исследований на заразные болезни животных (туберкулез, бруцеллез, лептоспироз, лейкоз), млн головообработок</t>
  </si>
  <si>
    <t>Мероприятие 3. Осуществление идентификации и учета животных</t>
  </si>
  <si>
    <t xml:space="preserve">Доля животных, идентифицированных и учтенных в соответствии с ветеринарными правилами осуществления идентификации и учета животных, в общем поголовье животных, находящихся на обслуживании, % </t>
  </si>
  <si>
    <t>Мероприятие 4. Повышение уровня экологической безопасности скотомогильников, охрана окружающей среды от загрязнения биологическими факторами</t>
  </si>
  <si>
    <t xml:space="preserve">Доля обследованных сибиреязвенных скотомогильников на территории Астраханской области, % </t>
  </si>
  <si>
    <t>Мероприятие 5. Обеспечение безопасности пищевой продукции</t>
  </si>
  <si>
    <t>Количество проведенных ветеринарно-санитарных экспертиз, тыс. ед.</t>
  </si>
  <si>
    <t>Мероприятие 6. Предотвращение заноса и распространения африканской чумы свиней на территории Астраханской области</t>
  </si>
  <si>
    <t>Количество выявленных очагов африканской чумы свиней, ед.</t>
  </si>
  <si>
    <t>Задача подпрограммы 2. Развитие кадровых ресурсов, материально-технической  базы государственных ветеринарных учреждений Астраханской области</t>
  </si>
  <si>
    <t>Укомплектованность штата государственных ветеринарных учреждений региона ветеринарными специалистами, %</t>
  </si>
  <si>
    <t>Мероприятие 1. Повышение квалификации (компетенции) специалистов государственных ветеринарных учреждений Астраханской области</t>
  </si>
  <si>
    <t>Количество специалистов государственных ветеринарных учреждений, прошедших повышение квалификации в рамках подпрограммы, ед.</t>
  </si>
  <si>
    <t xml:space="preserve">Мероприятие 2. Повышение уровня заработной платы работников государственных ветеринарных учреждений Астраханской области </t>
  </si>
  <si>
    <t>Уровень заработной платы ветеринарных специалистов государственных ветеринарных учреждений, тыс. руб.</t>
  </si>
  <si>
    <t>Мероприятие 3. Предоставление жилья и создание условий для проживания специалистов, осуществляющих деятельность в сельской местности</t>
  </si>
  <si>
    <t xml:space="preserve">Количество жилья, предоставленного в пользование ветеринарным специалистам, ед. </t>
  </si>
  <si>
    <t xml:space="preserve">Мероприятие 4. Популяризация ветеринарной специальности среди молодежи, предоставление целевых направлений на обучение по ветеринарному профилю </t>
  </si>
  <si>
    <t>Количество заключенных целевых договоров на обучение, ед.</t>
  </si>
  <si>
    <t>Задача подпрограммы 3.  Организация мероприятий при осуществлении деятельности по обращению с животными без владельцев</t>
  </si>
  <si>
    <t>Количество заключенных соглашений на осуществление деятельности по обращению с животными без владельцев, ед.</t>
  </si>
  <si>
    <t>Мероприятие 1. Проведение мероприятий по отлову животных без владельцев</t>
  </si>
  <si>
    <t xml:space="preserve"> Количество отловленных животных без владельцев, голов</t>
  </si>
  <si>
    <t>Мероприятие 2 Создание муниципальных приютов</t>
  </si>
  <si>
    <t xml:space="preserve"> Количество муниципальных приютов (нарастающим итогом), ед.</t>
  </si>
  <si>
    <t>Итого по государственной программе, в том числе</t>
  </si>
  <si>
    <t>Задача подпрограммы 1.  Поддержка сельскохозяйственного производства и стимулирование инвестиционной деятельности в агропромышленном комплексе в рамках Государственной программы развития сельского хозяйства и регулирования рынков сельскохозяйственной продукции, сырья и продовольствия</t>
  </si>
  <si>
    <t xml:space="preserve">Мероприятие 1. Реализация федерального проекта «Развитие отраслей и техническая модернизация агропромышленного комплекса»  </t>
  </si>
  <si>
    <t>Объем произведенной шерсти, полученной от тонкорунных и полутонкорунных пород овец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организациям, тыс. тонн</t>
  </si>
  <si>
    <t>Численность специалистов, прошедших обучение либо привлеченных на работу на сельских территориях в результате оказания государственной поддержки, тыс. человек</t>
  </si>
  <si>
    <t>3.3. «Реконструкция автомобильной дороги общего пользования «Подъезд от региональной дороги Астрахань – 3еленга к п. Садовый», в том числе ПИР» (капитальные вложения в объекты муниципальной собственности)</t>
  </si>
  <si>
    <t>3.9. Осуществление мероприятий по развитию транспортной инфраструктуры на сельских территориях</t>
  </si>
  <si>
    <t>Мероприятие 4. Субсидии муниципальным образованиям на строительство и реконструкцию объектов муниципальной собственности</t>
  </si>
  <si>
    <t>в том числе по объекту:</t>
  </si>
  <si>
    <t>"Водоснабжение села Соленое Займище Черноярского района Астраханской области"</t>
  </si>
  <si>
    <t>Введен в эксплуатацию объект капитального строительства муниципальной собственности, на завершение строительства которого предоставлена субсидия, километров</t>
  </si>
  <si>
    <t>Количество разработанной проектной документации на капитальный ремонт автомобильных дорог общего пользования регионального или межмуниципального значения Астраханской области,  ед.</t>
  </si>
  <si>
    <t>Ввод в действие локальных водопроводов, км</t>
  </si>
  <si>
    <t>Цель государственной программы. Повышение роли Астраханской области в обеспечении продовольственной безопасности Российской Федерации и развитии сельских территорий</t>
  </si>
  <si>
    <t>Текущие расходы</t>
  </si>
  <si>
    <t>Итого по подпрограмме, в том числе</t>
  </si>
  <si>
    <t>Капитальные вложения</t>
  </si>
  <si>
    <t>Мероприятие 3. Реализация федерального проекта «Развитие транспортной инфраструктуры на сельских территориях»</t>
  </si>
  <si>
    <t>Введено в эксплуатацию мелиорируемых земель для выращивания экспортно ориентированной сельскохозяйственной продукции за счет реконструкции, технического перевооружения и строительства новых мелиоративных систем общего и индивидуального пользования и вовлечения в оборот выбывших сельскохозяйственных угодий для выращивания экспортно ориентированной сельскохозяйственной продукции за счет проведения культуртехнических мероприятий (нарастающим итогом), га</t>
  </si>
  <si>
    <t>Среднемесячная начисленная заработная плата работников сельского хозяйства (без субъектов малого   предпринимательства), рублей</t>
  </si>
  <si>
    <t>Министр сельского хозяйства и рыбной промышленности Астраханской области</t>
  </si>
  <si>
    <t>Р.Ю. Пашаев</t>
  </si>
  <si>
    <t>о  реализации государственной программы «Развитие сельского хозяйства, пищевой и рыбной промышленности Астраханской области» за 2023 год</t>
  </si>
  <si>
    <t>Производство яиц в сельскохозяйственных организациях, крестьянских (фермерских) хозяйствах, включая индивидуальных предпринимателей, млн штук</t>
  </si>
  <si>
    <t>Доля поднадзорной техники, подлежащей осмотру в рамках проведения технического осмотра, в общем объеме зарегистрированной техники, %</t>
  </si>
  <si>
    <t>Количество приобретенной техники специального и общего назначения (нарастающим итогом), ед.</t>
  </si>
  <si>
    <t>Количество проведенных капитальных ремонтов ветеринарных учреждений Астраханской области, ед.</t>
  </si>
  <si>
    <t>Мероприятие 5. Модернизация парка техники специального назначения</t>
  </si>
  <si>
    <t>Мероприятие 6. Капитальный ремонт ветеринарных учреждений Астраханской области</t>
  </si>
  <si>
    <t>Доля застрахованного объема производства объектов товарной аквакультуры (товарного рыбоводства) в общем объеме товарной аквакультуры (товарного рыбоводства), %</t>
  </si>
  <si>
    <t xml:space="preserve"> - </t>
  </si>
  <si>
    <t>Произведено картофеля в сельскохозяйственных организациях, крестьянских (фермерских) хозяйствах и у индивидуальных предпринимателей, тыс. тонн</t>
  </si>
  <si>
    <t>Посевная площадь под картофелем в сельскохозяйственных организациях, крестьянских (фермерских) хозяйствах, включая индивидуальных предпринимателей, составила, тыс. га</t>
  </si>
  <si>
    <t>Произведено овощей открытого грунта в сельскохозяйственных организациях, крестьянских (фермерских) хозяйствах и у индивидуальных предпринимателей, тыс. тонн</t>
  </si>
  <si>
    <t>Посевная площадь под овощами открытого грунта в сельскохозяйственных организациях, крестьянских (фермерских) хозяйствах, включая индивидуальных предпринимателей, составила, тыс. га</t>
  </si>
  <si>
    <t>Произведено продукции овощеводства защищенного грунта собственного производства, выращенной с применением технологии досвечивания, тыс. тонн</t>
  </si>
  <si>
    <t>Достигнут объем высева элитного и (или) оригинального семенного картофеля и овощных культур, тыс. тонн</t>
  </si>
  <si>
    <t>Реализовано овощей открытого грунта, произведенных гражданами, ведущими личное подсобное хозяйство и применяющими специальный налоговый режим "Налог на профессиональный доход", получившими государственную поддержку, тыс. тонн</t>
  </si>
  <si>
    <t>Площадь введенных в эксплуатацию мелиорируемых земель за счет реконструкции, технического перевооружения и строительства новых мелиоративных систем общего и индивидуального пользования, тыс. га</t>
  </si>
  <si>
    <t>Показатель не исполнен в связи с отсутствием финансирования по данному направлению, поскольку в соответствии с заключенным дополнительным соглашением  от 13.12.2023 № 082-09-2023-428/2 к Соглашению о предоставлении субсидии из федерального бюджета бюджету субъекта Российской Федерации от 24.12.2022 № 082-09-2023-428,  объем финансового обеспечения расходных обязательств Астраханской области, софинансируемых из федерального бюджета на 2023 год, по указанному мероприятию не предусмотрен. В свою очередь за счет внебюджетных источников фитомелиоративные мероприятия сельхозтоваропроизводителями не выполнялись.</t>
  </si>
  <si>
    <t>Показатель достигнут.</t>
  </si>
  <si>
    <t>Показатель достигнут. Фактически достигнутое значение показателя по состоянию на 01.01.2024 нарастающим итогом за весь период реализации проекта, в том числе в 2024 году -  889,78 га.</t>
  </si>
  <si>
    <t>Показатель не достигнут. Неисполнение показателя связано со снижением объема производства яйца на 13% по причине плановой замены поголовья птицы на предприятиях Астраханской области.</t>
  </si>
  <si>
    <t>Показатель перевыполнен в значительном объеме за счет увеличения объемов государственной поддержки по данному направлению.</t>
  </si>
  <si>
    <t>Показатель достигнут. (обратный показатель).</t>
  </si>
  <si>
    <t>29.12.2023 получено заявление от ИП ГКФХ Дуйсенбиева Дамира Ильдаровича, победителя конкурсного отбора 2022 года, об отказе от гранта на развитие сельского туризма, предоставленного в соответствии с постановлением Правительства Астраханской области от 24.06.2022 № 277 -П «О Порядке предоставления грантов на развитие сельского туризма», в целях финансового обеспечения затрат, связанных с реализацией проекта развития сельского туризма ИП ГКФХ Дуйсенбиева Д.И.,
а также расторжении соглашения о предоставлении из бюджета Астраханской области гранта в форме субсидии в соответствии с пунктом 7 статьи 78 Бюджетного кодекса Российской Федерации от 22.07.2022 № 30-2022-002897 по собственному желанию.</t>
  </si>
  <si>
    <t>Показатель достигнут (в рамках получателя государственной поддержки 2023 года).</t>
  </si>
  <si>
    <t>Показатель не исполнен в связи с финансовыми сложностями и банкротством заявителей, прошедших отбор, фитомелиоративные мероприятия сельхозтоваропроизводителями не выполнялись.</t>
  </si>
  <si>
    <t xml:space="preserve">Показатель не исполнен в связи с отсутствием финансирования фитомелиоративных мероприятий, поскольку в соответствии с заключенным дополнительным соглашением  от 13.12.2023 № 082-09-2023-428/2 к Соглашению о предоставлении субсидии из федерального бюджета бюджету субъекта Российской Федерации от 24.12.2022 № 082-09-2023-428,  объем финансового обеспечения расходных обязательств Астраханской области, софинансируемых из федерального бюджета на 2023 год, по указанному направлению не предусмотрен. </t>
  </si>
  <si>
    <t>Показатель включен в Соглашение о реализации на территории Астраханской области государственных программ субъекта Российской Федерации, направленных на достижение целей и показателей государственной программы Российской Федерации "Комплексное развитие сельских территорий " от 15.12.2022 № 2022-00112.</t>
  </si>
  <si>
    <t xml:space="preserve">Между муниципальным образованием Астраханской области «Наримановский муниципальный район Астраханской области» и ООО «АСТРА+» заключен муниципальный контракт от 29.05.2023 № 8253000052230000150001. Срок выполнения работ по контракту — 01.09.2023. В соответствии с п. 2.3 муниципального контракта подрядной организации выплачен аванс в размере 30% от цены контракта. Произведена разметка объекта на местности, выполнена планировка территории. Работы приостановлены в связи с тем, что при производстве земляных работ выявлен высокий уровень грунтовых вод. Направлено обращение подрядной организации о рассмотрении возможности выполнения необходимых инженерных изысканий, внесения изменений в проектную документацию. В настоящее время ведутся работы по согласованию договора о корректировке проектной документации.  </t>
  </si>
  <si>
    <t>ГКУ АО «Астраханьавтодор» заключил контракт с ООО «Технопрогресс» от 21.08.2023 № 0825500000623000031 на «Выполнение инженерных изысканий и осуществление подготовки проектной документации по объекту: «Ремонт автомобильной дороги общего пользования регионального или межмуниципального значения Подъезд к п. Железнодорожного разъезда N 6 от автодороги Буруны - Басы - Кизляр в Лиманском районе Астраханской области", общей протяженностью 11,495 км. Мероприятие выполнено за счет собственных средств.</t>
  </si>
  <si>
    <t>Снижение общего показателя связано с многолетним снижением паводка, в том числе и в 2023 году, который влияет на естественное воспроизводство водных биологических ресурсов и, как следствие, на промышленную добычу (вылов) водных биологических ресурсов. Производство товарной рыбы в 2023 году выросло на 6,5%  по отношению к 2022 году (20,0 тыс. тонн) и составило 21,3 тыс. тонн.</t>
  </si>
  <si>
    <t xml:space="preserve">Предварительные данные. Окончательное значение показателя сформируется после 01.07.2024. </t>
  </si>
  <si>
    <t>Показатель не достигнут. Участок, на котором были запланированы работы обмелел,  в связи с чем оказание услуг по рыбохозяйственной мелиорации водных объектов рыбохозяйственного значения Астраханской области не представлялось возможным.</t>
  </si>
  <si>
    <t>Оказание государственной поддержки носит заявительный характер.</t>
  </si>
  <si>
    <t>Показатель достигнут (обратный показатель).</t>
  </si>
  <si>
    <t>Неисполнение показателя связано с отсутствием спроса на вакансии ветеринарных специалистов в связи с низким уровнем заработной платы (средняя зарплата ветеринарных специалистов за 2023 год составила 25,1 тыс. рублей).</t>
  </si>
  <si>
    <t>Бюджетные ассигнования на 2023 год по данному мероприятию не предусмотрены.</t>
  </si>
  <si>
    <t>Причинами неисполнения  субвенций муниципальными образованиями Астраханской области являются отсутствие заявок на участие в аукционах  исполнителями услуг, а также отдаленность районов.</t>
  </si>
  <si>
    <t>Показатель не достигнут. Проектно-сметная документация не прошла государственную экспертизу.</t>
  </si>
  <si>
    <t>Показатель не исполнен в связи с отсутствием заявителей по данному виду государственной поддержки. В соответствии с заключенным дополнительным соглашением от 27.12.2023 № 082-09-2023-313/4  к Соглашению о предоставлении субсидии из федерального бюджета бюджету субъекта Российской Федерации от 26.12.2022 № 082-09-2023-313,  объем финансового обеспечения расходных обязательств Астраханской области, софинансируемых из федерального бюджета на 2023 год, не  предусмотрен.</t>
  </si>
  <si>
    <t>Проектная документация разработана и направлена в государственную экспертизу проектов. Получены замечания. После исправления замечаний проектная документация будет направлена повторно на экспертизу.</t>
  </si>
  <si>
    <t xml:space="preserve">Проектная документация разработана и направлена в государственную экспертизу проектов. </t>
  </si>
  <si>
    <t>Показатель достигнут</t>
  </si>
  <si>
    <t>Предварительное значение показателя, рассчитаное исходя из статистических данных за 4 кв. 2022 года, 1 кв. 2023 года, 2 кв. 2023 года, 3 кв. 2023 года. Окончательное значение показателя за 2023 год будет сформировано после 15.05.2024 (прогнозируется достижения показателя на уровне 67,71%)</t>
  </si>
  <si>
    <t>Показатель исполнен</t>
  </si>
  <si>
    <t>Показатель достигнут. Реализовано 8 проектов по благоустройству общественных пространств на сельских территориях в трех муниципальных образованиях  Астраханской области: "Камызякский муниципальный район Астраханской области, "Володарский муниципальный район Астраханской области", "Икрянинский муниципальный район Астраханской области"</t>
  </si>
  <si>
    <t>Сроки ввода в эксплуатацию объекта капитального строительства «Реконструкция автомобильной дороги по ул. Комсомольской с. Старокучергановка Наримановского района Астраханской области» и разработки проектно-сметной документации по объектам «Реконструкция автомобильной дороги общего пользования местного значения по ул. Боевая в  с. Тумак Володарского района Астраханской области, в том числе ПИР» и  «Реконструкция автомобильной дороги по  ул. Степная в  с. Раздор Камызякского района Астраханской области, в том числе ПИР» перенесены на последующие периоды.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</si>
</sst>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0.000"/>
    <numFmt numFmtId="166" formatCode="0.000000"/>
    <numFmt numFmtId="167" formatCode="0.00000"/>
    <numFmt numFmtId="168" formatCode="#,##0.0"/>
    <numFmt numFmtId="169" formatCode="#,##0.000"/>
    <numFmt numFmtId="170" formatCode="0.0000"/>
  </numFmts>
  <fonts count="2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rgb="FF000000"/>
      <name val="Arial Cyr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Calibri"/>
      <family val="2"/>
      <charset val="204"/>
    </font>
    <font>
      <sz val="18"/>
      <name val="Calibri"/>
      <family val="2"/>
      <charset val="204"/>
    </font>
    <font>
      <i/>
      <sz val="18"/>
      <name val="Calibri"/>
      <family val="2"/>
      <charset val="204"/>
    </font>
    <font>
      <sz val="18"/>
      <color rgb="FFC00000"/>
      <name val="Calibri"/>
      <family val="2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FFCCCC"/>
      </patternFill>
    </fill>
    <fill>
      <patternFill patternType="solid">
        <fgColor rgb="FFFF99CC"/>
        <bgColor rgb="FFFF8080"/>
      </patternFill>
    </fill>
    <fill>
      <patternFill patternType="solid">
        <fgColor rgb="FF99CC00"/>
        <bgColor rgb="FFD2D02B"/>
      </patternFill>
    </fill>
    <fill>
      <patternFill patternType="solid">
        <fgColor rgb="FFFF0000"/>
        <bgColor rgb="FFCC0000"/>
      </patternFill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5" fillId="0" borderId="0" applyFont="0" applyFill="0" applyBorder="0" applyAlignment="0" applyProtection="0"/>
    <xf numFmtId="4" fontId="17" fillId="8" borderId="14">
      <alignment horizontal="right" vertical="top" shrinkToFit="1"/>
    </xf>
    <xf numFmtId="0" fontId="17" fillId="0" borderId="14">
      <alignment horizontal="left" vertical="top" wrapText="1"/>
    </xf>
    <xf numFmtId="0" fontId="1" fillId="0" borderId="0"/>
  </cellStyleXfs>
  <cellXfs count="338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1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6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2" fontId="14" fillId="0" borderId="9" xfId="0" applyNumberFormat="1" applyFont="1" applyFill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4" fontId="14" fillId="0" borderId="5" xfId="1" applyNumberFormat="1" applyFont="1" applyFill="1" applyBorder="1" applyAlignment="1">
      <alignment horizontal="center" vertical="center" wrapText="1"/>
    </xf>
    <xf numFmtId="168" fontId="14" fillId="0" borderId="9" xfId="1" applyNumberFormat="1" applyFont="1" applyFill="1" applyBorder="1" applyAlignment="1">
      <alignment horizontal="center" vertical="center" wrapText="1"/>
    </xf>
    <xf numFmtId="4" fontId="14" fillId="0" borderId="9" xfId="1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4" fontId="14" fillId="0" borderId="6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" fontId="14" fillId="0" borderId="13" xfId="0" applyNumberFormat="1" applyFont="1" applyFill="1" applyBorder="1" applyAlignment="1">
      <alignment horizontal="left" vertical="center" wrapText="1"/>
    </xf>
    <xf numFmtId="4" fontId="14" fillId="0" borderId="7" xfId="0" applyNumberFormat="1" applyFont="1" applyFill="1" applyBorder="1" applyAlignment="1">
      <alignment horizontal="left" vertical="center" wrapText="1"/>
    </xf>
    <xf numFmtId="4" fontId="14" fillId="0" borderId="6" xfId="0" applyNumberFormat="1" applyFont="1" applyFill="1" applyBorder="1" applyAlignment="1">
      <alignment horizontal="left" vertical="center" wrapText="1"/>
    </xf>
    <xf numFmtId="168" fontId="14" fillId="0" borderId="3" xfId="2" applyNumberFormat="1" applyFont="1" applyFill="1" applyBorder="1" applyAlignment="1">
      <alignment horizontal="center" vertical="center" wrapText="1"/>
    </xf>
    <xf numFmtId="167" fontId="14" fillId="0" borderId="5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vertical="center" wrapText="1"/>
    </xf>
    <xf numFmtId="170" fontId="14" fillId="0" borderId="3" xfId="0" applyNumberFormat="1" applyFont="1" applyFill="1" applyBorder="1" applyAlignment="1">
      <alignment horizontal="center" vertical="center" wrapText="1"/>
    </xf>
    <xf numFmtId="169" fontId="14" fillId="0" borderId="9" xfId="0" applyNumberFormat="1" applyFont="1" applyFill="1" applyBorder="1" applyAlignment="1">
      <alignment horizontal="center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168" fontId="14" fillId="0" borderId="6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vertical="center" wrapText="1"/>
    </xf>
    <xf numFmtId="2" fontId="14" fillId="0" borderId="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vertical="center" wrapText="1"/>
    </xf>
    <xf numFmtId="168" fontId="14" fillId="0" borderId="15" xfId="0" applyNumberFormat="1" applyFont="1" applyFill="1" applyBorder="1" applyAlignment="1">
      <alignment horizontal="center" vertical="center" wrapText="1"/>
    </xf>
    <xf numFmtId="168" fontId="14" fillId="0" borderId="1" xfId="0" applyNumberFormat="1" applyFont="1" applyFill="1" applyBorder="1" applyAlignment="1">
      <alignment horizontal="center" vertical="center" wrapText="1"/>
    </xf>
    <xf numFmtId="168" fontId="14" fillId="0" borderId="13" xfId="0" applyNumberFormat="1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/>
    </xf>
    <xf numFmtId="168" fontId="14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" fontId="14" fillId="0" borderId="3" xfId="2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168" fontId="14" fillId="0" borderId="5" xfId="1" applyNumberFormat="1" applyFont="1" applyFill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1" fontId="14" fillId="0" borderId="9" xfId="1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70" fontId="14" fillId="0" borderId="9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67" fontId="14" fillId="0" borderId="3" xfId="0" applyNumberFormat="1" applyFont="1" applyFill="1" applyBorder="1" applyAlignment="1">
      <alignment horizontal="center" vertical="top" wrapText="1"/>
    </xf>
    <xf numFmtId="4" fontId="14" fillId="0" borderId="9" xfId="5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top" wrapText="1"/>
    </xf>
    <xf numFmtId="2" fontId="14" fillId="0" borderId="13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center" vertical="center" wrapText="1"/>
    </xf>
    <xf numFmtId="168" fontId="13" fillId="0" borderId="9" xfId="0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168" fontId="14" fillId="0" borderId="8" xfId="0" applyNumberFormat="1" applyFont="1" applyFill="1" applyBorder="1" applyAlignment="1">
      <alignment vertical="center" wrapText="1"/>
    </xf>
    <xf numFmtId="168" fontId="14" fillId="0" borderId="7" xfId="0" applyNumberFormat="1" applyFont="1" applyFill="1" applyBorder="1" applyAlignment="1">
      <alignment vertical="center" wrapText="1"/>
    </xf>
    <xf numFmtId="168" fontId="14" fillId="0" borderId="3" xfId="0" applyNumberFormat="1" applyFont="1" applyFill="1" applyBorder="1" applyAlignment="1">
      <alignment vertical="center" wrapText="1"/>
    </xf>
    <xf numFmtId="168" fontId="14" fillId="0" borderId="11" xfId="0" applyNumberFormat="1" applyFont="1" applyFill="1" applyBorder="1" applyAlignment="1">
      <alignment vertical="center" wrapText="1"/>
    </xf>
    <xf numFmtId="168" fontId="14" fillId="0" borderId="11" xfId="2" applyNumberFormat="1" applyFont="1" applyFill="1" applyBorder="1" applyAlignment="1">
      <alignment vertical="center" wrapText="1"/>
    </xf>
    <xf numFmtId="168" fontId="14" fillId="0" borderId="6" xfId="2" applyNumberFormat="1" applyFont="1" applyFill="1" applyBorder="1" applyAlignment="1">
      <alignment vertical="center" wrapText="1"/>
    </xf>
    <xf numFmtId="168" fontId="14" fillId="0" borderId="8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8" fontId="14" fillId="0" borderId="7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 wrapText="1"/>
    </xf>
    <xf numFmtId="0" fontId="21" fillId="0" borderId="0" xfId="0" applyFont="1" applyFill="1" applyBorder="1"/>
    <xf numFmtId="4" fontId="14" fillId="0" borderId="5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168" fontId="16" fillId="0" borderId="0" xfId="0" applyNumberFormat="1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67" fontId="14" fillId="0" borderId="3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left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67" fontId="14" fillId="0" borderId="16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vertical="center" wrapText="1"/>
    </xf>
    <xf numFmtId="2" fontId="14" fillId="0" borderId="8" xfId="0" applyNumberFormat="1" applyFont="1" applyFill="1" applyBorder="1" applyAlignment="1">
      <alignment vertical="center" wrapText="1"/>
    </xf>
    <xf numFmtId="2" fontId="14" fillId="0" borderId="7" xfId="0" applyNumberFormat="1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vertical="center" wrapText="1"/>
    </xf>
    <xf numFmtId="4" fontId="14" fillId="0" borderId="11" xfId="2" applyNumberFormat="1" applyFont="1" applyFill="1" applyBorder="1" applyAlignment="1">
      <alignment vertical="center" wrapText="1"/>
    </xf>
    <xf numFmtId="4" fontId="14" fillId="0" borderId="6" xfId="2" applyNumberFormat="1" applyFont="1" applyFill="1" applyBorder="1" applyAlignment="1">
      <alignment vertical="center" wrapText="1"/>
    </xf>
    <xf numFmtId="4" fontId="14" fillId="0" borderId="6" xfId="2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vertical="center"/>
    </xf>
    <xf numFmtId="168" fontId="14" fillId="0" borderId="6" xfId="2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/>
    <xf numFmtId="4" fontId="14" fillId="0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/>
    <xf numFmtId="168" fontId="14" fillId="0" borderId="1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9" xfId="0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top" wrapText="1"/>
    </xf>
    <xf numFmtId="4" fontId="14" fillId="0" borderId="11" xfId="0" applyNumberFormat="1" applyFont="1" applyFill="1" applyBorder="1" applyAlignment="1">
      <alignment horizontal="center" vertical="top" wrapText="1"/>
    </xf>
    <xf numFmtId="4" fontId="14" fillId="0" borderId="10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left" vertical="center" wrapText="1"/>
    </xf>
    <xf numFmtId="167" fontId="14" fillId="0" borderId="3" xfId="0" applyNumberFormat="1" applyFont="1" applyFill="1" applyBorder="1" applyAlignment="1">
      <alignment horizontal="center" vertical="center" wrapText="1"/>
    </xf>
    <xf numFmtId="167" fontId="14" fillId="0" borderId="6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left" vertical="center" wrapText="1"/>
    </xf>
    <xf numFmtId="2" fontId="14" fillId="0" borderId="4" xfId="0" applyNumberFormat="1" applyFont="1" applyFill="1" applyBorder="1" applyAlignment="1">
      <alignment horizontal="left" vertical="center" wrapText="1"/>
    </xf>
    <xf numFmtId="2" fontId="14" fillId="0" borderId="5" xfId="0" applyNumberFormat="1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top" wrapText="1"/>
    </xf>
    <xf numFmtId="4" fontId="14" fillId="0" borderId="11" xfId="0" applyNumberFormat="1" applyFont="1" applyFill="1" applyBorder="1" applyAlignment="1">
      <alignment horizontal="left" vertical="top" wrapText="1"/>
    </xf>
    <xf numFmtId="168" fontId="14" fillId="0" borderId="3" xfId="0" applyNumberFormat="1" applyFont="1" applyFill="1" applyBorder="1" applyAlignment="1">
      <alignment horizontal="center" vertical="top" wrapText="1"/>
    </xf>
    <xf numFmtId="168" fontId="14" fillId="0" borderId="11" xfId="0" applyNumberFormat="1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center" vertical="center" wrapText="1"/>
    </xf>
    <xf numFmtId="167" fontId="14" fillId="0" borderId="13" xfId="0" applyNumberFormat="1" applyFont="1" applyFill="1" applyBorder="1" applyAlignment="1">
      <alignment horizontal="center" vertical="center" wrapText="1"/>
    </xf>
    <xf numFmtId="167" fontId="14" fillId="0" borderId="15" xfId="0" applyNumberFormat="1" applyFont="1" applyFill="1" applyBorder="1" applyAlignment="1">
      <alignment horizontal="center" vertical="center" wrapText="1"/>
    </xf>
    <xf numFmtId="167" fontId="14" fillId="0" borderId="16" xfId="0" applyNumberFormat="1" applyFont="1" applyFill="1" applyBorder="1" applyAlignment="1">
      <alignment horizontal="center" vertical="center" wrapText="1"/>
    </xf>
    <xf numFmtId="167" fontId="14" fillId="0" borderId="8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Border="1" applyAlignment="1">
      <alignment horizontal="center" vertical="center" wrapText="1"/>
    </xf>
    <xf numFmtId="167" fontId="14" fillId="0" borderId="12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167" fontId="14" fillId="0" borderId="1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167" fontId="14" fillId="0" borderId="10" xfId="0" applyNumberFormat="1" applyFont="1" applyFill="1" applyBorder="1" applyAlignment="1">
      <alignment horizontal="left" vertical="center" wrapText="1"/>
    </xf>
    <xf numFmtId="167" fontId="14" fillId="0" borderId="4" xfId="0" applyNumberFormat="1" applyFont="1" applyFill="1" applyBorder="1" applyAlignment="1">
      <alignment horizontal="left" vertical="center" wrapText="1"/>
    </xf>
    <xf numFmtId="167" fontId="14" fillId="0" borderId="5" xfId="0" applyNumberFormat="1" applyFont="1" applyFill="1" applyBorder="1" applyAlignment="1">
      <alignment horizontal="left" vertical="center" wrapText="1"/>
    </xf>
    <xf numFmtId="167" fontId="14" fillId="0" borderId="1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167" fontId="14" fillId="0" borderId="13" xfId="0" applyNumberFormat="1" applyFont="1" applyFill="1" applyBorder="1" applyAlignment="1">
      <alignment horizontal="left" vertical="center" wrapText="1"/>
    </xf>
    <xf numFmtId="167" fontId="14" fillId="0" borderId="15" xfId="0" applyNumberFormat="1" applyFont="1" applyFill="1" applyBorder="1" applyAlignment="1">
      <alignment horizontal="left" vertical="center" wrapText="1"/>
    </xf>
    <xf numFmtId="167" fontId="14" fillId="0" borderId="16" xfId="0" applyNumberFormat="1" applyFont="1" applyFill="1" applyBorder="1" applyAlignment="1">
      <alignment horizontal="left" vertical="center" wrapText="1"/>
    </xf>
    <xf numFmtId="167" fontId="14" fillId="0" borderId="7" xfId="0" applyNumberFormat="1" applyFont="1" applyFill="1" applyBorder="1" applyAlignment="1">
      <alignment horizontal="left" vertical="center" wrapText="1"/>
    </xf>
    <xf numFmtId="167" fontId="14" fillId="0" borderId="1" xfId="0" applyNumberFormat="1" applyFont="1" applyFill="1" applyBorder="1" applyAlignment="1">
      <alignment horizontal="left" vertical="center" wrapText="1"/>
    </xf>
    <xf numFmtId="167" fontId="14" fillId="0" borderId="17" xfId="0" applyNumberFormat="1" applyFont="1" applyFill="1" applyBorder="1" applyAlignment="1">
      <alignment horizontal="left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Fill="1" applyBorder="1" applyAlignment="1">
      <alignment horizontal="center" vertical="center" wrapText="1"/>
    </xf>
    <xf numFmtId="166" fontId="14" fillId="0" borderId="3" xfId="0" applyNumberFormat="1" applyFont="1" applyFill="1" applyBorder="1" applyAlignment="1">
      <alignment horizontal="center" vertical="center" wrapText="1"/>
    </xf>
    <xf numFmtId="166" fontId="14" fillId="0" borderId="11" xfId="0" applyNumberFormat="1" applyFont="1" applyFill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horizontal="center" vertical="center" wrapText="1"/>
    </xf>
    <xf numFmtId="165" fontId="20" fillId="0" borderId="16" xfId="0" applyNumberFormat="1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0" fillId="0" borderId="7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168" fontId="14" fillId="0" borderId="11" xfId="0" applyNumberFormat="1" applyFont="1" applyFill="1" applyBorder="1" applyAlignment="1">
      <alignment horizontal="center" vertical="center" wrapText="1"/>
    </xf>
    <xf numFmtId="168" fontId="14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168" fontId="14" fillId="0" borderId="9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left"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165" fontId="25" fillId="0" borderId="11" xfId="0" applyNumberFormat="1" applyFont="1" applyFill="1" applyBorder="1" applyAlignment="1">
      <alignment horizontal="center" vertical="center" wrapText="1"/>
    </xf>
  </cellXfs>
  <cellStyles count="6">
    <cellStyle name="Excel Built-in Explanatory Text" xfId="5"/>
    <cellStyle name="xl34" xfId="4"/>
    <cellStyle name="xl36" xfId="3"/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D02BD2"/>
      <rgbColor rgb="FF00FFFF"/>
      <rgbColor rgb="FFCC0000"/>
      <rgbColor rgb="FF006600"/>
      <rgbColor rgb="FF000080"/>
      <rgbColor rgb="FF996600"/>
      <rgbColor rgb="FF800080"/>
      <rgbColor rgb="FF008080"/>
      <rgbColor rgb="FFB9CDE5"/>
      <rgbColor rgb="FF808080"/>
      <rgbColor rgb="FFDDDDDD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3399"/>
      <rgbColor rgb="FFD2D02B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2F2F2"/>
      <rgbColor rgb="FFD9D9D9"/>
      <rgbColor rgb="FFFF99CC"/>
      <rgbColor rgb="FFFFCCCC"/>
      <rgbColor rgb="FFFFCC99"/>
      <rgbColor rgb="FF007FFF"/>
      <rgbColor rgb="FF2BD22B"/>
      <rgbColor rgb="FF99CC00"/>
      <rgbColor rgb="FFFFCC00"/>
      <rgbColor rgb="FFD27E2B"/>
      <rgbColor rgb="FFFF7F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08"/>
  <sheetViews>
    <sheetView view="pageBreakPreview" zoomScale="50" zoomScaleNormal="60" zoomScalePageLayoutView="50" workbookViewId="0"/>
  </sheetViews>
  <sheetFormatPr defaultRowHeight="15" x14ac:dyDescent="0.25"/>
  <cols>
    <col min="1" max="1" width="48.42578125" style="1" customWidth="1"/>
    <col min="2" max="2" width="16.5703125" style="2" customWidth="1"/>
    <col min="3" max="3" width="11.85546875" style="2" customWidth="1"/>
    <col min="4" max="5" width="10.7109375" style="3" customWidth="1"/>
    <col min="6" max="6" width="11.42578125" style="3"/>
    <col min="7" max="7" width="12.140625" style="3" customWidth="1"/>
    <col min="8" max="8" width="13.140625" style="3" customWidth="1"/>
    <col min="9" max="9" width="10.42578125" style="3" customWidth="1"/>
    <col min="10" max="10" width="10" style="3" customWidth="1"/>
    <col min="11" max="11" width="11.7109375" style="3" customWidth="1"/>
    <col min="12" max="12" width="10.7109375" style="3" customWidth="1"/>
    <col min="13" max="13" width="10.42578125" style="3" customWidth="1"/>
    <col min="14" max="14" width="57.42578125" style="4" customWidth="1"/>
    <col min="15" max="15" width="9.5703125" style="3" customWidth="1"/>
    <col min="16" max="16" width="12" style="5" customWidth="1"/>
    <col min="17" max="17" width="7.140625" customWidth="1"/>
    <col min="18" max="18" width="7.7109375" customWidth="1"/>
    <col min="19" max="19" width="8.42578125" hidden="1" customWidth="1"/>
    <col min="20" max="20" width="37.7109375" customWidth="1"/>
    <col min="21" max="21" width="6.5703125" style="6" customWidth="1"/>
    <col min="22" max="33" width="8.85546875" style="6" customWidth="1"/>
    <col min="34" max="1025" width="8.7109375" customWidth="1"/>
  </cols>
  <sheetData>
    <row r="1" spans="1:33" ht="39" customHeight="1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1:33" ht="35.25" customHeight="1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33" ht="34.5" customHeight="1" x14ac:dyDescent="0.25">
      <c r="A3" s="208" t="s">
        <v>2</v>
      </c>
      <c r="B3" s="209" t="s">
        <v>3</v>
      </c>
      <c r="C3" s="209" t="s">
        <v>4</v>
      </c>
      <c r="D3" s="209"/>
      <c r="E3" s="210" t="s">
        <v>5</v>
      </c>
      <c r="F3" s="210"/>
      <c r="G3" s="210"/>
      <c r="H3" s="210"/>
      <c r="I3" s="210"/>
      <c r="J3" s="210"/>
      <c r="K3" s="210"/>
      <c r="L3" s="210"/>
      <c r="M3" s="210"/>
      <c r="N3" s="209" t="s">
        <v>6</v>
      </c>
      <c r="O3" s="209"/>
      <c r="P3" s="209"/>
      <c r="Q3" s="209"/>
      <c r="R3" s="209"/>
      <c r="S3" s="209"/>
      <c r="T3" s="209"/>
    </row>
    <row r="4" spans="1:33" ht="34.5" customHeight="1" x14ac:dyDescent="0.25">
      <c r="A4" s="208"/>
      <c r="B4" s="209"/>
      <c r="C4" s="209"/>
      <c r="D4" s="209"/>
      <c r="E4" s="209" t="s">
        <v>7</v>
      </c>
      <c r="F4" s="209"/>
      <c r="G4" s="209" t="s">
        <v>8</v>
      </c>
      <c r="H4" s="209"/>
      <c r="I4" s="209" t="s">
        <v>9</v>
      </c>
      <c r="J4" s="209"/>
      <c r="K4" s="209" t="s">
        <v>10</v>
      </c>
      <c r="L4" s="209" t="s">
        <v>11</v>
      </c>
      <c r="M4" s="209"/>
      <c r="N4" s="8"/>
      <c r="O4" s="8"/>
      <c r="P4" s="7"/>
      <c r="Q4" s="8"/>
      <c r="R4" s="8"/>
      <c r="S4" s="8"/>
      <c r="T4" s="8"/>
    </row>
    <row r="5" spans="1:33" ht="149.25" customHeight="1" x14ac:dyDescent="0.25">
      <c r="A5" s="208"/>
      <c r="B5" s="209"/>
      <c r="C5" s="8" t="s">
        <v>12</v>
      </c>
      <c r="D5" s="8" t="s">
        <v>13</v>
      </c>
      <c r="E5" s="8" t="s">
        <v>12</v>
      </c>
      <c r="F5" s="8" t="s">
        <v>13</v>
      </c>
      <c r="G5" s="8" t="s">
        <v>12</v>
      </c>
      <c r="H5" s="8" t="s">
        <v>13</v>
      </c>
      <c r="I5" s="8" t="s">
        <v>12</v>
      </c>
      <c r="J5" s="8" t="s">
        <v>13</v>
      </c>
      <c r="K5" s="209"/>
      <c r="L5" s="8" t="s">
        <v>12</v>
      </c>
      <c r="M5" s="8" t="s">
        <v>13</v>
      </c>
      <c r="N5" s="8" t="s">
        <v>14</v>
      </c>
      <c r="O5" s="8" t="s">
        <v>15</v>
      </c>
      <c r="P5" s="7" t="s">
        <v>16</v>
      </c>
      <c r="Q5" s="8" t="s">
        <v>17</v>
      </c>
      <c r="R5" s="8" t="s">
        <v>18</v>
      </c>
      <c r="S5" s="8"/>
      <c r="T5" s="8" t="s">
        <v>19</v>
      </c>
    </row>
    <row r="6" spans="1:33" ht="67.5" customHeight="1" x14ac:dyDescent="0.25">
      <c r="A6" s="9" t="s">
        <v>20</v>
      </c>
      <c r="B6" s="10">
        <f t="shared" ref="B6:M6" si="0">B12+B42+B59+B87+B92</f>
        <v>1228145.2101</v>
      </c>
      <c r="C6" s="11">
        <f t="shared" si="0"/>
        <v>977533.80070000002</v>
      </c>
      <c r="D6" s="11">
        <f t="shared" si="0"/>
        <v>983435.45782000001</v>
      </c>
      <c r="E6" s="11">
        <f t="shared" si="0"/>
        <v>511346.95100000006</v>
      </c>
      <c r="F6" s="11">
        <f t="shared" si="0"/>
        <v>510824.93862000003</v>
      </c>
      <c r="G6" s="11">
        <f t="shared" si="0"/>
        <v>349637.34969999996</v>
      </c>
      <c r="H6" s="11">
        <f t="shared" si="0"/>
        <v>355215.9192</v>
      </c>
      <c r="I6" s="11">
        <f t="shared" si="0"/>
        <v>3939.6000000000004</v>
      </c>
      <c r="J6" s="11">
        <f t="shared" si="0"/>
        <v>4784.7</v>
      </c>
      <c r="K6" s="11">
        <f t="shared" si="0"/>
        <v>112609.9</v>
      </c>
      <c r="L6" s="11">
        <f t="shared" si="0"/>
        <v>0</v>
      </c>
      <c r="M6" s="11">
        <f t="shared" si="0"/>
        <v>0</v>
      </c>
      <c r="N6" s="12"/>
      <c r="O6" s="12"/>
      <c r="P6" s="13"/>
      <c r="Q6" s="12"/>
      <c r="R6" s="12"/>
      <c r="S6" s="12"/>
      <c r="T6" s="14"/>
    </row>
    <row r="7" spans="1:33" ht="23.25" customHeight="1" x14ac:dyDescent="0.25">
      <c r="A7" s="211" t="s">
        <v>21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</row>
    <row r="8" spans="1:33" ht="120.75" customHeight="1" x14ac:dyDescent="0.25">
      <c r="A8" s="15" t="s">
        <v>22</v>
      </c>
      <c r="B8" s="16">
        <f t="shared" ref="B8:M8" si="1">B9</f>
        <v>255542.34</v>
      </c>
      <c r="C8" s="16">
        <f t="shared" si="1"/>
        <v>120473.88799999999</v>
      </c>
      <c r="D8" s="16">
        <f t="shared" si="1"/>
        <v>126563.21799999999</v>
      </c>
      <c r="E8" s="16">
        <f t="shared" si="1"/>
        <v>64418.983</v>
      </c>
      <c r="F8" s="16">
        <f t="shared" si="1"/>
        <v>63959.983</v>
      </c>
      <c r="G8" s="16">
        <f t="shared" si="1"/>
        <v>52115.305</v>
      </c>
      <c r="H8" s="16">
        <f t="shared" si="1"/>
        <v>57818.535000000003</v>
      </c>
      <c r="I8" s="16">
        <f t="shared" si="1"/>
        <v>3939.6000000000004</v>
      </c>
      <c r="J8" s="16">
        <f t="shared" si="1"/>
        <v>4784.7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7" t="s">
        <v>23</v>
      </c>
      <c r="O8" s="7" t="s">
        <v>24</v>
      </c>
      <c r="P8" s="7">
        <v>4.2</v>
      </c>
      <c r="Q8" s="7">
        <v>4.3</v>
      </c>
      <c r="R8" s="18">
        <v>4.3</v>
      </c>
      <c r="S8" s="19"/>
      <c r="T8" s="18" t="s">
        <v>25</v>
      </c>
      <c r="U8" s="20">
        <v>1</v>
      </c>
    </row>
    <row r="9" spans="1:33" ht="122.25" customHeight="1" x14ac:dyDescent="0.25">
      <c r="A9" s="212" t="s">
        <v>26</v>
      </c>
      <c r="B9" s="213">
        <f t="shared" ref="B9:M9" si="2">B12</f>
        <v>255542.34</v>
      </c>
      <c r="C9" s="213">
        <f t="shared" si="2"/>
        <v>120473.88799999999</v>
      </c>
      <c r="D9" s="213">
        <f t="shared" si="2"/>
        <v>126563.21799999999</v>
      </c>
      <c r="E9" s="213">
        <f t="shared" si="2"/>
        <v>64418.983</v>
      </c>
      <c r="F9" s="213">
        <f t="shared" si="2"/>
        <v>63959.983</v>
      </c>
      <c r="G9" s="213">
        <f t="shared" si="2"/>
        <v>52115.305</v>
      </c>
      <c r="H9" s="213">
        <f t="shared" si="2"/>
        <v>57818.535000000003</v>
      </c>
      <c r="I9" s="213">
        <f t="shared" si="2"/>
        <v>3939.6000000000004</v>
      </c>
      <c r="J9" s="213">
        <f t="shared" si="2"/>
        <v>4784.7</v>
      </c>
      <c r="K9" s="213">
        <f t="shared" si="2"/>
        <v>0</v>
      </c>
      <c r="L9" s="213">
        <f t="shared" si="2"/>
        <v>0</v>
      </c>
      <c r="M9" s="213">
        <f t="shared" si="2"/>
        <v>0</v>
      </c>
      <c r="N9" s="17" t="s">
        <v>27</v>
      </c>
      <c r="O9" s="7" t="s">
        <v>24</v>
      </c>
      <c r="P9" s="17">
        <v>1.24</v>
      </c>
      <c r="Q9" s="17">
        <v>1.8</v>
      </c>
      <c r="R9" s="17">
        <v>1.8</v>
      </c>
      <c r="S9" s="22">
        <f>R9-Q9</f>
        <v>0</v>
      </c>
      <c r="T9" s="7"/>
      <c r="U9" s="20">
        <f>U8+1</f>
        <v>2</v>
      </c>
    </row>
    <row r="10" spans="1:33" ht="65.25" hidden="1" customHeight="1" x14ac:dyDescent="0.25">
      <c r="A10" s="212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17" t="s">
        <v>28</v>
      </c>
      <c r="O10" s="7" t="s">
        <v>24</v>
      </c>
      <c r="P10" s="17">
        <v>0</v>
      </c>
      <c r="Q10" s="17">
        <v>0</v>
      </c>
      <c r="R10" s="17">
        <v>0</v>
      </c>
      <c r="S10" s="7">
        <f>R10-Q10</f>
        <v>0</v>
      </c>
      <c r="T10" s="7"/>
      <c r="U10" s="20"/>
    </row>
    <row r="11" spans="1:33" ht="26.25" customHeight="1" x14ac:dyDescent="0.25">
      <c r="A11" s="211" t="s">
        <v>29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</row>
    <row r="12" spans="1:33" s="26" customFormat="1" ht="129" customHeight="1" x14ac:dyDescent="0.25">
      <c r="A12" s="15" t="s">
        <v>30</v>
      </c>
      <c r="B12" s="23">
        <f t="shared" ref="B12:M12" si="3">B13+B17</f>
        <v>255542.34</v>
      </c>
      <c r="C12" s="23">
        <f t="shared" si="3"/>
        <v>120473.88799999999</v>
      </c>
      <c r="D12" s="23">
        <f t="shared" si="3"/>
        <v>126563.21799999999</v>
      </c>
      <c r="E12" s="23">
        <f t="shared" si="3"/>
        <v>64418.983</v>
      </c>
      <c r="F12" s="23">
        <f t="shared" si="3"/>
        <v>63959.983</v>
      </c>
      <c r="G12" s="23">
        <f t="shared" si="3"/>
        <v>52115.305</v>
      </c>
      <c r="H12" s="23">
        <f t="shared" si="3"/>
        <v>57818.535000000003</v>
      </c>
      <c r="I12" s="23">
        <f t="shared" si="3"/>
        <v>3939.6000000000004</v>
      </c>
      <c r="J12" s="23">
        <f t="shared" si="3"/>
        <v>4784.7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17" t="s">
        <v>31</v>
      </c>
      <c r="O12" s="7" t="s">
        <v>24</v>
      </c>
      <c r="P12" s="17">
        <v>1.24</v>
      </c>
      <c r="Q12" s="17">
        <v>1.8</v>
      </c>
      <c r="R12" s="17">
        <v>1.8</v>
      </c>
      <c r="S12" s="24">
        <f>R12-Q12</f>
        <v>0</v>
      </c>
      <c r="T12" s="7"/>
      <c r="U12" s="2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6" customFormat="1" ht="62.25" customHeight="1" x14ac:dyDescent="0.25">
      <c r="A13" s="214" t="s">
        <v>32</v>
      </c>
      <c r="B13" s="213">
        <f t="shared" ref="B13:M13" si="4">B15+B16</f>
        <v>45081</v>
      </c>
      <c r="C13" s="213">
        <f t="shared" si="4"/>
        <v>45081</v>
      </c>
      <c r="D13" s="213">
        <f t="shared" si="4"/>
        <v>45081</v>
      </c>
      <c r="E13" s="213">
        <f t="shared" si="4"/>
        <v>19601</v>
      </c>
      <c r="F13" s="213">
        <f t="shared" si="4"/>
        <v>19601</v>
      </c>
      <c r="G13" s="213">
        <f t="shared" si="4"/>
        <v>25480</v>
      </c>
      <c r="H13" s="213">
        <f t="shared" si="4"/>
        <v>25480</v>
      </c>
      <c r="I13" s="213">
        <f t="shared" si="4"/>
        <v>0</v>
      </c>
      <c r="J13" s="213">
        <f t="shared" si="4"/>
        <v>0</v>
      </c>
      <c r="K13" s="213">
        <f t="shared" si="4"/>
        <v>0</v>
      </c>
      <c r="L13" s="213">
        <f t="shared" si="4"/>
        <v>0</v>
      </c>
      <c r="M13" s="213">
        <f t="shared" si="4"/>
        <v>0</v>
      </c>
      <c r="N13" s="7" t="s">
        <v>33</v>
      </c>
      <c r="O13" s="7" t="s">
        <v>34</v>
      </c>
      <c r="P13" s="17">
        <v>1.74</v>
      </c>
      <c r="Q13" s="17">
        <v>1.83</v>
      </c>
      <c r="R13" s="17">
        <v>2.1</v>
      </c>
      <c r="S13" s="24">
        <f>R13-Q13</f>
        <v>0.27</v>
      </c>
      <c r="T13" s="7"/>
      <c r="U13" s="25">
        <v>3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6" customFormat="1" ht="38.25" customHeight="1" x14ac:dyDescent="0.25">
      <c r="A14" s="214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17" t="s">
        <v>35</v>
      </c>
      <c r="O14" s="17" t="s">
        <v>36</v>
      </c>
      <c r="P14" s="17">
        <v>0.98</v>
      </c>
      <c r="Q14" s="17">
        <v>3.27</v>
      </c>
      <c r="R14" s="7">
        <v>7.9</v>
      </c>
      <c r="S14" s="22">
        <f>R14/Q14*100</f>
        <v>241.59021406727828</v>
      </c>
      <c r="T14" s="208" t="s">
        <v>37</v>
      </c>
      <c r="U14" s="25">
        <v>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6" customFormat="1" ht="60.75" customHeight="1" x14ac:dyDescent="0.25">
      <c r="A15" s="15" t="s">
        <v>38</v>
      </c>
      <c r="B15" s="7">
        <v>13524</v>
      </c>
      <c r="C15" s="16">
        <f>E15+G15+I15+K15+L15</f>
        <v>13524</v>
      </c>
      <c r="D15" s="16">
        <f>F15+H15+J15+K15+M15</f>
        <v>13524</v>
      </c>
      <c r="E15" s="17">
        <v>5880</v>
      </c>
      <c r="F15" s="17">
        <v>5880</v>
      </c>
      <c r="G15" s="17">
        <v>7644</v>
      </c>
      <c r="H15" s="17">
        <v>7644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39</v>
      </c>
      <c r="O15" s="17" t="s">
        <v>40</v>
      </c>
      <c r="P15" s="17">
        <v>0.54</v>
      </c>
      <c r="Q15" s="17">
        <v>0.98</v>
      </c>
      <c r="R15" s="7">
        <v>3.8</v>
      </c>
      <c r="S15" s="22">
        <f>R15/Q15*100</f>
        <v>387.75510204081633</v>
      </c>
      <c r="T15" s="208"/>
      <c r="U15" s="25">
        <v>5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6" customFormat="1" ht="57" customHeight="1" x14ac:dyDescent="0.25">
      <c r="A16" s="15" t="s">
        <v>41</v>
      </c>
      <c r="B16" s="7">
        <v>31557</v>
      </c>
      <c r="C16" s="16">
        <f>E16+G16+I16+K16+L16</f>
        <v>31557</v>
      </c>
      <c r="D16" s="16">
        <f>F16+H16+J16+K16+M16</f>
        <v>31557</v>
      </c>
      <c r="E16" s="17">
        <v>13721</v>
      </c>
      <c r="F16" s="17">
        <v>13721</v>
      </c>
      <c r="G16" s="17">
        <v>17836</v>
      </c>
      <c r="H16" s="17">
        <v>17836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 t="s">
        <v>42</v>
      </c>
      <c r="O16" s="17" t="s">
        <v>43</v>
      </c>
      <c r="P16" s="17">
        <v>0.44</v>
      </c>
      <c r="Q16" s="17">
        <v>2.29</v>
      </c>
      <c r="R16" s="7">
        <v>4.0999999999999996</v>
      </c>
      <c r="S16" s="22">
        <f>R16/Q16*100</f>
        <v>179.03930131004364</v>
      </c>
      <c r="T16" s="208"/>
      <c r="U16" s="25">
        <v>6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6" customFormat="1" ht="189.75" customHeight="1" x14ac:dyDescent="0.25">
      <c r="A17" s="15" t="s">
        <v>44</v>
      </c>
      <c r="B17" s="16">
        <f t="shared" ref="B17:M17" si="5">B18+B27+B30+B32+B33</f>
        <v>210461.34</v>
      </c>
      <c r="C17" s="16">
        <f t="shared" si="5"/>
        <v>75392.887999999992</v>
      </c>
      <c r="D17" s="16">
        <f t="shared" si="5"/>
        <v>81482.217999999993</v>
      </c>
      <c r="E17" s="16">
        <f t="shared" si="5"/>
        <v>44817.983</v>
      </c>
      <c r="F17" s="16">
        <f t="shared" si="5"/>
        <v>44358.983</v>
      </c>
      <c r="G17" s="16">
        <f t="shared" si="5"/>
        <v>26635.305</v>
      </c>
      <c r="H17" s="16">
        <f t="shared" si="5"/>
        <v>32338.535</v>
      </c>
      <c r="I17" s="16">
        <f t="shared" si="5"/>
        <v>3939.6000000000004</v>
      </c>
      <c r="J17" s="16">
        <f t="shared" si="5"/>
        <v>4784.7</v>
      </c>
      <c r="K17" s="16">
        <f t="shared" si="5"/>
        <v>0</v>
      </c>
      <c r="L17" s="16">
        <f t="shared" si="5"/>
        <v>0</v>
      </c>
      <c r="M17" s="16">
        <f t="shared" si="5"/>
        <v>0</v>
      </c>
      <c r="N17" s="17" t="s">
        <v>45</v>
      </c>
      <c r="O17" s="7" t="s">
        <v>24</v>
      </c>
      <c r="P17" s="17">
        <v>0.86</v>
      </c>
      <c r="Q17" s="17">
        <v>2.29</v>
      </c>
      <c r="R17" s="17">
        <v>2.9</v>
      </c>
      <c r="S17" s="24">
        <f>R17-Q17</f>
        <v>0.60999999999999988</v>
      </c>
      <c r="T17" s="17"/>
      <c r="U17" s="25">
        <v>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6" customFormat="1" ht="50.25" customHeight="1" x14ac:dyDescent="0.25">
      <c r="A18" s="15" t="s">
        <v>46</v>
      </c>
      <c r="B18" s="16">
        <f t="shared" ref="B18:M18" si="6">B20+B22+B23+B24+B25+B26</f>
        <v>37023.29</v>
      </c>
      <c r="C18" s="16">
        <f t="shared" si="6"/>
        <v>17033.3416</v>
      </c>
      <c r="D18" s="16">
        <f t="shared" si="6"/>
        <v>17033.3416</v>
      </c>
      <c r="E18" s="16">
        <f t="shared" si="6"/>
        <v>15090.003000000001</v>
      </c>
      <c r="F18" s="16">
        <f t="shared" si="6"/>
        <v>15090.003000000001</v>
      </c>
      <c r="G18" s="16">
        <f t="shared" si="6"/>
        <v>1943.3386</v>
      </c>
      <c r="H18" s="16">
        <f t="shared" si="6"/>
        <v>1943.3386</v>
      </c>
      <c r="I18" s="16">
        <f t="shared" si="6"/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7" t="s">
        <v>47</v>
      </c>
      <c r="O18" s="7" t="s">
        <v>24</v>
      </c>
      <c r="P18" s="17">
        <v>55.2</v>
      </c>
      <c r="Q18" s="17">
        <v>55.4</v>
      </c>
      <c r="R18" s="17">
        <v>55.7</v>
      </c>
      <c r="S18" s="24">
        <f>R18-Q18</f>
        <v>0.30000000000000426</v>
      </c>
      <c r="T18" s="27"/>
      <c r="U18" s="25">
        <v>8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30" customFormat="1" ht="80.25" hidden="1" customHeight="1" x14ac:dyDescent="0.25">
      <c r="A19" s="28" t="s">
        <v>48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49</v>
      </c>
      <c r="O19" s="29" t="s">
        <v>50</v>
      </c>
      <c r="P19" s="29">
        <v>0</v>
      </c>
      <c r="Q19" s="29">
        <v>0</v>
      </c>
      <c r="R19" s="29">
        <v>0</v>
      </c>
      <c r="S19" s="29"/>
      <c r="T19" s="29"/>
    </row>
    <row r="20" spans="1:33" s="26" customFormat="1" ht="102.75" customHeight="1" x14ac:dyDescent="0.25">
      <c r="A20" s="15" t="s">
        <v>51</v>
      </c>
      <c r="B20" s="17">
        <v>13480.35</v>
      </c>
      <c r="C20" s="16">
        <f t="shared" ref="C20:C26" si="7">E20+G20+I20+K20+L20</f>
        <v>5533.8029999999999</v>
      </c>
      <c r="D20" s="16">
        <f t="shared" ref="D20:D26" si="8">F20+H20+J20+K20+M20</f>
        <v>5533.8029999999999</v>
      </c>
      <c r="E20" s="17">
        <v>5533.8029999999999</v>
      </c>
      <c r="F20" s="17">
        <v>5533.8029999999999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 t="s">
        <v>49</v>
      </c>
      <c r="O20" s="17" t="s">
        <v>50</v>
      </c>
      <c r="P20" s="17">
        <v>0</v>
      </c>
      <c r="Q20" s="17">
        <v>0</v>
      </c>
      <c r="R20" s="17">
        <v>0</v>
      </c>
      <c r="S20" s="17" t="s">
        <v>52</v>
      </c>
      <c r="T20" s="1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30" customFormat="1" ht="102.75" hidden="1" customHeight="1" x14ac:dyDescent="0.25">
      <c r="A21" s="28" t="s">
        <v>53</v>
      </c>
      <c r="B21" s="29" t="s">
        <v>54</v>
      </c>
      <c r="C21" s="16">
        <f t="shared" si="7"/>
        <v>0</v>
      </c>
      <c r="D21" s="16">
        <f t="shared" si="8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 t="s">
        <v>49</v>
      </c>
      <c r="O21" s="29" t="s">
        <v>50</v>
      </c>
      <c r="P21" s="29"/>
      <c r="Q21" s="31">
        <v>0</v>
      </c>
      <c r="R21" s="32">
        <v>0</v>
      </c>
      <c r="S21" s="32"/>
      <c r="T21" s="32"/>
    </row>
    <row r="22" spans="1:33" s="26" customFormat="1" ht="86.25" customHeight="1" x14ac:dyDescent="0.25">
      <c r="A22" s="15" t="s">
        <v>55</v>
      </c>
      <c r="B22" s="17">
        <v>1284.9000000000001</v>
      </c>
      <c r="C22" s="16">
        <f t="shared" si="7"/>
        <v>0</v>
      </c>
      <c r="D22" s="16">
        <f t="shared" si="8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49</v>
      </c>
      <c r="O22" s="17" t="s">
        <v>50</v>
      </c>
      <c r="P22" s="17"/>
      <c r="Q22" s="17">
        <v>0</v>
      </c>
      <c r="R22" s="17">
        <v>0</v>
      </c>
      <c r="S22" s="17" t="s">
        <v>52</v>
      </c>
      <c r="T22" s="17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6" customFormat="1" ht="75.75" customHeight="1" x14ac:dyDescent="0.25">
      <c r="A23" s="15" t="s">
        <v>56</v>
      </c>
      <c r="B23" s="17">
        <v>10862.71</v>
      </c>
      <c r="C23" s="16">
        <f t="shared" si="7"/>
        <v>6455.0385999999999</v>
      </c>
      <c r="D23" s="16">
        <f t="shared" si="8"/>
        <v>6455.0385999999999</v>
      </c>
      <c r="E23" s="17">
        <v>4511.7</v>
      </c>
      <c r="F23" s="17">
        <v>4511.7</v>
      </c>
      <c r="G23" s="17">
        <v>1943.3386</v>
      </c>
      <c r="H23" s="17">
        <v>1943.3386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 t="s">
        <v>49</v>
      </c>
      <c r="O23" s="17" t="s">
        <v>50</v>
      </c>
      <c r="P23" s="17"/>
      <c r="Q23" s="17">
        <v>15.73</v>
      </c>
      <c r="R23" s="17">
        <v>0</v>
      </c>
      <c r="S23" s="24">
        <f>R23/Q23*100</f>
        <v>0</v>
      </c>
      <c r="T23" s="7" t="s">
        <v>57</v>
      </c>
      <c r="U23" s="25">
        <v>9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6" customFormat="1" ht="84.75" customHeight="1" x14ac:dyDescent="0.25">
      <c r="A24" s="15" t="s">
        <v>58</v>
      </c>
      <c r="B24" s="17">
        <v>2321.4</v>
      </c>
      <c r="C24" s="16">
        <f t="shared" si="7"/>
        <v>0</v>
      </c>
      <c r="D24" s="16">
        <f t="shared" si="8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 t="s">
        <v>49</v>
      </c>
      <c r="O24" s="17" t="s">
        <v>50</v>
      </c>
      <c r="P24" s="17"/>
      <c r="Q24" s="17">
        <v>0</v>
      </c>
      <c r="R24" s="17">
        <v>0</v>
      </c>
      <c r="S24" s="17" t="s">
        <v>52</v>
      </c>
      <c r="T24" s="1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6" customFormat="1" ht="83.25" customHeight="1" x14ac:dyDescent="0.25">
      <c r="A25" s="15" t="s">
        <v>59</v>
      </c>
      <c r="B25" s="33">
        <v>5044.5</v>
      </c>
      <c r="C25" s="16">
        <f t="shared" si="7"/>
        <v>5044.5</v>
      </c>
      <c r="D25" s="16">
        <f t="shared" si="8"/>
        <v>5044.5</v>
      </c>
      <c r="E25" s="17">
        <v>5044.5</v>
      </c>
      <c r="F25" s="17">
        <v>5044.5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 t="s">
        <v>49</v>
      </c>
      <c r="O25" s="17" t="s">
        <v>50</v>
      </c>
      <c r="P25" s="17"/>
      <c r="Q25" s="17">
        <v>27.2</v>
      </c>
      <c r="R25" s="17">
        <v>32.11</v>
      </c>
      <c r="S25" s="24">
        <f>R25/Q25*100</f>
        <v>118.05147058823529</v>
      </c>
      <c r="T25" s="208" t="s">
        <v>57</v>
      </c>
      <c r="U25" s="25">
        <v>10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74.25" customHeight="1" x14ac:dyDescent="0.25">
      <c r="A26" s="15" t="s">
        <v>60</v>
      </c>
      <c r="B26" s="17">
        <v>4029.43</v>
      </c>
      <c r="C26" s="16">
        <f t="shared" si="7"/>
        <v>0</v>
      </c>
      <c r="D26" s="16">
        <f t="shared" si="8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 t="s">
        <v>49</v>
      </c>
      <c r="O26" s="17" t="s">
        <v>50</v>
      </c>
      <c r="P26" s="17"/>
      <c r="Q26" s="17">
        <v>5.2</v>
      </c>
      <c r="R26" s="17">
        <v>12.26</v>
      </c>
      <c r="S26" s="24">
        <f>R26/Q26*100</f>
        <v>235.76923076923077</v>
      </c>
      <c r="T26" s="208"/>
      <c r="U26" s="25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51.75" customHeight="1" x14ac:dyDescent="0.25">
      <c r="A27" s="21" t="s">
        <v>61</v>
      </c>
      <c r="B27" s="16">
        <f t="shared" ref="B27:M27" si="9">B28</f>
        <v>30539.61</v>
      </c>
      <c r="C27" s="16">
        <f t="shared" si="9"/>
        <v>21473.6764</v>
      </c>
      <c r="D27" s="16">
        <f t="shared" si="9"/>
        <v>21473.6764</v>
      </c>
      <c r="E27" s="16">
        <f t="shared" si="9"/>
        <v>15880</v>
      </c>
      <c r="F27" s="16">
        <f t="shared" si="9"/>
        <v>15880</v>
      </c>
      <c r="G27" s="16">
        <f t="shared" si="9"/>
        <v>5593.6764000000003</v>
      </c>
      <c r="H27" s="16">
        <f t="shared" si="9"/>
        <v>5593.6764000000003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7" t="s">
        <v>62</v>
      </c>
      <c r="O27" s="7" t="s">
        <v>24</v>
      </c>
      <c r="P27" s="17">
        <v>71.7</v>
      </c>
      <c r="Q27" s="17">
        <v>71.900000000000006</v>
      </c>
      <c r="R27" s="17">
        <v>73</v>
      </c>
      <c r="S27" s="24">
        <f>R27-Q27</f>
        <v>1.0999999999999943</v>
      </c>
      <c r="T27" s="17"/>
      <c r="U27" s="25">
        <v>12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78.75" customHeight="1" x14ac:dyDescent="0.25">
      <c r="A28" s="15" t="s">
        <v>63</v>
      </c>
      <c r="B28" s="17">
        <v>30539.61</v>
      </c>
      <c r="C28" s="16">
        <f>E28+G28+I28+K28+L28</f>
        <v>21473.6764</v>
      </c>
      <c r="D28" s="16">
        <f>F28+H28+J28+K28+M28</f>
        <v>21473.6764</v>
      </c>
      <c r="E28" s="17">
        <v>15880</v>
      </c>
      <c r="F28" s="17">
        <v>15880</v>
      </c>
      <c r="G28" s="17">
        <v>5593.6764000000003</v>
      </c>
      <c r="H28" s="17">
        <v>5593.6764000000003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 t="s">
        <v>64</v>
      </c>
      <c r="O28" s="17" t="s">
        <v>50</v>
      </c>
      <c r="P28" s="17">
        <v>0</v>
      </c>
      <c r="Q28" s="17">
        <v>33.590000000000003</v>
      </c>
      <c r="R28" s="34">
        <v>36.496000000000002</v>
      </c>
      <c r="S28" s="24">
        <f>R28/Q28*100</f>
        <v>108.65138434057755</v>
      </c>
      <c r="T28" s="17" t="s">
        <v>57</v>
      </c>
      <c r="U28" s="25">
        <v>13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30" customFormat="1" ht="102.75" hidden="1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 t="s">
        <v>64</v>
      </c>
      <c r="O29" s="29" t="s">
        <v>50</v>
      </c>
      <c r="P29" s="29">
        <v>0</v>
      </c>
      <c r="Q29" s="29">
        <v>0</v>
      </c>
      <c r="R29" s="29">
        <v>0</v>
      </c>
      <c r="S29" s="29"/>
      <c r="T29" s="29"/>
    </row>
    <row r="30" spans="1:33" s="26" customFormat="1" ht="51.75" customHeight="1" x14ac:dyDescent="0.25">
      <c r="A30" s="15" t="s">
        <v>66</v>
      </c>
      <c r="B30" s="16">
        <f t="shared" ref="B30:M30" si="10">B31</f>
        <v>10757.15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7" t="s">
        <v>67</v>
      </c>
      <c r="O30" s="17" t="s">
        <v>68</v>
      </c>
      <c r="P30" s="17">
        <v>0</v>
      </c>
      <c r="Q30" s="17">
        <v>0</v>
      </c>
      <c r="R30" s="17">
        <v>0</v>
      </c>
      <c r="S30" s="17" t="s">
        <v>52</v>
      </c>
      <c r="T30" s="1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66.75" customHeight="1" x14ac:dyDescent="0.25">
      <c r="A31" s="15" t="s">
        <v>69</v>
      </c>
      <c r="B31" s="17">
        <v>10757.15</v>
      </c>
      <c r="C31" s="16">
        <f>E31+G31+I31+K31+L31</f>
        <v>0</v>
      </c>
      <c r="D31" s="16">
        <f>F31+H31+J31+K31+M31</f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 t="s">
        <v>70</v>
      </c>
      <c r="O31" s="17" t="s">
        <v>68</v>
      </c>
      <c r="P31" s="17">
        <v>0</v>
      </c>
      <c r="Q31" s="17">
        <v>0</v>
      </c>
      <c r="R31" s="17">
        <v>0</v>
      </c>
      <c r="S31" s="17" t="s">
        <v>52</v>
      </c>
      <c r="T31" s="17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102.75" customHeight="1" x14ac:dyDescent="0.25">
      <c r="A32" s="15" t="s">
        <v>71</v>
      </c>
      <c r="B32" s="17">
        <v>0</v>
      </c>
      <c r="C32" s="16">
        <f>E32+G32+I32+K32+L32</f>
        <v>0</v>
      </c>
      <c r="D32" s="16">
        <f>F32+H32+J32+K32+M32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 t="s">
        <v>72</v>
      </c>
      <c r="O32" s="17" t="s">
        <v>24</v>
      </c>
      <c r="P32" s="17">
        <v>9</v>
      </c>
      <c r="Q32" s="17">
        <v>9</v>
      </c>
      <c r="R32" s="17">
        <v>9</v>
      </c>
      <c r="S32" s="24">
        <f>R32/Q32*100</f>
        <v>100</v>
      </c>
      <c r="T32" s="17"/>
      <c r="U32" s="25">
        <v>14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116.25" customHeight="1" x14ac:dyDescent="0.25">
      <c r="A33" s="35" t="s">
        <v>73</v>
      </c>
      <c r="B33" s="16">
        <f t="shared" ref="B33:M33" si="11">B34+B35+B36+B37</f>
        <v>132141.29</v>
      </c>
      <c r="C33" s="16">
        <f t="shared" si="11"/>
        <v>36885.869999999995</v>
      </c>
      <c r="D33" s="16">
        <f t="shared" si="11"/>
        <v>42975.199999999997</v>
      </c>
      <c r="E33" s="16">
        <f t="shared" si="11"/>
        <v>13847.98</v>
      </c>
      <c r="F33" s="16">
        <f t="shared" si="11"/>
        <v>13388.98</v>
      </c>
      <c r="G33" s="16">
        <f t="shared" si="11"/>
        <v>19098.29</v>
      </c>
      <c r="H33" s="16">
        <f t="shared" si="11"/>
        <v>24801.52</v>
      </c>
      <c r="I33" s="16">
        <f t="shared" si="11"/>
        <v>3939.6000000000004</v>
      </c>
      <c r="J33" s="16">
        <f t="shared" si="11"/>
        <v>4784.7</v>
      </c>
      <c r="K33" s="16">
        <f t="shared" si="11"/>
        <v>0</v>
      </c>
      <c r="L33" s="16">
        <f t="shared" si="11"/>
        <v>0</v>
      </c>
      <c r="M33" s="16">
        <f t="shared" si="11"/>
        <v>0</v>
      </c>
      <c r="N33" s="36" t="s">
        <v>74</v>
      </c>
      <c r="O33" s="36" t="s">
        <v>50</v>
      </c>
      <c r="P33" s="7">
        <v>0</v>
      </c>
      <c r="Q33" s="36">
        <v>1.8979999999999999</v>
      </c>
      <c r="R33" s="7" t="s">
        <v>52</v>
      </c>
      <c r="S33" s="22"/>
      <c r="T33" s="7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116.25" customHeight="1" x14ac:dyDescent="0.25">
      <c r="A34" s="35" t="s">
        <v>75</v>
      </c>
      <c r="B34" s="36">
        <v>13783.61</v>
      </c>
      <c r="C34" s="16">
        <f>E34+G34+I34+K34+L34</f>
        <v>13881.25</v>
      </c>
      <c r="D34" s="16">
        <f>F34+H34+J34+K34+M34</f>
        <v>13881.25</v>
      </c>
      <c r="E34" s="36">
        <v>5941.23</v>
      </c>
      <c r="F34" s="36">
        <v>5941.23</v>
      </c>
      <c r="G34" s="36">
        <v>6451.22</v>
      </c>
      <c r="H34" s="36">
        <v>6451.22</v>
      </c>
      <c r="I34" s="36">
        <v>1488.8</v>
      </c>
      <c r="J34" s="36">
        <v>1488.8</v>
      </c>
      <c r="K34" s="36">
        <v>0</v>
      </c>
      <c r="L34" s="36">
        <v>0</v>
      </c>
      <c r="M34" s="36">
        <v>0</v>
      </c>
      <c r="N34" s="36" t="s">
        <v>76</v>
      </c>
      <c r="O34" s="36" t="s">
        <v>50</v>
      </c>
      <c r="P34" s="7">
        <v>0</v>
      </c>
      <c r="Q34" s="36">
        <v>0.56799999999999995</v>
      </c>
      <c r="R34" s="7" t="s">
        <v>52</v>
      </c>
      <c r="S34" s="22"/>
      <c r="T34" s="7" t="s">
        <v>77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102.75" customHeight="1" x14ac:dyDescent="0.25">
      <c r="A35" s="35" t="s">
        <v>78</v>
      </c>
      <c r="B35" s="36">
        <v>8706.75</v>
      </c>
      <c r="C35" s="16">
        <f>E35+G35+I35+K35+L35</f>
        <v>9163.75</v>
      </c>
      <c r="D35" s="16">
        <f>F35+H35+J35+K35+M35</f>
        <v>11218.05</v>
      </c>
      <c r="E35" s="36">
        <v>7906.75</v>
      </c>
      <c r="F35" s="36">
        <v>7447.75</v>
      </c>
      <c r="G35" s="36">
        <v>0</v>
      </c>
      <c r="H35" s="36">
        <v>2262</v>
      </c>
      <c r="I35" s="36">
        <v>1257</v>
      </c>
      <c r="J35" s="36">
        <v>1508.3</v>
      </c>
      <c r="K35" s="36">
        <v>0</v>
      </c>
      <c r="L35" s="36">
        <v>0</v>
      </c>
      <c r="M35" s="36">
        <v>0</v>
      </c>
      <c r="N35" s="36" t="s">
        <v>76</v>
      </c>
      <c r="O35" s="36" t="s">
        <v>50</v>
      </c>
      <c r="P35" s="7">
        <v>0</v>
      </c>
      <c r="Q35" s="36">
        <v>1.33</v>
      </c>
      <c r="R35" s="7" t="s">
        <v>52</v>
      </c>
      <c r="S35" s="22"/>
      <c r="T35" s="7" t="s">
        <v>79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102.75" customHeight="1" x14ac:dyDescent="0.25">
      <c r="A36" s="35" t="s">
        <v>80</v>
      </c>
      <c r="B36" s="36">
        <v>82264.210000000006</v>
      </c>
      <c r="C36" s="16">
        <f>E36+G36+I36+K36+L36</f>
        <v>13840.869999999999</v>
      </c>
      <c r="D36" s="16">
        <f>F36+H36+J36+K36+M36</f>
        <v>17875.899999999998</v>
      </c>
      <c r="E36" s="36">
        <v>0</v>
      </c>
      <c r="F36" s="36">
        <v>0</v>
      </c>
      <c r="G36" s="36">
        <v>12647.07</v>
      </c>
      <c r="H36" s="36">
        <v>16088.3</v>
      </c>
      <c r="I36" s="36">
        <v>1193.8</v>
      </c>
      <c r="J36" s="36">
        <v>1787.6</v>
      </c>
      <c r="K36" s="36">
        <v>0</v>
      </c>
      <c r="L36" s="36">
        <v>0</v>
      </c>
      <c r="M36" s="36">
        <v>0</v>
      </c>
      <c r="N36" s="36" t="s">
        <v>76</v>
      </c>
      <c r="O36" s="36" t="s">
        <v>50</v>
      </c>
      <c r="P36" s="7">
        <v>0</v>
      </c>
      <c r="Q36" s="36">
        <v>0</v>
      </c>
      <c r="R36" s="7" t="s">
        <v>52</v>
      </c>
      <c r="S36" s="22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102.75" customHeight="1" x14ac:dyDescent="0.25">
      <c r="A37" s="35" t="s">
        <v>81</v>
      </c>
      <c r="B37" s="36">
        <v>27386.720000000001</v>
      </c>
      <c r="C37" s="16">
        <f>E37+G37+I37+K37+L37</f>
        <v>0</v>
      </c>
      <c r="D37" s="16">
        <f>F37+H37+J37+K37+M37</f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 t="s">
        <v>76</v>
      </c>
      <c r="O37" s="36" t="s">
        <v>50</v>
      </c>
      <c r="P37" s="7">
        <v>0</v>
      </c>
      <c r="Q37" s="36">
        <v>0</v>
      </c>
      <c r="R37" s="7" t="s">
        <v>52</v>
      </c>
      <c r="S37" s="22"/>
      <c r="T37" s="7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2.75" customHeight="1" x14ac:dyDescent="0.25">
      <c r="A38" s="35" t="s">
        <v>82</v>
      </c>
      <c r="B38" s="37">
        <f t="shared" ref="B38:M38" si="12">B39+B57</f>
        <v>972602.87010000006</v>
      </c>
      <c r="C38" s="37">
        <f t="shared" si="12"/>
        <v>857059.91269999999</v>
      </c>
      <c r="D38" s="37">
        <f t="shared" si="12"/>
        <v>856872.23982000002</v>
      </c>
      <c r="E38" s="37">
        <f t="shared" si="12"/>
        <v>446927.96800000005</v>
      </c>
      <c r="F38" s="37">
        <f t="shared" si="12"/>
        <v>446864.95562000002</v>
      </c>
      <c r="G38" s="37">
        <f t="shared" si="12"/>
        <v>297522.04469999997</v>
      </c>
      <c r="H38" s="37">
        <f t="shared" si="12"/>
        <v>297397.38419999997</v>
      </c>
      <c r="I38" s="37">
        <f t="shared" si="12"/>
        <v>0</v>
      </c>
      <c r="J38" s="37">
        <f t="shared" si="12"/>
        <v>0</v>
      </c>
      <c r="K38" s="37">
        <f t="shared" si="12"/>
        <v>112609.9</v>
      </c>
      <c r="L38" s="37">
        <f t="shared" si="12"/>
        <v>0</v>
      </c>
      <c r="M38" s="37">
        <f t="shared" si="12"/>
        <v>0</v>
      </c>
      <c r="N38" s="36" t="s">
        <v>83</v>
      </c>
      <c r="O38" s="36" t="s">
        <v>84</v>
      </c>
      <c r="P38" s="7">
        <v>102.1</v>
      </c>
      <c r="Q38" s="36">
        <v>101.7</v>
      </c>
      <c r="R38" s="22">
        <v>104.6</v>
      </c>
      <c r="S38" s="22">
        <f>R38-Q38</f>
        <v>2.8999999999999915</v>
      </c>
      <c r="T38" s="7"/>
      <c r="U38" s="6">
        <v>15</v>
      </c>
    </row>
    <row r="39" spans="1:33" ht="78.75" customHeight="1" x14ac:dyDescent="0.25">
      <c r="A39" s="212" t="s">
        <v>85</v>
      </c>
      <c r="B39" s="213">
        <f t="shared" ref="B39:M39" si="13">B42</f>
        <v>66110</v>
      </c>
      <c r="C39" s="213">
        <f t="shared" si="13"/>
        <v>170870.43</v>
      </c>
      <c r="D39" s="213">
        <f t="shared" si="13"/>
        <v>170812.52</v>
      </c>
      <c r="E39" s="213">
        <f t="shared" si="13"/>
        <v>42935.240000000005</v>
      </c>
      <c r="F39" s="213">
        <f t="shared" si="13"/>
        <v>42877.33</v>
      </c>
      <c r="G39" s="213">
        <f t="shared" si="13"/>
        <v>15325.29</v>
      </c>
      <c r="H39" s="213">
        <f t="shared" si="13"/>
        <v>15325.29</v>
      </c>
      <c r="I39" s="213">
        <f t="shared" si="13"/>
        <v>0</v>
      </c>
      <c r="J39" s="213">
        <f t="shared" si="13"/>
        <v>0</v>
      </c>
      <c r="K39" s="213">
        <f t="shared" si="13"/>
        <v>112609.9</v>
      </c>
      <c r="L39" s="213">
        <f t="shared" si="13"/>
        <v>0</v>
      </c>
      <c r="M39" s="213">
        <f t="shared" si="13"/>
        <v>0</v>
      </c>
      <c r="N39" s="7" t="s">
        <v>86</v>
      </c>
      <c r="O39" s="7" t="s">
        <v>87</v>
      </c>
      <c r="P39" s="7">
        <v>15</v>
      </c>
      <c r="Q39" s="7">
        <v>33</v>
      </c>
      <c r="R39" s="7">
        <v>35</v>
      </c>
      <c r="S39" s="22">
        <f>R39-Q39</f>
        <v>2</v>
      </c>
      <c r="T39" s="7"/>
      <c r="U39" s="6">
        <v>16</v>
      </c>
    </row>
    <row r="40" spans="1:33" ht="93.75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7" t="s">
        <v>88</v>
      </c>
      <c r="O40" s="7" t="s">
        <v>89</v>
      </c>
      <c r="P40" s="7">
        <v>515</v>
      </c>
      <c r="Q40" s="7">
        <v>520</v>
      </c>
      <c r="R40" s="7">
        <v>520</v>
      </c>
      <c r="S40" s="22">
        <f>R40/Q40*100</f>
        <v>100</v>
      </c>
      <c r="T40" s="7"/>
      <c r="U40" s="6">
        <v>17</v>
      </c>
    </row>
    <row r="41" spans="1:33" ht="35.25" customHeight="1" x14ac:dyDescent="0.25">
      <c r="A41" s="211" t="s">
        <v>90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</row>
    <row r="42" spans="1:33" ht="76.5" customHeight="1" x14ac:dyDescent="0.25">
      <c r="A42" s="212" t="s">
        <v>91</v>
      </c>
      <c r="B42" s="215">
        <f t="shared" ref="B42:M42" si="14">B44+B51</f>
        <v>66110</v>
      </c>
      <c r="C42" s="216">
        <f t="shared" si="14"/>
        <v>170870.43</v>
      </c>
      <c r="D42" s="215">
        <f t="shared" si="14"/>
        <v>170812.52</v>
      </c>
      <c r="E42" s="215">
        <f t="shared" si="14"/>
        <v>42935.240000000005</v>
      </c>
      <c r="F42" s="215">
        <f t="shared" si="14"/>
        <v>42877.33</v>
      </c>
      <c r="G42" s="215">
        <f t="shared" si="14"/>
        <v>15325.29</v>
      </c>
      <c r="H42" s="215">
        <f t="shared" si="14"/>
        <v>15325.29</v>
      </c>
      <c r="I42" s="215">
        <f t="shared" si="14"/>
        <v>0</v>
      </c>
      <c r="J42" s="215">
        <f t="shared" si="14"/>
        <v>0</v>
      </c>
      <c r="K42" s="215">
        <f t="shared" si="14"/>
        <v>112609.9</v>
      </c>
      <c r="L42" s="215">
        <f t="shared" si="14"/>
        <v>0</v>
      </c>
      <c r="M42" s="215">
        <f t="shared" si="14"/>
        <v>0</v>
      </c>
      <c r="N42" s="7" t="s">
        <v>92</v>
      </c>
      <c r="O42" s="7" t="s">
        <v>87</v>
      </c>
      <c r="P42" s="7">
        <v>15</v>
      </c>
      <c r="Q42" s="7">
        <v>33</v>
      </c>
      <c r="R42" s="7">
        <v>35</v>
      </c>
      <c r="S42" s="22">
        <f>R42-Q42</f>
        <v>2</v>
      </c>
      <c r="T42" s="7"/>
    </row>
    <row r="43" spans="1:33" ht="89.25" customHeight="1" x14ac:dyDescent="0.25">
      <c r="A43" s="212"/>
      <c r="B43" s="215"/>
      <c r="C43" s="216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7" t="s">
        <v>93</v>
      </c>
      <c r="O43" s="7" t="s">
        <v>94</v>
      </c>
      <c r="P43" s="17">
        <v>515</v>
      </c>
      <c r="Q43" s="7">
        <v>358</v>
      </c>
      <c r="R43" s="7">
        <v>520</v>
      </c>
      <c r="S43" s="22">
        <f>R43/Q43*100</f>
        <v>145.2513966480447</v>
      </c>
      <c r="T43" s="17"/>
    </row>
    <row r="44" spans="1:33" ht="85.5" customHeight="1" x14ac:dyDescent="0.25">
      <c r="A44" s="212" t="s">
        <v>95</v>
      </c>
      <c r="B44" s="213">
        <f t="shared" ref="B44:M44" si="15">B46+B51+B53</f>
        <v>66110</v>
      </c>
      <c r="C44" s="213">
        <f t="shared" si="15"/>
        <v>170870.43</v>
      </c>
      <c r="D44" s="213">
        <f t="shared" si="15"/>
        <v>170812.52</v>
      </c>
      <c r="E44" s="213">
        <f t="shared" si="15"/>
        <v>42935.240000000005</v>
      </c>
      <c r="F44" s="213">
        <f t="shared" si="15"/>
        <v>42877.33</v>
      </c>
      <c r="G44" s="213">
        <f t="shared" si="15"/>
        <v>15325.29</v>
      </c>
      <c r="H44" s="213">
        <f t="shared" si="15"/>
        <v>15325.29</v>
      </c>
      <c r="I44" s="213">
        <f t="shared" si="15"/>
        <v>0</v>
      </c>
      <c r="J44" s="213">
        <f t="shared" si="15"/>
        <v>0</v>
      </c>
      <c r="K44" s="213">
        <f t="shared" si="15"/>
        <v>112609.9</v>
      </c>
      <c r="L44" s="213">
        <f t="shared" si="15"/>
        <v>0</v>
      </c>
      <c r="M44" s="213">
        <f t="shared" si="15"/>
        <v>0</v>
      </c>
      <c r="N44" s="7" t="s">
        <v>96</v>
      </c>
      <c r="O44" s="7" t="s">
        <v>97</v>
      </c>
      <c r="P44" s="24">
        <v>1.8</v>
      </c>
      <c r="Q44" s="24">
        <v>2.7</v>
      </c>
      <c r="R44" s="24">
        <v>2.7</v>
      </c>
      <c r="S44" s="24">
        <f>R44/Q44*100</f>
        <v>100</v>
      </c>
      <c r="T44" s="24"/>
      <c r="U44" s="6">
        <v>18</v>
      </c>
    </row>
    <row r="45" spans="1:33" ht="69" customHeight="1" x14ac:dyDescent="0.25">
      <c r="A45" s="212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7" t="s">
        <v>98</v>
      </c>
      <c r="O45" s="7" t="s">
        <v>99</v>
      </c>
      <c r="P45" s="17" t="s">
        <v>52</v>
      </c>
      <c r="Q45" s="17" t="s">
        <v>52</v>
      </c>
      <c r="R45" s="17" t="s">
        <v>52</v>
      </c>
      <c r="S45" s="17" t="s">
        <v>52</v>
      </c>
      <c r="T45" s="17"/>
    </row>
    <row r="46" spans="1:33" ht="91.5" customHeight="1" x14ac:dyDescent="0.25">
      <c r="A46" s="15" t="s">
        <v>100</v>
      </c>
      <c r="B46" s="7">
        <v>49344</v>
      </c>
      <c r="C46" s="16">
        <f>E46+G46+I46+K46+L46</f>
        <v>157320.81</v>
      </c>
      <c r="D46" s="16">
        <f>F46+H46+J46+K46+M46</f>
        <v>157262.9</v>
      </c>
      <c r="E46" s="7">
        <v>35901.910000000003</v>
      </c>
      <c r="F46" s="7">
        <v>35844</v>
      </c>
      <c r="G46" s="7">
        <v>13500</v>
      </c>
      <c r="H46" s="7">
        <v>13500</v>
      </c>
      <c r="I46" s="7">
        <v>0</v>
      </c>
      <c r="J46" s="7">
        <v>0</v>
      </c>
      <c r="K46" s="7">
        <v>107918.9</v>
      </c>
      <c r="L46" s="7">
        <v>0</v>
      </c>
      <c r="M46" s="7">
        <v>0</v>
      </c>
      <c r="N46" s="7" t="s">
        <v>101</v>
      </c>
      <c r="O46" s="7" t="s">
        <v>97</v>
      </c>
      <c r="P46" s="17">
        <v>1</v>
      </c>
      <c r="Q46" s="17">
        <v>1.7</v>
      </c>
      <c r="R46" s="17">
        <v>1.75</v>
      </c>
      <c r="S46" s="24">
        <f>R46/Q46*100</f>
        <v>102.94117647058825</v>
      </c>
      <c r="T46" s="17"/>
      <c r="U46" s="6">
        <v>19</v>
      </c>
    </row>
    <row r="47" spans="1:33" ht="72.75" customHeight="1" x14ac:dyDescent="0.25">
      <c r="A47" s="21" t="s">
        <v>102</v>
      </c>
      <c r="B47" s="7">
        <v>0</v>
      </c>
      <c r="C47" s="16">
        <f>E47+G47+I47+K47+L47</f>
        <v>0</v>
      </c>
      <c r="D47" s="16">
        <f>F47+H47+J47+K47+M47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 t="s">
        <v>103</v>
      </c>
      <c r="O47" s="7" t="s">
        <v>104</v>
      </c>
      <c r="P47" s="17">
        <v>0.78</v>
      </c>
      <c r="Q47" s="17">
        <v>1</v>
      </c>
      <c r="R47" s="17">
        <v>1</v>
      </c>
      <c r="S47" s="24">
        <f>R47/Q47*100</f>
        <v>100</v>
      </c>
      <c r="T47" s="17"/>
      <c r="U47" s="6">
        <v>20</v>
      </c>
    </row>
    <row r="48" spans="1:33" ht="84" customHeight="1" x14ac:dyDescent="0.25">
      <c r="A48" s="15" t="s">
        <v>105</v>
      </c>
      <c r="B48" s="7">
        <v>0</v>
      </c>
      <c r="C48" s="16">
        <f>E48+G48+I48+K48+L48</f>
        <v>0</v>
      </c>
      <c r="D48" s="16">
        <f>F48+H48+J48+K48+M48</f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 t="s">
        <v>106</v>
      </c>
      <c r="O48" s="7" t="s">
        <v>107</v>
      </c>
      <c r="P48" s="7">
        <v>0</v>
      </c>
      <c r="Q48" s="7">
        <v>21</v>
      </c>
      <c r="R48" s="7">
        <v>0</v>
      </c>
      <c r="S48" s="22">
        <f>R48/Q48*100</f>
        <v>0</v>
      </c>
      <c r="T48" s="7" t="s">
        <v>108</v>
      </c>
      <c r="U48" s="6">
        <v>21</v>
      </c>
    </row>
    <row r="49" spans="1:33" ht="54" customHeight="1" x14ac:dyDescent="0.25">
      <c r="A49" s="21" t="s">
        <v>109</v>
      </c>
      <c r="B49" s="7">
        <v>0</v>
      </c>
      <c r="C49" s="16">
        <f>E49+G49+I49+K49+L49</f>
        <v>0</v>
      </c>
      <c r="D49" s="16">
        <f>F49+H49+J49+K49+M49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 t="s">
        <v>110</v>
      </c>
      <c r="O49" s="7" t="s">
        <v>99</v>
      </c>
      <c r="P49" s="7">
        <v>0</v>
      </c>
      <c r="Q49" s="7">
        <v>0</v>
      </c>
      <c r="R49" s="7">
        <v>0</v>
      </c>
      <c r="S49" s="7" t="s">
        <v>52</v>
      </c>
      <c r="T49" s="7"/>
    </row>
    <row r="50" spans="1:33" ht="80.25" customHeight="1" x14ac:dyDescent="0.25">
      <c r="A50" s="21" t="s">
        <v>111</v>
      </c>
      <c r="B50" s="7">
        <v>0</v>
      </c>
      <c r="C50" s="16">
        <f>E50+G50+I50+K50+L50</f>
        <v>0</v>
      </c>
      <c r="D50" s="16">
        <f>F50+H50+J50+K50+M50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 t="s">
        <v>112</v>
      </c>
      <c r="O50" s="7" t="s">
        <v>99</v>
      </c>
      <c r="P50" s="7">
        <v>0</v>
      </c>
      <c r="Q50" s="7">
        <v>0</v>
      </c>
      <c r="R50" s="7">
        <v>0</v>
      </c>
      <c r="S50" s="7" t="s">
        <v>52</v>
      </c>
      <c r="T50" s="7"/>
    </row>
    <row r="51" spans="1:33" ht="86.25" customHeight="1" x14ac:dyDescent="0.25">
      <c r="A51" s="35" t="s">
        <v>113</v>
      </c>
      <c r="B51" s="37">
        <f t="shared" ref="B51:M51" si="16">B52</f>
        <v>0</v>
      </c>
      <c r="C51" s="37">
        <f t="shared" si="16"/>
        <v>0</v>
      </c>
      <c r="D51" s="37">
        <f t="shared" si="16"/>
        <v>0</v>
      </c>
      <c r="E51" s="37">
        <f t="shared" si="16"/>
        <v>0</v>
      </c>
      <c r="F51" s="37">
        <f t="shared" si="16"/>
        <v>0</v>
      </c>
      <c r="G51" s="37">
        <f t="shared" si="16"/>
        <v>0</v>
      </c>
      <c r="H51" s="37">
        <f t="shared" si="16"/>
        <v>0</v>
      </c>
      <c r="I51" s="37">
        <f t="shared" si="16"/>
        <v>0</v>
      </c>
      <c r="J51" s="37">
        <f t="shared" si="16"/>
        <v>0</v>
      </c>
      <c r="K51" s="37">
        <f t="shared" si="16"/>
        <v>0</v>
      </c>
      <c r="L51" s="37">
        <f t="shared" si="16"/>
        <v>0</v>
      </c>
      <c r="M51" s="37">
        <f t="shared" si="16"/>
        <v>0</v>
      </c>
      <c r="N51" s="36" t="s">
        <v>114</v>
      </c>
      <c r="O51" s="33" t="s">
        <v>115</v>
      </c>
      <c r="P51" s="33" t="s">
        <v>116</v>
      </c>
      <c r="Q51" s="33" t="s">
        <v>117</v>
      </c>
      <c r="R51" s="33" t="s">
        <v>117</v>
      </c>
      <c r="S51" s="38">
        <v>100</v>
      </c>
      <c r="T51" s="33"/>
      <c r="U51" s="6">
        <v>22</v>
      </c>
    </row>
    <row r="52" spans="1:33" ht="99.75" customHeight="1" x14ac:dyDescent="0.25">
      <c r="A52" s="15" t="s">
        <v>118</v>
      </c>
      <c r="B52" s="7">
        <v>0</v>
      </c>
      <c r="C52" s="16">
        <f>E52+G52+I52+K52+L52</f>
        <v>0</v>
      </c>
      <c r="D52" s="16">
        <f>F52+H52+J52+K52+M52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 t="s">
        <v>119</v>
      </c>
      <c r="O52" s="7"/>
      <c r="P52" s="7">
        <v>1</v>
      </c>
      <c r="Q52" s="7">
        <v>1</v>
      </c>
      <c r="R52" s="7">
        <v>0</v>
      </c>
      <c r="S52" s="22">
        <f t="shared" ref="S52:S57" si="17">R52/Q52*100</f>
        <v>0</v>
      </c>
      <c r="T52" s="7"/>
      <c r="U52" s="6">
        <v>23</v>
      </c>
    </row>
    <row r="53" spans="1:33" ht="83.25" customHeight="1" x14ac:dyDescent="0.25">
      <c r="A53" s="21" t="s">
        <v>120</v>
      </c>
      <c r="B53" s="16">
        <f t="shared" ref="B53:M53" si="18">B54+B55+B56</f>
        <v>16766</v>
      </c>
      <c r="C53" s="16">
        <f t="shared" si="18"/>
        <v>13549.619999999999</v>
      </c>
      <c r="D53" s="16">
        <f t="shared" si="18"/>
        <v>13549.619999999999</v>
      </c>
      <c r="E53" s="16">
        <f t="shared" si="18"/>
        <v>7033.33</v>
      </c>
      <c r="F53" s="16">
        <f t="shared" si="18"/>
        <v>7033.33</v>
      </c>
      <c r="G53" s="16">
        <f t="shared" si="18"/>
        <v>1825.29</v>
      </c>
      <c r="H53" s="16">
        <f t="shared" si="18"/>
        <v>1825.29</v>
      </c>
      <c r="I53" s="16">
        <f t="shared" si="18"/>
        <v>0</v>
      </c>
      <c r="J53" s="16">
        <f t="shared" si="18"/>
        <v>0</v>
      </c>
      <c r="K53" s="16">
        <f t="shared" si="18"/>
        <v>4691</v>
      </c>
      <c r="L53" s="16">
        <f t="shared" si="18"/>
        <v>0</v>
      </c>
      <c r="M53" s="16">
        <f t="shared" si="18"/>
        <v>0</v>
      </c>
      <c r="N53" s="7" t="s">
        <v>121</v>
      </c>
      <c r="O53" s="7" t="s">
        <v>97</v>
      </c>
      <c r="P53" s="17">
        <v>2.6</v>
      </c>
      <c r="Q53" s="17">
        <v>3.5</v>
      </c>
      <c r="R53" s="17">
        <v>3.2839999999999998</v>
      </c>
      <c r="S53" s="24">
        <f t="shared" si="17"/>
        <v>93.828571428571422</v>
      </c>
      <c r="T53" s="7"/>
      <c r="U53" s="6">
        <v>24</v>
      </c>
    </row>
    <row r="54" spans="1:33" ht="110.25" customHeight="1" x14ac:dyDescent="0.25">
      <c r="A54" s="15" t="s">
        <v>122</v>
      </c>
      <c r="B54" s="7">
        <v>0</v>
      </c>
      <c r="C54" s="16">
        <f>E54+G54+I54+K54+L54</f>
        <v>0</v>
      </c>
      <c r="D54" s="16">
        <f>F54+H54+J54+K54+M54</f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7" t="s">
        <v>123</v>
      </c>
      <c r="O54" s="17" t="s">
        <v>97</v>
      </c>
      <c r="P54" s="17">
        <v>1.6</v>
      </c>
      <c r="Q54" s="17">
        <v>1.8</v>
      </c>
      <c r="R54" s="17">
        <v>1.8</v>
      </c>
      <c r="S54" s="24">
        <f t="shared" si="17"/>
        <v>100</v>
      </c>
      <c r="T54" s="17"/>
      <c r="U54" s="6">
        <v>25</v>
      </c>
    </row>
    <row r="55" spans="1:33" ht="87.75" customHeight="1" x14ac:dyDescent="0.25">
      <c r="A55" s="15" t="s">
        <v>124</v>
      </c>
      <c r="B55" s="7">
        <v>14435</v>
      </c>
      <c r="C55" s="16">
        <f>E55+G55+I55+K55+L55</f>
        <v>7252.92</v>
      </c>
      <c r="D55" s="16">
        <f>F55+H55+J55+K55+M55</f>
        <v>7252.92</v>
      </c>
      <c r="E55" s="7">
        <v>5802.33</v>
      </c>
      <c r="F55" s="7">
        <v>5802.33</v>
      </c>
      <c r="G55" s="7">
        <v>725.29</v>
      </c>
      <c r="H55" s="7">
        <v>725.29</v>
      </c>
      <c r="I55" s="7">
        <v>0</v>
      </c>
      <c r="J55" s="7">
        <v>0</v>
      </c>
      <c r="K55" s="7">
        <v>725.3</v>
      </c>
      <c r="L55" s="7">
        <v>0</v>
      </c>
      <c r="M55" s="7">
        <v>0</v>
      </c>
      <c r="N55" s="17" t="s">
        <v>125</v>
      </c>
      <c r="O55" s="17" t="s">
        <v>97</v>
      </c>
      <c r="P55" s="17">
        <v>0</v>
      </c>
      <c r="Q55" s="17">
        <v>0.7</v>
      </c>
      <c r="R55" s="17">
        <v>0.48399999999999999</v>
      </c>
      <c r="S55" s="17">
        <f t="shared" si="17"/>
        <v>69.142857142857153</v>
      </c>
      <c r="T55" s="17" t="s">
        <v>126</v>
      </c>
      <c r="U55" s="6">
        <v>26</v>
      </c>
    </row>
    <row r="56" spans="1:33" ht="66" customHeight="1" x14ac:dyDescent="0.25">
      <c r="A56" s="15" t="s">
        <v>127</v>
      </c>
      <c r="B56" s="7">
        <v>2331</v>
      </c>
      <c r="C56" s="16">
        <f>E56+G56+I56+K56+L56</f>
        <v>6296.7</v>
      </c>
      <c r="D56" s="16">
        <f>F56+H56+J56+K56+M56</f>
        <v>6296.7</v>
      </c>
      <c r="E56" s="7">
        <v>1231</v>
      </c>
      <c r="F56" s="7">
        <v>1231</v>
      </c>
      <c r="G56" s="7">
        <v>1100</v>
      </c>
      <c r="H56" s="7">
        <v>1100</v>
      </c>
      <c r="I56" s="7">
        <v>0</v>
      </c>
      <c r="J56" s="7">
        <v>0</v>
      </c>
      <c r="K56" s="7">
        <v>3965.7</v>
      </c>
      <c r="L56" s="7">
        <v>0</v>
      </c>
      <c r="M56" s="7">
        <v>0</v>
      </c>
      <c r="N56" s="17" t="s">
        <v>128</v>
      </c>
      <c r="O56" s="17" t="s">
        <v>97</v>
      </c>
      <c r="P56" s="17">
        <v>1</v>
      </c>
      <c r="Q56" s="17">
        <v>1</v>
      </c>
      <c r="R56" s="17">
        <v>1</v>
      </c>
      <c r="S56" s="24">
        <f t="shared" si="17"/>
        <v>100</v>
      </c>
      <c r="T56" s="17"/>
      <c r="U56" s="6">
        <v>27</v>
      </c>
    </row>
    <row r="57" spans="1:33" ht="123" customHeight="1" x14ac:dyDescent="0.25">
      <c r="A57" s="21" t="s">
        <v>129</v>
      </c>
      <c r="B57" s="16">
        <f t="shared" ref="B57:M57" si="19">B59+B87+B92</f>
        <v>906492.87010000006</v>
      </c>
      <c r="C57" s="16">
        <f t="shared" si="19"/>
        <v>686189.48270000005</v>
      </c>
      <c r="D57" s="16">
        <f t="shared" si="19"/>
        <v>686059.71982</v>
      </c>
      <c r="E57" s="16">
        <f t="shared" si="19"/>
        <v>403992.72800000006</v>
      </c>
      <c r="F57" s="16">
        <f t="shared" si="19"/>
        <v>403987.62562000001</v>
      </c>
      <c r="G57" s="16">
        <f t="shared" si="19"/>
        <v>282196.75469999999</v>
      </c>
      <c r="H57" s="16">
        <f t="shared" si="19"/>
        <v>282072.09419999999</v>
      </c>
      <c r="I57" s="16">
        <f t="shared" si="19"/>
        <v>0</v>
      </c>
      <c r="J57" s="16">
        <f t="shared" si="19"/>
        <v>0</v>
      </c>
      <c r="K57" s="16">
        <f t="shared" si="19"/>
        <v>0</v>
      </c>
      <c r="L57" s="16">
        <f t="shared" si="19"/>
        <v>0</v>
      </c>
      <c r="M57" s="16">
        <f t="shared" si="19"/>
        <v>0</v>
      </c>
      <c r="N57" s="7" t="s">
        <v>130</v>
      </c>
      <c r="O57" s="7" t="s">
        <v>131</v>
      </c>
      <c r="P57" s="7">
        <v>31</v>
      </c>
      <c r="Q57" s="7">
        <v>31.8</v>
      </c>
      <c r="R57" s="7">
        <v>37.6</v>
      </c>
      <c r="S57" s="22">
        <f t="shared" si="17"/>
        <v>118.23899371069182</v>
      </c>
      <c r="T57" s="7" t="s">
        <v>132</v>
      </c>
      <c r="U57" s="6">
        <v>28</v>
      </c>
    </row>
    <row r="58" spans="1:33" s="41" customFormat="1" ht="35.25" customHeight="1" x14ac:dyDescent="0.25">
      <c r="A58" s="211" t="s">
        <v>133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6"/>
      <c r="V58" s="6"/>
      <c r="W58" s="6"/>
      <c r="X58" s="6"/>
      <c r="Y58" s="6"/>
      <c r="Z58" s="6"/>
      <c r="AA58" s="39"/>
      <c r="AB58" s="39"/>
      <c r="AC58" s="39"/>
      <c r="AD58" s="39"/>
      <c r="AE58" s="39"/>
      <c r="AF58" s="40"/>
      <c r="AG58" s="6"/>
    </row>
    <row r="59" spans="1:33" ht="52.5" customHeight="1" x14ac:dyDescent="0.25">
      <c r="A59" s="214" t="s">
        <v>134</v>
      </c>
      <c r="B59" s="215">
        <f t="shared" ref="B59:M59" si="20">B61+B69+B77+B80+B83</f>
        <v>800106.95680000004</v>
      </c>
      <c r="C59" s="215">
        <f t="shared" si="20"/>
        <v>586160.94030000002</v>
      </c>
      <c r="D59" s="215">
        <f t="shared" si="20"/>
        <v>586155.83992000006</v>
      </c>
      <c r="E59" s="215">
        <f t="shared" si="20"/>
        <v>403992.72800000006</v>
      </c>
      <c r="F59" s="215">
        <f t="shared" si="20"/>
        <v>403987.62562000001</v>
      </c>
      <c r="G59" s="215">
        <f t="shared" si="20"/>
        <v>182168.21229999998</v>
      </c>
      <c r="H59" s="215">
        <f t="shared" si="20"/>
        <v>182168.21429999999</v>
      </c>
      <c r="I59" s="215">
        <f t="shared" si="20"/>
        <v>0</v>
      </c>
      <c r="J59" s="215">
        <f t="shared" si="20"/>
        <v>0</v>
      </c>
      <c r="K59" s="215">
        <f t="shared" si="20"/>
        <v>0</v>
      </c>
      <c r="L59" s="215">
        <f t="shared" si="20"/>
        <v>0</v>
      </c>
      <c r="M59" s="215">
        <f t="shared" si="20"/>
        <v>0</v>
      </c>
      <c r="N59" s="17" t="s">
        <v>135</v>
      </c>
      <c r="O59" s="7" t="s">
        <v>24</v>
      </c>
      <c r="P59" s="7">
        <v>102.1</v>
      </c>
      <c r="Q59" s="17">
        <v>101.7</v>
      </c>
      <c r="R59" s="22">
        <v>104.6</v>
      </c>
      <c r="S59" s="22">
        <f>R59-Q59</f>
        <v>2.8999999999999915</v>
      </c>
      <c r="T59" s="7" t="s">
        <v>132</v>
      </c>
      <c r="U59" s="6">
        <v>29</v>
      </c>
    </row>
    <row r="60" spans="1:33" ht="63.75" customHeight="1" x14ac:dyDescent="0.25">
      <c r="A60" s="214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17" t="s">
        <v>136</v>
      </c>
      <c r="O60" s="7" t="s">
        <v>24</v>
      </c>
      <c r="P60" s="7">
        <v>100</v>
      </c>
      <c r="Q60" s="17">
        <v>101.5</v>
      </c>
      <c r="R60" s="18">
        <v>101.5</v>
      </c>
      <c r="S60" s="19"/>
      <c r="T60" s="18" t="s">
        <v>25</v>
      </c>
      <c r="U60" s="6">
        <v>30</v>
      </c>
    </row>
    <row r="61" spans="1:33" ht="50.25" customHeight="1" x14ac:dyDescent="0.25">
      <c r="A61" s="42" t="s">
        <v>137</v>
      </c>
      <c r="B61" s="16">
        <f t="shared" ref="B61:M61" si="21">B62+B64+B67+B68</f>
        <v>616993.34880000004</v>
      </c>
      <c r="C61" s="16">
        <f t="shared" si="21"/>
        <v>423738.96730000002</v>
      </c>
      <c r="D61" s="16">
        <f t="shared" si="21"/>
        <v>423733.86692</v>
      </c>
      <c r="E61" s="16">
        <f t="shared" si="21"/>
        <v>297814.05500000005</v>
      </c>
      <c r="F61" s="16">
        <f t="shared" si="21"/>
        <v>297808.95262</v>
      </c>
      <c r="G61" s="16">
        <f t="shared" si="21"/>
        <v>125924.9123</v>
      </c>
      <c r="H61" s="16">
        <f t="shared" si="21"/>
        <v>125924.9143</v>
      </c>
      <c r="I61" s="16">
        <f t="shared" si="21"/>
        <v>0</v>
      </c>
      <c r="J61" s="16">
        <f t="shared" si="21"/>
        <v>0</v>
      </c>
      <c r="K61" s="16">
        <f t="shared" si="21"/>
        <v>0</v>
      </c>
      <c r="L61" s="16">
        <f t="shared" si="21"/>
        <v>0</v>
      </c>
      <c r="M61" s="16">
        <f t="shared" si="21"/>
        <v>0</v>
      </c>
      <c r="N61" s="43" t="s">
        <v>138</v>
      </c>
      <c r="O61" s="17" t="s">
        <v>139</v>
      </c>
      <c r="P61" s="22">
        <v>176.4</v>
      </c>
      <c r="Q61" s="24">
        <v>129.1</v>
      </c>
      <c r="R61" s="22">
        <v>200</v>
      </c>
      <c r="S61" s="22">
        <f t="shared" ref="S61:S78" si="22">R61/Q61*100</f>
        <v>154.91866769945779</v>
      </c>
      <c r="T61" s="7" t="s">
        <v>140</v>
      </c>
      <c r="U61" s="6">
        <v>30</v>
      </c>
    </row>
    <row r="62" spans="1:33" ht="92.25" customHeight="1" x14ac:dyDescent="0.25">
      <c r="A62" s="218" t="s">
        <v>141</v>
      </c>
      <c r="B62" s="219">
        <v>163925.04440000001</v>
      </c>
      <c r="C62" s="213">
        <f>E62+G62+I62+K62+L62</f>
        <v>148390.565</v>
      </c>
      <c r="D62" s="213">
        <f>F62+H62+J62+K62+M62</f>
        <v>148385.565</v>
      </c>
      <c r="E62" s="217">
        <v>108992.5</v>
      </c>
      <c r="F62" s="217">
        <v>108987.5</v>
      </c>
      <c r="G62" s="217">
        <v>39398.065000000002</v>
      </c>
      <c r="H62" s="217">
        <v>39398.065000000002</v>
      </c>
      <c r="I62" s="217">
        <v>0</v>
      </c>
      <c r="J62" s="217">
        <v>0</v>
      </c>
      <c r="K62" s="217">
        <v>0</v>
      </c>
      <c r="L62" s="217">
        <v>0</v>
      </c>
      <c r="M62" s="217">
        <v>0</v>
      </c>
      <c r="N62" s="33" t="s">
        <v>142</v>
      </c>
      <c r="O62" s="33" t="s">
        <v>143</v>
      </c>
      <c r="P62" s="33">
        <v>172</v>
      </c>
      <c r="Q62" s="33">
        <v>172.5</v>
      </c>
      <c r="R62" s="38">
        <v>172.5</v>
      </c>
      <c r="S62" s="38">
        <f t="shared" si="22"/>
        <v>100</v>
      </c>
      <c r="T62" s="33"/>
      <c r="U62" s="6">
        <v>31</v>
      </c>
    </row>
    <row r="63" spans="1:33" ht="104.25" customHeight="1" x14ac:dyDescent="0.25">
      <c r="A63" s="218"/>
      <c r="B63" s="219"/>
      <c r="C63" s="213"/>
      <c r="D63" s="213"/>
      <c r="E63" s="217"/>
      <c r="F63" s="217">
        <v>108987.5</v>
      </c>
      <c r="G63" s="217"/>
      <c r="H63" s="217"/>
      <c r="I63" s="217"/>
      <c r="J63" s="217"/>
      <c r="K63" s="217"/>
      <c r="L63" s="217"/>
      <c r="M63" s="217"/>
      <c r="N63" s="33" t="s">
        <v>144</v>
      </c>
      <c r="O63" s="33" t="s">
        <v>145</v>
      </c>
      <c r="P63" s="33">
        <v>417</v>
      </c>
      <c r="Q63" s="33">
        <v>420</v>
      </c>
      <c r="R63" s="33">
        <v>420</v>
      </c>
      <c r="S63" s="38">
        <f t="shared" si="22"/>
        <v>100</v>
      </c>
      <c r="T63" s="33"/>
      <c r="U63" s="20">
        <v>32</v>
      </c>
    </row>
    <row r="64" spans="1:33" ht="42" customHeight="1" x14ac:dyDescent="0.25">
      <c r="A64" s="214" t="s">
        <v>146</v>
      </c>
      <c r="B64" s="217">
        <v>123300.3786</v>
      </c>
      <c r="C64" s="213">
        <f>E64+G64+I64+K64+L64</f>
        <v>97757.758000000002</v>
      </c>
      <c r="D64" s="213">
        <f>F64+H64+J64+K64+M64</f>
        <v>97757.757719999994</v>
      </c>
      <c r="E64" s="217">
        <v>51033.665000000001</v>
      </c>
      <c r="F64" s="217">
        <v>51033.664720000001</v>
      </c>
      <c r="G64" s="217">
        <v>46724.093000000001</v>
      </c>
      <c r="H64" s="217">
        <v>46724.093000000001</v>
      </c>
      <c r="I64" s="217">
        <v>0</v>
      </c>
      <c r="J64" s="217">
        <v>0</v>
      </c>
      <c r="K64" s="217">
        <v>0</v>
      </c>
      <c r="L64" s="217">
        <v>0</v>
      </c>
      <c r="M64" s="217">
        <v>0</v>
      </c>
      <c r="N64" s="17" t="s">
        <v>147</v>
      </c>
      <c r="O64" s="7" t="s">
        <v>24</v>
      </c>
      <c r="P64" s="17">
        <v>8.5</v>
      </c>
      <c r="Q64" s="7">
        <v>14</v>
      </c>
      <c r="R64" s="17">
        <v>14</v>
      </c>
      <c r="S64" s="24">
        <f t="shared" si="22"/>
        <v>100</v>
      </c>
      <c r="T64" s="17"/>
      <c r="U64" s="20">
        <v>33</v>
      </c>
    </row>
    <row r="65" spans="1:21" ht="42.75" customHeight="1" x14ac:dyDescent="0.25">
      <c r="A65" s="214"/>
      <c r="B65" s="217"/>
      <c r="C65" s="213"/>
      <c r="D65" s="213"/>
      <c r="E65" s="217"/>
      <c r="F65" s="217"/>
      <c r="G65" s="217"/>
      <c r="H65" s="217"/>
      <c r="I65" s="217"/>
      <c r="J65" s="217"/>
      <c r="K65" s="217"/>
      <c r="L65" s="217"/>
      <c r="M65" s="217"/>
      <c r="N65" s="17" t="s">
        <v>148</v>
      </c>
      <c r="O65" s="17" t="s">
        <v>97</v>
      </c>
      <c r="P65" s="17">
        <v>60.5</v>
      </c>
      <c r="Q65" s="17">
        <v>60.5</v>
      </c>
      <c r="R65" s="17">
        <v>63.7</v>
      </c>
      <c r="S65" s="24">
        <f t="shared" si="22"/>
        <v>105.2892561983471</v>
      </c>
      <c r="T65" s="17"/>
      <c r="U65" s="20">
        <v>34</v>
      </c>
    </row>
    <row r="66" spans="1:21" ht="41.25" customHeight="1" x14ac:dyDescent="0.25">
      <c r="A66" s="214"/>
      <c r="B66" s="217"/>
      <c r="C66" s="213"/>
      <c r="D66" s="213"/>
      <c r="E66" s="217"/>
      <c r="F66" s="217"/>
      <c r="G66" s="217"/>
      <c r="H66" s="217"/>
      <c r="I66" s="217"/>
      <c r="J66" s="217"/>
      <c r="K66" s="217"/>
      <c r="L66" s="217"/>
      <c r="M66" s="217"/>
      <c r="N66" s="17" t="s">
        <v>149</v>
      </c>
      <c r="O66" s="17" t="s">
        <v>97</v>
      </c>
      <c r="P66" s="17">
        <v>2.8000000000000001E-2</v>
      </c>
      <c r="Q66" s="17">
        <v>1.4E-2</v>
      </c>
      <c r="R66" s="44">
        <v>2.8000000000000001E-2</v>
      </c>
      <c r="S66" s="24">
        <f t="shared" si="22"/>
        <v>200</v>
      </c>
      <c r="T66" s="17"/>
      <c r="U66" s="20">
        <v>35</v>
      </c>
    </row>
    <row r="67" spans="1:21" ht="50.25" customHeight="1" x14ac:dyDescent="0.25">
      <c r="A67" s="42" t="s">
        <v>150</v>
      </c>
      <c r="B67" s="17">
        <v>6348.4210000000003</v>
      </c>
      <c r="C67" s="16">
        <f>E67+G67+I67+K67+L67</f>
        <v>6612.9133000000002</v>
      </c>
      <c r="D67" s="16">
        <f>F67+H67+J67+K67+M67</f>
        <v>6612.9133000000002</v>
      </c>
      <c r="E67" s="17">
        <v>0</v>
      </c>
      <c r="F67" s="17">
        <v>0</v>
      </c>
      <c r="G67" s="17">
        <v>6612.9133000000002</v>
      </c>
      <c r="H67" s="17">
        <v>6612.9133000000002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43" t="s">
        <v>151</v>
      </c>
      <c r="O67" s="17" t="s">
        <v>107</v>
      </c>
      <c r="P67" s="17">
        <v>91</v>
      </c>
      <c r="Q67" s="17">
        <v>25</v>
      </c>
      <c r="R67" s="7">
        <v>73</v>
      </c>
      <c r="S67" s="22">
        <f t="shared" si="22"/>
        <v>292</v>
      </c>
      <c r="T67" s="43"/>
      <c r="U67" s="20">
        <f t="shared" ref="U67:U79" si="23">U66+1</f>
        <v>36</v>
      </c>
    </row>
    <row r="68" spans="1:21" ht="71.25" customHeight="1" x14ac:dyDescent="0.25">
      <c r="A68" s="15" t="s">
        <v>152</v>
      </c>
      <c r="B68" s="17">
        <v>323419.5048</v>
      </c>
      <c r="C68" s="16">
        <f>E68+G68+I68+K68+L68</f>
        <v>170977.73100000003</v>
      </c>
      <c r="D68" s="16">
        <f>F68+H68+J68+K68+M68</f>
        <v>170977.63089999999</v>
      </c>
      <c r="E68" s="17">
        <v>137787.89000000001</v>
      </c>
      <c r="F68" s="17">
        <v>137787.7879</v>
      </c>
      <c r="G68" s="17">
        <v>33189.841</v>
      </c>
      <c r="H68" s="17">
        <v>33189.843000000001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33" t="s">
        <v>153</v>
      </c>
      <c r="O68" s="17" t="s">
        <v>154</v>
      </c>
      <c r="P68" s="17">
        <v>1.7</v>
      </c>
      <c r="Q68" s="24">
        <v>0.7</v>
      </c>
      <c r="R68" s="45">
        <v>0.75</v>
      </c>
      <c r="S68" s="22">
        <f t="shared" si="22"/>
        <v>107.14285714285714</v>
      </c>
      <c r="T68" s="22"/>
      <c r="U68" s="20">
        <f t="shared" si="23"/>
        <v>37</v>
      </c>
    </row>
    <row r="69" spans="1:21" ht="59.25" customHeight="1" x14ac:dyDescent="0.25">
      <c r="A69" s="15" t="s">
        <v>155</v>
      </c>
      <c r="B69" s="16">
        <f t="shared" ref="B69:M69" si="24">B70+B73+B76</f>
        <v>126985.96</v>
      </c>
      <c r="C69" s="16">
        <f t="shared" si="24"/>
        <v>126748.798</v>
      </c>
      <c r="D69" s="16">
        <f t="shared" si="24"/>
        <v>126748.798</v>
      </c>
      <c r="E69" s="16">
        <f t="shared" si="24"/>
        <v>99243.672999999995</v>
      </c>
      <c r="F69" s="16">
        <f t="shared" si="24"/>
        <v>99243.672999999995</v>
      </c>
      <c r="G69" s="16">
        <f t="shared" si="24"/>
        <v>27505.125</v>
      </c>
      <c r="H69" s="16">
        <f t="shared" si="24"/>
        <v>27505.125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7" t="s">
        <v>156</v>
      </c>
      <c r="O69" s="17" t="s">
        <v>107</v>
      </c>
      <c r="P69" s="17">
        <v>30</v>
      </c>
      <c r="Q69" s="17">
        <v>30</v>
      </c>
      <c r="R69" s="17">
        <v>30</v>
      </c>
      <c r="S69" s="24">
        <f t="shared" si="22"/>
        <v>100</v>
      </c>
      <c r="T69" s="17" t="s">
        <v>157</v>
      </c>
      <c r="U69" s="20">
        <f t="shared" si="23"/>
        <v>38</v>
      </c>
    </row>
    <row r="70" spans="1:21" ht="59.25" customHeight="1" x14ac:dyDescent="0.25">
      <c r="A70" s="214" t="s">
        <v>158</v>
      </c>
      <c r="B70" s="217">
        <v>45000</v>
      </c>
      <c r="C70" s="213">
        <f>E70+G70+I70+K70+L70</f>
        <v>45000</v>
      </c>
      <c r="D70" s="213">
        <f>F70+H70+J70+K70+M70</f>
        <v>45000</v>
      </c>
      <c r="E70" s="217">
        <v>35235</v>
      </c>
      <c r="F70" s="217">
        <v>35235</v>
      </c>
      <c r="G70" s="217">
        <v>9765</v>
      </c>
      <c r="H70" s="217">
        <v>9765</v>
      </c>
      <c r="I70" s="217">
        <v>0</v>
      </c>
      <c r="J70" s="217">
        <v>0</v>
      </c>
      <c r="K70" s="217">
        <v>0</v>
      </c>
      <c r="L70" s="217">
        <v>0</v>
      </c>
      <c r="M70" s="217">
        <v>0</v>
      </c>
      <c r="N70" s="17" t="s">
        <v>159</v>
      </c>
      <c r="O70" s="17" t="s">
        <v>68</v>
      </c>
      <c r="P70" s="17">
        <v>87</v>
      </c>
      <c r="Q70" s="17">
        <v>83</v>
      </c>
      <c r="R70" s="7">
        <v>171</v>
      </c>
      <c r="S70" s="22">
        <f t="shared" si="22"/>
        <v>206.02409638554215</v>
      </c>
      <c r="T70" s="17"/>
      <c r="U70" s="20">
        <f t="shared" si="23"/>
        <v>39</v>
      </c>
    </row>
    <row r="71" spans="1:21" ht="63" customHeight="1" x14ac:dyDescent="0.25">
      <c r="A71" s="214"/>
      <c r="B71" s="217"/>
      <c r="C71" s="213"/>
      <c r="D71" s="213"/>
      <c r="E71" s="217"/>
      <c r="F71" s="217"/>
      <c r="G71" s="217"/>
      <c r="H71" s="217"/>
      <c r="I71" s="217"/>
      <c r="J71" s="217"/>
      <c r="K71" s="217"/>
      <c r="L71" s="217"/>
      <c r="M71" s="217"/>
      <c r="N71" s="17" t="s">
        <v>160</v>
      </c>
      <c r="O71" s="17" t="s">
        <v>161</v>
      </c>
      <c r="P71" s="17">
        <v>160.1</v>
      </c>
      <c r="Q71" s="17">
        <v>214.2</v>
      </c>
      <c r="R71" s="7">
        <v>384.05</v>
      </c>
      <c r="S71" s="22">
        <f t="shared" si="22"/>
        <v>179.2950513538749</v>
      </c>
      <c r="T71" s="17"/>
      <c r="U71" s="20">
        <f t="shared" si="23"/>
        <v>40</v>
      </c>
    </row>
    <row r="72" spans="1:21" ht="50.25" customHeight="1" x14ac:dyDescent="0.25">
      <c r="A72" s="214"/>
      <c r="B72" s="217"/>
      <c r="C72" s="213"/>
      <c r="D72" s="213"/>
      <c r="E72" s="217"/>
      <c r="F72" s="217"/>
      <c r="G72" s="217"/>
      <c r="H72" s="217"/>
      <c r="I72" s="217"/>
      <c r="J72" s="217"/>
      <c r="K72" s="217"/>
      <c r="L72" s="217"/>
      <c r="M72" s="217"/>
      <c r="N72" s="17" t="s">
        <v>162</v>
      </c>
      <c r="O72" s="17" t="s">
        <v>107</v>
      </c>
      <c r="P72" s="17">
        <v>120</v>
      </c>
      <c r="Q72" s="17">
        <v>140</v>
      </c>
      <c r="R72" s="7">
        <v>153</v>
      </c>
      <c r="S72" s="22">
        <f t="shared" si="22"/>
        <v>109.28571428571428</v>
      </c>
      <c r="T72" s="17"/>
      <c r="U72" s="20">
        <f t="shared" si="23"/>
        <v>41</v>
      </c>
    </row>
    <row r="73" spans="1:21" ht="51.75" customHeight="1" x14ac:dyDescent="0.25">
      <c r="A73" s="214" t="s">
        <v>163</v>
      </c>
      <c r="B73" s="217">
        <v>81292</v>
      </c>
      <c r="C73" s="213">
        <f>E73+G73+I73+K73+L73</f>
        <v>81292</v>
      </c>
      <c r="D73" s="213">
        <f>F73+H73+J73+K73+M73</f>
        <v>81292</v>
      </c>
      <c r="E73" s="217">
        <v>63651</v>
      </c>
      <c r="F73" s="217">
        <v>63651</v>
      </c>
      <c r="G73" s="217">
        <v>17641</v>
      </c>
      <c r="H73" s="217">
        <v>17641</v>
      </c>
      <c r="I73" s="217">
        <v>0</v>
      </c>
      <c r="J73" s="217">
        <v>0</v>
      </c>
      <c r="K73" s="217">
        <v>0</v>
      </c>
      <c r="L73" s="217">
        <v>0</v>
      </c>
      <c r="M73" s="217">
        <v>0</v>
      </c>
      <c r="N73" s="17" t="s">
        <v>164</v>
      </c>
      <c r="O73" s="17" t="s">
        <v>107</v>
      </c>
      <c r="P73" s="17">
        <v>5</v>
      </c>
      <c r="Q73" s="17">
        <v>13</v>
      </c>
      <c r="R73" s="17">
        <v>13</v>
      </c>
      <c r="S73" s="24">
        <f t="shared" si="22"/>
        <v>100</v>
      </c>
      <c r="T73" s="17"/>
      <c r="U73" s="20">
        <f t="shared" si="23"/>
        <v>42</v>
      </c>
    </row>
    <row r="74" spans="1:21" ht="57.75" customHeight="1" x14ac:dyDescent="0.25">
      <c r="A74" s="214"/>
      <c r="B74" s="217"/>
      <c r="C74" s="213"/>
      <c r="D74" s="213"/>
      <c r="E74" s="217"/>
      <c r="F74" s="217"/>
      <c r="G74" s="217"/>
      <c r="H74" s="217"/>
      <c r="I74" s="217"/>
      <c r="J74" s="217"/>
      <c r="K74" s="217"/>
      <c r="L74" s="217"/>
      <c r="M74" s="217"/>
      <c r="N74" s="17" t="s">
        <v>165</v>
      </c>
      <c r="O74" s="17" t="s">
        <v>68</v>
      </c>
      <c r="P74" s="17">
        <v>43</v>
      </c>
      <c r="Q74" s="17">
        <v>56</v>
      </c>
      <c r="R74" s="7">
        <v>93</v>
      </c>
      <c r="S74" s="22">
        <f t="shared" si="22"/>
        <v>166.07142857142858</v>
      </c>
      <c r="T74" s="17"/>
      <c r="U74" s="20">
        <f t="shared" si="23"/>
        <v>43</v>
      </c>
    </row>
    <row r="75" spans="1:21" ht="54" customHeight="1" x14ac:dyDescent="0.25">
      <c r="A75" s="214"/>
      <c r="B75" s="217"/>
      <c r="C75" s="213"/>
      <c r="D75" s="213"/>
      <c r="E75" s="217"/>
      <c r="F75" s="217"/>
      <c r="G75" s="217"/>
      <c r="H75" s="217"/>
      <c r="I75" s="217"/>
      <c r="J75" s="217"/>
      <c r="K75" s="217"/>
      <c r="L75" s="217"/>
      <c r="M75" s="217"/>
      <c r="N75" s="17" t="s">
        <v>166</v>
      </c>
      <c r="O75" s="17" t="s">
        <v>107</v>
      </c>
      <c r="P75" s="17">
        <v>30</v>
      </c>
      <c r="Q75" s="17">
        <v>40</v>
      </c>
      <c r="R75" s="17">
        <v>50</v>
      </c>
      <c r="S75" s="24">
        <f t="shared" si="22"/>
        <v>125</v>
      </c>
      <c r="T75" s="17"/>
      <c r="U75" s="20">
        <f t="shared" si="23"/>
        <v>44</v>
      </c>
    </row>
    <row r="76" spans="1:21" ht="120" customHeight="1" x14ac:dyDescent="0.25">
      <c r="A76" s="15" t="s">
        <v>167</v>
      </c>
      <c r="B76" s="17">
        <v>693.96</v>
      </c>
      <c r="C76" s="16">
        <f>E76+G76+I76+K76+L76</f>
        <v>456.798</v>
      </c>
      <c r="D76" s="16">
        <f>F76+H76+J76+K76+M76</f>
        <v>456.798</v>
      </c>
      <c r="E76" s="17">
        <v>357.673</v>
      </c>
      <c r="F76" s="17">
        <v>357.673</v>
      </c>
      <c r="G76" s="17">
        <v>99.125</v>
      </c>
      <c r="H76" s="17">
        <v>99.125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 t="s">
        <v>168</v>
      </c>
      <c r="O76" s="17" t="s">
        <v>99</v>
      </c>
      <c r="P76" s="24">
        <v>1802.5</v>
      </c>
      <c r="Q76" s="17">
        <v>1000</v>
      </c>
      <c r="R76" s="17">
        <v>1005</v>
      </c>
      <c r="S76" s="24">
        <f t="shared" si="22"/>
        <v>100.49999999999999</v>
      </c>
      <c r="T76" s="17"/>
      <c r="U76" s="20">
        <f t="shared" si="23"/>
        <v>45</v>
      </c>
    </row>
    <row r="77" spans="1:21" ht="51.75" customHeight="1" x14ac:dyDescent="0.25">
      <c r="A77" s="42" t="s">
        <v>169</v>
      </c>
      <c r="B77" s="37">
        <f t="shared" ref="B77:M77" si="25">B78</f>
        <v>9454</v>
      </c>
      <c r="C77" s="37">
        <f t="shared" si="25"/>
        <v>3676.9459999999999</v>
      </c>
      <c r="D77" s="37">
        <f t="shared" si="25"/>
        <v>3676.9459999999999</v>
      </c>
      <c r="E77" s="37">
        <f t="shared" si="25"/>
        <v>0</v>
      </c>
      <c r="F77" s="37">
        <f t="shared" si="25"/>
        <v>0</v>
      </c>
      <c r="G77" s="37">
        <f t="shared" si="25"/>
        <v>3676.9459999999999</v>
      </c>
      <c r="H77" s="37">
        <f t="shared" si="25"/>
        <v>3676.9459999999999</v>
      </c>
      <c r="I77" s="37">
        <f t="shared" si="25"/>
        <v>0</v>
      </c>
      <c r="J77" s="37">
        <f t="shared" si="25"/>
        <v>0</v>
      </c>
      <c r="K77" s="37">
        <f t="shared" si="25"/>
        <v>0</v>
      </c>
      <c r="L77" s="37">
        <f t="shared" si="25"/>
        <v>0</v>
      </c>
      <c r="M77" s="37">
        <f t="shared" si="25"/>
        <v>0</v>
      </c>
      <c r="N77" s="33" t="s">
        <v>170</v>
      </c>
      <c r="O77" s="33" t="s">
        <v>99</v>
      </c>
      <c r="P77" s="33">
        <v>2.5</v>
      </c>
      <c r="Q77" s="33">
        <v>3</v>
      </c>
      <c r="R77" s="36">
        <v>3</v>
      </c>
      <c r="S77" s="46">
        <f t="shared" si="22"/>
        <v>100</v>
      </c>
      <c r="T77" s="33"/>
      <c r="U77" s="20">
        <f t="shared" si="23"/>
        <v>46</v>
      </c>
    </row>
    <row r="78" spans="1:21" ht="54" customHeight="1" x14ac:dyDescent="0.25">
      <c r="A78" s="35" t="s">
        <v>171</v>
      </c>
      <c r="B78" s="36">
        <v>9454</v>
      </c>
      <c r="C78" s="16">
        <f>E78+G78+I78+K78+L78</f>
        <v>3676.9459999999999</v>
      </c>
      <c r="D78" s="16">
        <f>F78+H78+J78+K78+M78</f>
        <v>3676.9459999999999</v>
      </c>
      <c r="E78" s="36">
        <v>0</v>
      </c>
      <c r="F78" s="36">
        <v>0</v>
      </c>
      <c r="G78" s="36">
        <v>3676.9459999999999</v>
      </c>
      <c r="H78" s="36">
        <v>3676.9459999999999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 t="s">
        <v>172</v>
      </c>
      <c r="O78" s="36" t="s">
        <v>107</v>
      </c>
      <c r="P78" s="36">
        <v>2</v>
      </c>
      <c r="Q78" s="36">
        <v>3</v>
      </c>
      <c r="R78" s="36">
        <v>3</v>
      </c>
      <c r="S78" s="46">
        <f t="shared" si="22"/>
        <v>100</v>
      </c>
      <c r="T78" s="36"/>
      <c r="U78" s="20">
        <f t="shared" si="23"/>
        <v>47</v>
      </c>
    </row>
    <row r="79" spans="1:21" s="50" customFormat="1" ht="61.5" hidden="1" customHeight="1" x14ac:dyDescent="0.25">
      <c r="A79" s="47" t="s">
        <v>173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 t="s">
        <v>174</v>
      </c>
      <c r="O79" s="48" t="s">
        <v>99</v>
      </c>
      <c r="P79" s="48">
        <v>0</v>
      </c>
      <c r="Q79" s="48">
        <v>0.5</v>
      </c>
      <c r="R79" s="48">
        <f>R77-P77</f>
        <v>0.5</v>
      </c>
      <c r="S79" s="49"/>
      <c r="T79" s="48"/>
      <c r="U79" s="20">
        <f t="shared" si="23"/>
        <v>48</v>
      </c>
    </row>
    <row r="80" spans="1:21" ht="70.5" customHeight="1" x14ac:dyDescent="0.25">
      <c r="A80" s="42" t="s">
        <v>175</v>
      </c>
      <c r="B80" s="37">
        <f t="shared" ref="B80:M80" si="26">B81</f>
        <v>19738.648000000001</v>
      </c>
      <c r="C80" s="37">
        <f t="shared" si="26"/>
        <v>5061.2290000000003</v>
      </c>
      <c r="D80" s="37">
        <f t="shared" si="26"/>
        <v>5061.2290000000003</v>
      </c>
      <c r="E80" s="37">
        <f t="shared" si="26"/>
        <v>0</v>
      </c>
      <c r="F80" s="37">
        <f t="shared" si="26"/>
        <v>0</v>
      </c>
      <c r="G80" s="37">
        <f t="shared" si="26"/>
        <v>5061.2290000000003</v>
      </c>
      <c r="H80" s="37">
        <f t="shared" si="26"/>
        <v>5061.2290000000003</v>
      </c>
      <c r="I80" s="37">
        <f t="shared" si="26"/>
        <v>0</v>
      </c>
      <c r="J80" s="37">
        <f t="shared" si="26"/>
        <v>0</v>
      </c>
      <c r="K80" s="37">
        <f t="shared" si="26"/>
        <v>0</v>
      </c>
      <c r="L80" s="37">
        <f t="shared" si="26"/>
        <v>0</v>
      </c>
      <c r="M80" s="37">
        <f t="shared" si="26"/>
        <v>0</v>
      </c>
      <c r="N80" s="51" t="s">
        <v>176</v>
      </c>
      <c r="O80" s="52" t="s">
        <v>143</v>
      </c>
      <c r="P80" s="52">
        <v>142</v>
      </c>
      <c r="Q80" s="51">
        <v>152</v>
      </c>
      <c r="R80" s="51">
        <v>152</v>
      </c>
      <c r="S80" s="53">
        <f>R80/Q80*100</f>
        <v>100</v>
      </c>
      <c r="T80" s="52"/>
      <c r="U80" s="20">
        <v>48</v>
      </c>
    </row>
    <row r="81" spans="1:21" ht="345.75" customHeight="1" x14ac:dyDescent="0.25">
      <c r="A81" s="15" t="s">
        <v>177</v>
      </c>
      <c r="B81" s="17">
        <v>19738.648000000001</v>
      </c>
      <c r="C81" s="16">
        <f>E81+G81+I81+K81+L81</f>
        <v>5061.2290000000003</v>
      </c>
      <c r="D81" s="16">
        <f>F81+H81+J81+K81+M81</f>
        <v>5061.2290000000003</v>
      </c>
      <c r="E81" s="17">
        <v>0</v>
      </c>
      <c r="F81" s="17">
        <v>0</v>
      </c>
      <c r="G81" s="17">
        <v>5061.2290000000003</v>
      </c>
      <c r="H81" s="17">
        <v>5061.2290000000003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52" t="s">
        <v>178</v>
      </c>
      <c r="O81" s="52" t="s">
        <v>107</v>
      </c>
      <c r="P81" s="52">
        <v>42</v>
      </c>
      <c r="Q81" s="51">
        <v>47</v>
      </c>
      <c r="R81" s="51">
        <v>49</v>
      </c>
      <c r="S81" s="53">
        <f>R81/Q81*100</f>
        <v>104.25531914893618</v>
      </c>
      <c r="T81" s="52"/>
      <c r="U81" s="20">
        <f>U80+1</f>
        <v>49</v>
      </c>
    </row>
    <row r="82" spans="1:21" s="50" customFormat="1" ht="85.5" hidden="1" customHeight="1" x14ac:dyDescent="0.25">
      <c r="A82" s="47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4" t="s">
        <v>180</v>
      </c>
      <c r="O82" s="54" t="s">
        <v>143</v>
      </c>
      <c r="P82" s="54">
        <v>0</v>
      </c>
      <c r="Q82" s="54">
        <v>4</v>
      </c>
      <c r="R82" s="54">
        <v>14</v>
      </c>
      <c r="S82" s="54"/>
      <c r="T82" s="54"/>
      <c r="U82" s="20">
        <f>U81+1</f>
        <v>50</v>
      </c>
    </row>
    <row r="83" spans="1:21" ht="59.25" customHeight="1" x14ac:dyDescent="0.25">
      <c r="A83" s="42" t="s">
        <v>181</v>
      </c>
      <c r="B83" s="37">
        <f t="shared" ref="B83:M83" si="27">B84</f>
        <v>26935</v>
      </c>
      <c r="C83" s="37">
        <f t="shared" si="27"/>
        <v>26935</v>
      </c>
      <c r="D83" s="37">
        <f t="shared" si="27"/>
        <v>26935</v>
      </c>
      <c r="E83" s="37">
        <f t="shared" si="27"/>
        <v>6935</v>
      </c>
      <c r="F83" s="37">
        <f t="shared" si="27"/>
        <v>6935</v>
      </c>
      <c r="G83" s="37">
        <f t="shared" si="27"/>
        <v>20000</v>
      </c>
      <c r="H83" s="37">
        <f t="shared" si="27"/>
        <v>20000</v>
      </c>
      <c r="I83" s="37">
        <f t="shared" si="27"/>
        <v>0</v>
      </c>
      <c r="J83" s="37">
        <f t="shared" si="27"/>
        <v>0</v>
      </c>
      <c r="K83" s="37">
        <f t="shared" si="27"/>
        <v>0</v>
      </c>
      <c r="L83" s="37">
        <f t="shared" si="27"/>
        <v>0</v>
      </c>
      <c r="M83" s="37">
        <f t="shared" si="27"/>
        <v>0</v>
      </c>
      <c r="N83" s="52" t="s">
        <v>182</v>
      </c>
      <c r="O83" s="52" t="s">
        <v>107</v>
      </c>
      <c r="P83" s="52">
        <v>0</v>
      </c>
      <c r="Q83" s="51">
        <v>2</v>
      </c>
      <c r="R83" s="51">
        <v>2</v>
      </c>
      <c r="S83" s="53">
        <f>R83/Q83*100</f>
        <v>100</v>
      </c>
      <c r="T83" s="52"/>
      <c r="U83" s="20">
        <v>50</v>
      </c>
    </row>
    <row r="84" spans="1:21" ht="96" customHeight="1" x14ac:dyDescent="0.25">
      <c r="A84" s="214" t="s">
        <v>183</v>
      </c>
      <c r="B84" s="217">
        <v>26935</v>
      </c>
      <c r="C84" s="213">
        <f>E84+G84+I84+K84+L84</f>
        <v>26935</v>
      </c>
      <c r="D84" s="213">
        <f>F84+H84+J84+K84+M84</f>
        <v>26935</v>
      </c>
      <c r="E84" s="217">
        <v>6935</v>
      </c>
      <c r="F84" s="217">
        <v>6935</v>
      </c>
      <c r="G84" s="217">
        <v>20000</v>
      </c>
      <c r="H84" s="217">
        <v>20000</v>
      </c>
      <c r="I84" s="217">
        <v>0</v>
      </c>
      <c r="J84" s="217">
        <v>0</v>
      </c>
      <c r="K84" s="217">
        <v>0</v>
      </c>
      <c r="L84" s="217">
        <v>0</v>
      </c>
      <c r="M84" s="217">
        <v>0</v>
      </c>
      <c r="N84" s="55" t="s">
        <v>184</v>
      </c>
      <c r="O84" s="56" t="s">
        <v>24</v>
      </c>
      <c r="P84" s="55" t="s">
        <v>52</v>
      </c>
      <c r="Q84" s="56">
        <v>30</v>
      </c>
      <c r="R84" s="56">
        <v>20.8</v>
      </c>
      <c r="S84" s="57">
        <f>R84-Q84</f>
        <v>-9.1999999999999993</v>
      </c>
      <c r="T84" s="56" t="s">
        <v>185</v>
      </c>
      <c r="U84" s="20">
        <f>U83+1</f>
        <v>51</v>
      </c>
    </row>
    <row r="85" spans="1:21" ht="75" customHeight="1" x14ac:dyDescent="0.25">
      <c r="A85" s="214"/>
      <c r="B85" s="217"/>
      <c r="C85" s="213"/>
      <c r="D85" s="213"/>
      <c r="E85" s="217"/>
      <c r="F85" s="217"/>
      <c r="G85" s="217"/>
      <c r="H85" s="217"/>
      <c r="I85" s="217"/>
      <c r="J85" s="217"/>
      <c r="K85" s="217"/>
      <c r="L85" s="217"/>
      <c r="M85" s="217"/>
      <c r="N85" s="58" t="s">
        <v>186</v>
      </c>
      <c r="O85" s="59" t="s">
        <v>107</v>
      </c>
      <c r="P85" s="60" t="s">
        <v>52</v>
      </c>
      <c r="Q85" s="56">
        <v>25</v>
      </c>
      <c r="R85" s="60">
        <v>18</v>
      </c>
      <c r="S85" s="61">
        <f>R85/Q85*100</f>
        <v>72</v>
      </c>
      <c r="T85" s="60" t="s">
        <v>187</v>
      </c>
      <c r="U85" s="20">
        <f>U84+1</f>
        <v>52</v>
      </c>
    </row>
    <row r="86" spans="1:21" ht="33.75" customHeight="1" x14ac:dyDescent="0.25">
      <c r="A86" s="211" t="s">
        <v>188</v>
      </c>
      <c r="B86" s="211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0"/>
    </row>
    <row r="87" spans="1:21" ht="72.75" customHeight="1" x14ac:dyDescent="0.25">
      <c r="A87" s="15" t="s">
        <v>189</v>
      </c>
      <c r="B87" s="23">
        <f t="shared" ref="B87:M87" si="28">B88</f>
        <v>100</v>
      </c>
      <c r="C87" s="23">
        <f t="shared" si="28"/>
        <v>0</v>
      </c>
      <c r="D87" s="23">
        <f t="shared" si="28"/>
        <v>0</v>
      </c>
      <c r="E87" s="23">
        <f t="shared" si="28"/>
        <v>0</v>
      </c>
      <c r="F87" s="23">
        <f t="shared" si="28"/>
        <v>0</v>
      </c>
      <c r="G87" s="23">
        <f t="shared" si="28"/>
        <v>0</v>
      </c>
      <c r="H87" s="23">
        <f t="shared" si="28"/>
        <v>0</v>
      </c>
      <c r="I87" s="23">
        <f t="shared" si="28"/>
        <v>0</v>
      </c>
      <c r="J87" s="23">
        <f t="shared" si="28"/>
        <v>0</v>
      </c>
      <c r="K87" s="23">
        <f t="shared" si="28"/>
        <v>0</v>
      </c>
      <c r="L87" s="23">
        <f t="shared" si="28"/>
        <v>0</v>
      </c>
      <c r="M87" s="23">
        <f t="shared" si="28"/>
        <v>0</v>
      </c>
      <c r="N87" s="17" t="s">
        <v>190</v>
      </c>
      <c r="O87" s="17" t="s">
        <v>143</v>
      </c>
      <c r="P87" s="17">
        <v>46.1</v>
      </c>
      <c r="Q87" s="7">
        <v>49.1</v>
      </c>
      <c r="R87" s="7">
        <v>54</v>
      </c>
      <c r="S87" s="22">
        <f>R87/Q87*100</f>
        <v>109.97963340122199</v>
      </c>
      <c r="T87" s="17"/>
      <c r="U87" s="20">
        <v>53</v>
      </c>
    </row>
    <row r="88" spans="1:21" ht="57.75" customHeight="1" x14ac:dyDescent="0.25">
      <c r="A88" s="15" t="s">
        <v>191</v>
      </c>
      <c r="B88" s="16">
        <f t="shared" ref="B88:M88" si="29">B89+B90</f>
        <v>100</v>
      </c>
      <c r="C88" s="16">
        <f t="shared" si="29"/>
        <v>0</v>
      </c>
      <c r="D88" s="16">
        <f t="shared" si="29"/>
        <v>0</v>
      </c>
      <c r="E88" s="16">
        <f t="shared" si="29"/>
        <v>0</v>
      </c>
      <c r="F88" s="16">
        <f t="shared" si="29"/>
        <v>0</v>
      </c>
      <c r="G88" s="16">
        <f t="shared" si="29"/>
        <v>0</v>
      </c>
      <c r="H88" s="16">
        <f t="shared" si="29"/>
        <v>0</v>
      </c>
      <c r="I88" s="16">
        <f t="shared" si="29"/>
        <v>0</v>
      </c>
      <c r="J88" s="16">
        <f t="shared" si="29"/>
        <v>0</v>
      </c>
      <c r="K88" s="16">
        <f t="shared" si="29"/>
        <v>0</v>
      </c>
      <c r="L88" s="16">
        <f t="shared" si="29"/>
        <v>0</v>
      </c>
      <c r="M88" s="16">
        <f t="shared" si="29"/>
        <v>0</v>
      </c>
      <c r="N88" s="17" t="s">
        <v>192</v>
      </c>
      <c r="O88" s="17" t="s">
        <v>193</v>
      </c>
      <c r="P88" s="17">
        <v>110.1</v>
      </c>
      <c r="Q88" s="7">
        <v>111.23</v>
      </c>
      <c r="R88" s="7">
        <v>143.9</v>
      </c>
      <c r="S88" s="22">
        <f>R88/Q88*100</f>
        <v>129.37157241751328</v>
      </c>
      <c r="T88" s="17"/>
      <c r="U88" s="20">
        <f>U87+1</f>
        <v>54</v>
      </c>
    </row>
    <row r="89" spans="1:21" ht="72.75" customHeight="1" x14ac:dyDescent="0.25">
      <c r="A89" s="15" t="s">
        <v>194</v>
      </c>
      <c r="B89" s="17">
        <v>50</v>
      </c>
      <c r="C89" s="16">
        <f>E89+G89+I89+K89+L89</f>
        <v>0</v>
      </c>
      <c r="D89" s="16">
        <f>F89+H89+J89+K89+M89</f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219" t="s">
        <v>195</v>
      </c>
      <c r="O89" s="219" t="s">
        <v>107</v>
      </c>
      <c r="P89" s="217">
        <v>3</v>
      </c>
      <c r="Q89" s="221">
        <v>4</v>
      </c>
      <c r="R89" s="208">
        <v>4</v>
      </c>
      <c r="S89" s="222">
        <f>R89/Q89*100</f>
        <v>100</v>
      </c>
      <c r="T89" s="217"/>
      <c r="U89" s="223">
        <f>U88+1</f>
        <v>55</v>
      </c>
    </row>
    <row r="90" spans="1:21" ht="76.5" customHeight="1" x14ac:dyDescent="0.25">
      <c r="A90" s="15" t="s">
        <v>196</v>
      </c>
      <c r="B90" s="17">
        <v>50</v>
      </c>
      <c r="C90" s="16">
        <f>E90+G90+I90+K90+L90</f>
        <v>0</v>
      </c>
      <c r="D90" s="16">
        <f>F90+H90+J90+K90+M90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219"/>
      <c r="O90" s="219" t="s">
        <v>107</v>
      </c>
      <c r="P90" s="217"/>
      <c r="Q90" s="221">
        <v>4</v>
      </c>
      <c r="R90" s="208"/>
      <c r="S90" s="222"/>
      <c r="T90" s="217"/>
      <c r="U90" s="223"/>
    </row>
    <row r="91" spans="1:21" ht="33" customHeight="1" x14ac:dyDescent="0.25">
      <c r="A91" s="211" t="s">
        <v>197</v>
      </c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0"/>
    </row>
    <row r="92" spans="1:21" ht="45.75" customHeight="1" x14ac:dyDescent="0.25">
      <c r="A92" s="214" t="s">
        <v>198</v>
      </c>
      <c r="B92" s="215">
        <f t="shared" ref="B92:M92" si="30">B95</f>
        <v>106285.9133</v>
      </c>
      <c r="C92" s="215">
        <f t="shared" si="30"/>
        <v>100028.54239999999</v>
      </c>
      <c r="D92" s="215">
        <f t="shared" si="30"/>
        <v>99903.879899999985</v>
      </c>
      <c r="E92" s="215">
        <f t="shared" si="30"/>
        <v>0</v>
      </c>
      <c r="F92" s="215">
        <f t="shared" si="30"/>
        <v>0</v>
      </c>
      <c r="G92" s="215">
        <f t="shared" si="30"/>
        <v>100028.54239999999</v>
      </c>
      <c r="H92" s="215">
        <f t="shared" si="30"/>
        <v>99903.879899999985</v>
      </c>
      <c r="I92" s="215">
        <f t="shared" si="30"/>
        <v>0</v>
      </c>
      <c r="J92" s="215">
        <f t="shared" si="30"/>
        <v>0</v>
      </c>
      <c r="K92" s="215">
        <f t="shared" si="30"/>
        <v>0</v>
      </c>
      <c r="L92" s="215">
        <f t="shared" si="30"/>
        <v>0</v>
      </c>
      <c r="M92" s="215">
        <f t="shared" si="30"/>
        <v>0</v>
      </c>
      <c r="N92" s="55" t="s">
        <v>199</v>
      </c>
      <c r="O92" s="55" t="s">
        <v>200</v>
      </c>
      <c r="P92" s="57">
        <v>17.600000000000001</v>
      </c>
      <c r="Q92" s="62">
        <v>17.899999999999999</v>
      </c>
      <c r="R92" s="57">
        <v>23</v>
      </c>
      <c r="S92" s="57">
        <f>R92/Q92*100</f>
        <v>128.49162011173186</v>
      </c>
      <c r="T92" s="7"/>
      <c r="U92" s="20">
        <v>56</v>
      </c>
    </row>
    <row r="93" spans="1:21" ht="53.25" customHeight="1" x14ac:dyDescent="0.25">
      <c r="A93" s="214"/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55" t="s">
        <v>201</v>
      </c>
      <c r="O93" s="55" t="s">
        <v>200</v>
      </c>
      <c r="P93" s="62">
        <v>13.4</v>
      </c>
      <c r="Q93" s="62">
        <v>13.5</v>
      </c>
      <c r="R93" s="57">
        <v>14.6</v>
      </c>
      <c r="S93" s="57">
        <f>R93/Q93*100</f>
        <v>108.14814814814815</v>
      </c>
      <c r="T93" s="7"/>
      <c r="U93" s="20">
        <f t="shared" ref="U93:U108" si="31">U92+1</f>
        <v>57</v>
      </c>
    </row>
    <row r="94" spans="1:21" ht="66.75" customHeight="1" x14ac:dyDescent="0.25">
      <c r="A94" s="214"/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55" t="s">
        <v>202</v>
      </c>
      <c r="O94" s="55" t="s">
        <v>200</v>
      </c>
      <c r="P94" s="63">
        <v>2.25</v>
      </c>
      <c r="Q94" s="63">
        <v>2.2799999999999998</v>
      </c>
      <c r="R94" s="64">
        <v>2.2799999999999998</v>
      </c>
      <c r="S94" s="65">
        <f>R94/Q94*100</f>
        <v>100</v>
      </c>
      <c r="T94" s="18" t="s">
        <v>25</v>
      </c>
      <c r="U94" s="20">
        <f t="shared" si="31"/>
        <v>58</v>
      </c>
    </row>
    <row r="95" spans="1:21" ht="63" customHeight="1" x14ac:dyDescent="0.25">
      <c r="A95" s="15" t="s">
        <v>203</v>
      </c>
      <c r="B95" s="16">
        <f t="shared" ref="B95:M95" si="32">B96+B97+B98+B99+B103+B104+B105+B106+B108</f>
        <v>106285.9133</v>
      </c>
      <c r="C95" s="16">
        <f t="shared" si="32"/>
        <v>100028.54239999999</v>
      </c>
      <c r="D95" s="16">
        <f t="shared" si="32"/>
        <v>99903.879899999985</v>
      </c>
      <c r="E95" s="16">
        <f t="shared" si="32"/>
        <v>0</v>
      </c>
      <c r="F95" s="16">
        <f t="shared" si="32"/>
        <v>0</v>
      </c>
      <c r="G95" s="16">
        <f t="shared" si="32"/>
        <v>100028.54239999999</v>
      </c>
      <c r="H95" s="16">
        <f t="shared" si="32"/>
        <v>99903.879899999985</v>
      </c>
      <c r="I95" s="16">
        <f t="shared" si="32"/>
        <v>0</v>
      </c>
      <c r="J95" s="16">
        <f t="shared" si="32"/>
        <v>0</v>
      </c>
      <c r="K95" s="16">
        <f t="shared" si="32"/>
        <v>0</v>
      </c>
      <c r="L95" s="16">
        <f t="shared" si="32"/>
        <v>0</v>
      </c>
      <c r="M95" s="16">
        <f t="shared" si="32"/>
        <v>0</v>
      </c>
      <c r="N95" s="55" t="s">
        <v>204</v>
      </c>
      <c r="O95" s="56" t="s">
        <v>24</v>
      </c>
      <c r="P95" s="55">
        <v>106</v>
      </c>
      <c r="Q95" s="55">
        <v>106</v>
      </c>
      <c r="R95" s="66">
        <v>106</v>
      </c>
      <c r="S95" s="67">
        <f>R95-Q95</f>
        <v>0</v>
      </c>
      <c r="T95" s="18" t="s">
        <v>25</v>
      </c>
      <c r="U95" s="20">
        <f t="shared" si="31"/>
        <v>59</v>
      </c>
    </row>
    <row r="96" spans="1:21" ht="123.75" customHeight="1" x14ac:dyDescent="0.25">
      <c r="A96" s="15" t="s">
        <v>205</v>
      </c>
      <c r="B96" s="17">
        <v>2311.5949999999998</v>
      </c>
      <c r="C96" s="16">
        <f>E96+G96+I96+K96+L96</f>
        <v>1810.825</v>
      </c>
      <c r="D96" s="16">
        <f>F96+H96+J96+K96+M96</f>
        <v>1810.8226999999999</v>
      </c>
      <c r="E96" s="17">
        <v>0</v>
      </c>
      <c r="F96" s="17">
        <v>0</v>
      </c>
      <c r="G96" s="17">
        <v>1810.825</v>
      </c>
      <c r="H96" s="17">
        <v>1810.8226999999999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55" t="s">
        <v>206</v>
      </c>
      <c r="O96" s="55" t="s">
        <v>97</v>
      </c>
      <c r="P96" s="55">
        <v>73.5</v>
      </c>
      <c r="Q96" s="55">
        <v>76.400000000000006</v>
      </c>
      <c r="R96" s="55">
        <v>76.599999999999994</v>
      </c>
      <c r="S96" s="62">
        <f>R96/Q96*100</f>
        <v>100.26178010471203</v>
      </c>
      <c r="T96" s="55"/>
      <c r="U96" s="20">
        <f t="shared" si="31"/>
        <v>60</v>
      </c>
    </row>
    <row r="97" spans="1:21" ht="94.5" customHeight="1" x14ac:dyDescent="0.25">
      <c r="A97" s="15" t="s">
        <v>207</v>
      </c>
      <c r="B97" s="17">
        <v>36700.749799999998</v>
      </c>
      <c r="C97" s="16">
        <f>E97+G97+I97+K97+L97</f>
        <v>34451.569000000003</v>
      </c>
      <c r="D97" s="16">
        <f>F97+H97+J97+K97+M97</f>
        <v>34434.802000000003</v>
      </c>
      <c r="E97" s="17">
        <v>0</v>
      </c>
      <c r="F97" s="17">
        <v>0</v>
      </c>
      <c r="G97" s="17">
        <v>34451.569000000003</v>
      </c>
      <c r="H97" s="17">
        <v>34434.802000000003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55" t="s">
        <v>208</v>
      </c>
      <c r="O97" s="56" t="s">
        <v>24</v>
      </c>
      <c r="P97" s="55">
        <v>5</v>
      </c>
      <c r="Q97" s="55">
        <v>5.2</v>
      </c>
      <c r="R97" s="55">
        <v>5.2</v>
      </c>
      <c r="S97" s="62">
        <f>R97-Q97</f>
        <v>0</v>
      </c>
      <c r="T97" s="55"/>
      <c r="U97" s="20">
        <f t="shared" si="31"/>
        <v>61</v>
      </c>
    </row>
    <row r="98" spans="1:21" ht="82.5" customHeight="1" x14ac:dyDescent="0.25">
      <c r="A98" s="68" t="s">
        <v>209</v>
      </c>
      <c r="B98" s="55">
        <v>1137.3274699999999</v>
      </c>
      <c r="C98" s="16">
        <f>E98+G98+I98+K98+L98</f>
        <v>1137.2919999999999</v>
      </c>
      <c r="D98" s="16">
        <f>F98+H98+J98+K98+M98</f>
        <v>1129.4297999999999</v>
      </c>
      <c r="E98" s="55">
        <v>0</v>
      </c>
      <c r="F98" s="55">
        <v>0</v>
      </c>
      <c r="G98" s="55">
        <v>1137.2919999999999</v>
      </c>
      <c r="H98" s="55">
        <v>1129.4297999999999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 t="s">
        <v>210</v>
      </c>
      <c r="O98" s="55" t="s">
        <v>211</v>
      </c>
      <c r="P98" s="55">
        <v>50</v>
      </c>
      <c r="Q98" s="55">
        <v>48</v>
      </c>
      <c r="R98" s="56">
        <v>74</v>
      </c>
      <c r="S98" s="57">
        <f>R98/Q98*100</f>
        <v>154.16666666666669</v>
      </c>
      <c r="T98" s="56"/>
      <c r="U98" s="20">
        <f t="shared" si="31"/>
        <v>62</v>
      </c>
    </row>
    <row r="99" spans="1:21" ht="74.25" customHeight="1" x14ac:dyDescent="0.25">
      <c r="A99" s="224" t="s">
        <v>212</v>
      </c>
      <c r="B99" s="220">
        <v>42431.644</v>
      </c>
      <c r="C99" s="225">
        <f>E99+G99+I99+K99+L99</f>
        <v>40341.07</v>
      </c>
      <c r="D99" s="225">
        <f>F99+H99+J99+K99+M99</f>
        <v>40241.038999999997</v>
      </c>
      <c r="E99" s="220">
        <v>0</v>
      </c>
      <c r="F99" s="220">
        <v>0</v>
      </c>
      <c r="G99" s="220">
        <v>40341.07</v>
      </c>
      <c r="H99" s="220">
        <v>40241.038999999997</v>
      </c>
      <c r="I99" s="220">
        <v>0</v>
      </c>
      <c r="J99" s="220">
        <v>0</v>
      </c>
      <c r="K99" s="220">
        <v>0</v>
      </c>
      <c r="L99" s="220">
        <v>0</v>
      </c>
      <c r="M99" s="220">
        <v>0</v>
      </c>
      <c r="N99" s="55" t="s">
        <v>213</v>
      </c>
      <c r="O99" s="55" t="s">
        <v>161</v>
      </c>
      <c r="P99" s="62">
        <v>277.8</v>
      </c>
      <c r="Q99" s="62">
        <v>238.8</v>
      </c>
      <c r="R99" s="57">
        <v>182.2</v>
      </c>
      <c r="S99" s="57">
        <f>R99/Q99*100</f>
        <v>76.298157453936341</v>
      </c>
      <c r="T99" s="57" t="s">
        <v>214</v>
      </c>
      <c r="U99" s="20">
        <f t="shared" si="31"/>
        <v>63</v>
      </c>
    </row>
    <row r="100" spans="1:21" ht="69" customHeight="1" x14ac:dyDescent="0.25">
      <c r="A100" s="224"/>
      <c r="B100" s="220"/>
      <c r="C100" s="225"/>
      <c r="D100" s="225"/>
      <c r="E100" s="220"/>
      <c r="F100" s="220"/>
      <c r="G100" s="220"/>
      <c r="H100" s="220"/>
      <c r="I100" s="220"/>
      <c r="J100" s="220"/>
      <c r="K100" s="220"/>
      <c r="L100" s="220"/>
      <c r="M100" s="220"/>
      <c r="N100" s="55" t="s">
        <v>215</v>
      </c>
      <c r="O100" s="56" t="s">
        <v>24</v>
      </c>
      <c r="P100" s="55">
        <v>68</v>
      </c>
      <c r="Q100" s="55">
        <v>72</v>
      </c>
      <c r="R100" s="56">
        <v>67</v>
      </c>
      <c r="S100" s="57">
        <f>R100-Q100</f>
        <v>-5</v>
      </c>
      <c r="T100" s="55" t="s">
        <v>216</v>
      </c>
      <c r="U100" s="20">
        <f t="shared" si="31"/>
        <v>64</v>
      </c>
    </row>
    <row r="101" spans="1:21" ht="78" customHeight="1" x14ac:dyDescent="0.25">
      <c r="A101" s="224"/>
      <c r="B101" s="220"/>
      <c r="C101" s="225"/>
      <c r="D101" s="225"/>
      <c r="E101" s="220"/>
      <c r="F101" s="220"/>
      <c r="G101" s="220"/>
      <c r="H101" s="220"/>
      <c r="I101" s="220"/>
      <c r="J101" s="220"/>
      <c r="K101" s="220"/>
      <c r="L101" s="220"/>
      <c r="M101" s="220"/>
      <c r="N101" s="55" t="s">
        <v>217</v>
      </c>
      <c r="O101" s="56" t="s">
        <v>24</v>
      </c>
      <c r="P101" s="55">
        <v>75</v>
      </c>
      <c r="Q101" s="55">
        <v>75</v>
      </c>
      <c r="R101" s="56">
        <v>75</v>
      </c>
      <c r="S101" s="57">
        <f>R101-Q101</f>
        <v>0</v>
      </c>
      <c r="T101" s="55" t="s">
        <v>157</v>
      </c>
      <c r="U101" s="20">
        <f t="shared" si="31"/>
        <v>65</v>
      </c>
    </row>
    <row r="102" spans="1:21" ht="83.25" customHeight="1" x14ac:dyDescent="0.25">
      <c r="A102" s="224"/>
      <c r="B102" s="220"/>
      <c r="C102" s="225"/>
      <c r="D102" s="225"/>
      <c r="E102" s="220"/>
      <c r="F102" s="220"/>
      <c r="G102" s="220"/>
      <c r="H102" s="220"/>
      <c r="I102" s="220"/>
      <c r="J102" s="220"/>
      <c r="K102" s="220"/>
      <c r="L102" s="220"/>
      <c r="M102" s="220"/>
      <c r="N102" s="55" t="s">
        <v>218</v>
      </c>
      <c r="O102" s="56" t="s">
        <v>24</v>
      </c>
      <c r="P102" s="55">
        <v>100</v>
      </c>
      <c r="Q102" s="55">
        <v>100</v>
      </c>
      <c r="R102" s="56">
        <v>100</v>
      </c>
      <c r="S102" s="57">
        <f>R102-Q102</f>
        <v>0</v>
      </c>
      <c r="T102" s="55"/>
      <c r="U102" s="20">
        <f t="shared" si="31"/>
        <v>66</v>
      </c>
    </row>
    <row r="103" spans="1:21" ht="123" customHeight="1" x14ac:dyDescent="0.25">
      <c r="A103" s="68" t="s">
        <v>219</v>
      </c>
      <c r="B103" s="55">
        <v>7506.6</v>
      </c>
      <c r="C103" s="69">
        <f>E103+G103+I103+K103+L103</f>
        <v>7318.3163999999997</v>
      </c>
      <c r="D103" s="69">
        <f>F103+H103+J103+K103+M103</f>
        <v>7318.3163999999997</v>
      </c>
      <c r="E103" s="55">
        <v>0</v>
      </c>
      <c r="F103" s="55">
        <v>0</v>
      </c>
      <c r="G103" s="55">
        <v>7318.3163999999997</v>
      </c>
      <c r="H103" s="55">
        <v>7318.3163999999997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 t="s">
        <v>220</v>
      </c>
      <c r="O103" s="55" t="s">
        <v>145</v>
      </c>
      <c r="P103" s="55">
        <v>23.8</v>
      </c>
      <c r="Q103" s="55">
        <v>23.8</v>
      </c>
      <c r="R103" s="55">
        <v>23.85</v>
      </c>
      <c r="S103" s="62">
        <f>R103/Q103*100</f>
        <v>100.21008403361344</v>
      </c>
      <c r="T103" s="55"/>
      <c r="U103" s="20">
        <f t="shared" si="31"/>
        <v>67</v>
      </c>
    </row>
    <row r="104" spans="1:21" ht="86.25" customHeight="1" x14ac:dyDescent="0.25">
      <c r="A104" s="68" t="s">
        <v>221</v>
      </c>
      <c r="B104" s="55">
        <v>1000</v>
      </c>
      <c r="C104" s="69">
        <f>E104+G104+I104+K104+L104</f>
        <v>1000</v>
      </c>
      <c r="D104" s="69">
        <f>F104+H104+J104+K104+M104</f>
        <v>1000</v>
      </c>
      <c r="E104" s="55">
        <v>0</v>
      </c>
      <c r="F104" s="55">
        <v>0</v>
      </c>
      <c r="G104" s="55">
        <v>1000</v>
      </c>
      <c r="H104" s="55">
        <v>1000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 t="s">
        <v>222</v>
      </c>
      <c r="O104" s="55" t="s">
        <v>107</v>
      </c>
      <c r="P104" s="55">
        <v>24</v>
      </c>
      <c r="Q104" s="55">
        <v>19</v>
      </c>
      <c r="R104" s="56">
        <v>19</v>
      </c>
      <c r="S104" s="57">
        <f>R104/Q104*100</f>
        <v>100</v>
      </c>
      <c r="T104" s="55"/>
      <c r="U104" s="20">
        <f t="shared" si="31"/>
        <v>68</v>
      </c>
    </row>
    <row r="105" spans="1:21" ht="72" customHeight="1" x14ac:dyDescent="0.25">
      <c r="A105" s="68" t="s">
        <v>223</v>
      </c>
      <c r="B105" s="55"/>
      <c r="C105" s="69">
        <f>E105+G105+I105+K105+L105</f>
        <v>0</v>
      </c>
      <c r="D105" s="69">
        <f>F105+H105+J105+K105+M105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 t="s">
        <v>224</v>
      </c>
      <c r="O105" s="56" t="s">
        <v>24</v>
      </c>
      <c r="P105" s="55">
        <v>100</v>
      </c>
      <c r="Q105" s="55">
        <v>100</v>
      </c>
      <c r="R105" s="55">
        <v>100</v>
      </c>
      <c r="S105" s="62">
        <f>R105-Q105</f>
        <v>0</v>
      </c>
      <c r="T105" s="55"/>
      <c r="U105" s="20">
        <f t="shared" si="31"/>
        <v>69</v>
      </c>
    </row>
    <row r="106" spans="1:21" ht="54" customHeight="1" x14ac:dyDescent="0.25">
      <c r="A106" s="224" t="s">
        <v>225</v>
      </c>
      <c r="B106" s="220">
        <v>15197.99703</v>
      </c>
      <c r="C106" s="225">
        <f>E106+G106+I106+K106+L106</f>
        <v>13969.47</v>
      </c>
      <c r="D106" s="225">
        <f>F106+H106+J106+K106+M106</f>
        <v>13969.47</v>
      </c>
      <c r="E106" s="220">
        <v>0</v>
      </c>
      <c r="F106" s="220">
        <v>0</v>
      </c>
      <c r="G106" s="220">
        <v>13969.47</v>
      </c>
      <c r="H106" s="220">
        <v>13969.47</v>
      </c>
      <c r="I106" s="220">
        <v>0</v>
      </c>
      <c r="J106" s="220">
        <v>0</v>
      </c>
      <c r="K106" s="220">
        <v>0</v>
      </c>
      <c r="L106" s="220">
        <v>0</v>
      </c>
      <c r="M106" s="220">
        <v>0</v>
      </c>
      <c r="N106" s="55" t="s">
        <v>226</v>
      </c>
      <c r="O106" s="55" t="s">
        <v>107</v>
      </c>
      <c r="P106" s="70">
        <v>10</v>
      </c>
      <c r="Q106" s="70">
        <v>8</v>
      </c>
      <c r="R106" s="70">
        <v>10</v>
      </c>
      <c r="S106" s="71">
        <f>R106/Q106*100</f>
        <v>125</v>
      </c>
      <c r="T106" s="70"/>
      <c r="U106" s="20">
        <f t="shared" si="31"/>
        <v>70</v>
      </c>
    </row>
    <row r="107" spans="1:21" ht="72.75" customHeight="1" x14ac:dyDescent="0.25">
      <c r="A107" s="224"/>
      <c r="B107" s="220"/>
      <c r="C107" s="225"/>
      <c r="D107" s="225"/>
      <c r="E107" s="220"/>
      <c r="F107" s="220"/>
      <c r="G107" s="220"/>
      <c r="H107" s="220"/>
      <c r="I107" s="220"/>
      <c r="J107" s="220"/>
      <c r="K107" s="220"/>
      <c r="L107" s="220"/>
      <c r="M107" s="220"/>
      <c r="N107" s="55" t="s">
        <v>227</v>
      </c>
      <c r="O107" s="55" t="s">
        <v>228</v>
      </c>
      <c r="P107" s="55">
        <v>11</v>
      </c>
      <c r="Q107" s="55">
        <v>12</v>
      </c>
      <c r="R107" s="55">
        <v>14</v>
      </c>
      <c r="S107" s="62">
        <f>R107/Q107*100</f>
        <v>116.66666666666667</v>
      </c>
      <c r="T107" s="55"/>
      <c r="U107" s="20">
        <f t="shared" si="31"/>
        <v>71</v>
      </c>
    </row>
    <row r="108" spans="1:21" ht="72.75" customHeight="1" x14ac:dyDescent="0.25">
      <c r="A108" s="68" t="s">
        <v>229</v>
      </c>
      <c r="B108" s="55">
        <v>0</v>
      </c>
      <c r="C108" s="69">
        <f>E108+G108+I108+K108+L108</f>
        <v>0</v>
      </c>
      <c r="D108" s="69">
        <f>F108+H108+J108+K108+M108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 t="s">
        <v>230</v>
      </c>
      <c r="O108" s="56" t="s">
        <v>24</v>
      </c>
      <c r="P108" s="55">
        <v>102.6</v>
      </c>
      <c r="Q108" s="55">
        <v>104.3</v>
      </c>
      <c r="R108" s="56"/>
      <c r="S108" s="57"/>
      <c r="T108" s="7" t="s">
        <v>231</v>
      </c>
      <c r="U108" s="20">
        <f t="shared" si="31"/>
        <v>72</v>
      </c>
    </row>
  </sheetData>
  <mergeCells count="210">
    <mergeCell ref="J106:J107"/>
    <mergeCell ref="K106:K107"/>
    <mergeCell ref="L106:L107"/>
    <mergeCell ref="M106:M107"/>
    <mergeCell ref="A99:A102"/>
    <mergeCell ref="B99:B102"/>
    <mergeCell ref="C99:C102"/>
    <mergeCell ref="D99:D102"/>
    <mergeCell ref="E99:E102"/>
    <mergeCell ref="F99:F102"/>
    <mergeCell ref="G99:G10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99:H102"/>
    <mergeCell ref="I99:I102"/>
    <mergeCell ref="J99:J102"/>
    <mergeCell ref="K99:K102"/>
    <mergeCell ref="U89:U90"/>
    <mergeCell ref="A91:T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L99:L102"/>
    <mergeCell ref="M99:M102"/>
    <mergeCell ref="J84:J85"/>
    <mergeCell ref="K84:K85"/>
    <mergeCell ref="L84:L85"/>
    <mergeCell ref="M84:M85"/>
    <mergeCell ref="A86:T86"/>
    <mergeCell ref="N89:N90"/>
    <mergeCell ref="O89:O90"/>
    <mergeCell ref="P89:P90"/>
    <mergeCell ref="Q89:Q90"/>
    <mergeCell ref="R89:R90"/>
    <mergeCell ref="S89:S90"/>
    <mergeCell ref="T89:T9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70:J72"/>
    <mergeCell ref="K70:K72"/>
    <mergeCell ref="L70:L72"/>
    <mergeCell ref="M70:M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A70:A72"/>
    <mergeCell ref="B70:B72"/>
    <mergeCell ref="C70:C72"/>
    <mergeCell ref="D70:D72"/>
    <mergeCell ref="E70:E72"/>
    <mergeCell ref="F70:F72"/>
    <mergeCell ref="G70:G72"/>
    <mergeCell ref="H70:H72"/>
    <mergeCell ref="I70:I72"/>
    <mergeCell ref="J62:J63"/>
    <mergeCell ref="K62:K63"/>
    <mergeCell ref="L62:L63"/>
    <mergeCell ref="M62:M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44:J45"/>
    <mergeCell ref="K44:K45"/>
    <mergeCell ref="L44:L45"/>
    <mergeCell ref="M44:M45"/>
    <mergeCell ref="A58:T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A41:T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T25:T2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11: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T14:T16"/>
    <mergeCell ref="A7:T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:T1"/>
    <mergeCell ref="A2:T2"/>
    <mergeCell ref="A3:A5"/>
    <mergeCell ref="B3:B5"/>
    <mergeCell ref="C3:D4"/>
    <mergeCell ref="E3:M3"/>
    <mergeCell ref="N3:T3"/>
    <mergeCell ref="E4:F4"/>
    <mergeCell ref="G4:H4"/>
    <mergeCell ref="I4:J4"/>
    <mergeCell ref="K4:K5"/>
    <mergeCell ref="L4:M4"/>
  </mergeCells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  <rowBreaks count="6" manualBreakCount="6">
    <brk id="18" max="16383" man="1"/>
    <brk id="34" max="16383" man="1"/>
    <brk id="47" max="16383" man="1"/>
    <brk id="61" max="16383" man="1"/>
    <brk id="7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341"/>
  <sheetViews>
    <sheetView tabSelected="1" view="pageBreakPreview" zoomScale="60" zoomScaleNormal="66" zoomScalePageLayoutView="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:O10"/>
    </sheetView>
  </sheetViews>
  <sheetFormatPr defaultColWidth="9.140625" defaultRowHeight="23.25" x14ac:dyDescent="0.35"/>
  <cols>
    <col min="1" max="1" width="31.7109375" style="146" customWidth="1"/>
    <col min="2" max="2" width="22" style="147" customWidth="1"/>
    <col min="3" max="3" width="22.140625" style="183" customWidth="1"/>
    <col min="4" max="4" width="21.42578125" style="183" customWidth="1"/>
    <col min="5" max="5" width="22" style="191" customWidth="1"/>
    <col min="6" max="6" width="23.42578125" style="191" customWidth="1"/>
    <col min="7" max="7" width="20.7109375" style="191" customWidth="1"/>
    <col min="8" max="8" width="14" style="191" customWidth="1"/>
    <col min="9" max="9" width="12.42578125" style="191" customWidth="1"/>
    <col min="10" max="11" width="21.28515625" style="191" customWidth="1"/>
    <col min="12" max="12" width="16.7109375" style="191" customWidth="1"/>
    <col min="13" max="13" width="16.85546875" style="191" customWidth="1"/>
    <col min="14" max="14" width="18.5703125" style="191" customWidth="1"/>
    <col min="15" max="15" width="19.140625" style="191" customWidth="1"/>
    <col min="16" max="16" width="30" style="149" customWidth="1"/>
    <col min="17" max="17" width="12.28515625" style="73" customWidth="1"/>
    <col min="18" max="18" width="11" style="73" customWidth="1"/>
    <col min="19" max="19" width="11.7109375" style="73" customWidth="1"/>
    <col min="20" max="20" width="11.5703125" style="73" customWidth="1"/>
    <col min="21" max="21" width="39.85546875" style="150" customWidth="1"/>
    <col min="22" max="22" width="23.28515625" style="193" customWidth="1"/>
    <col min="23" max="968" width="8.7109375" style="73" customWidth="1"/>
    <col min="969" max="16384" width="9.140625" style="73"/>
  </cols>
  <sheetData>
    <row r="1" spans="1:22" ht="25.35" customHeight="1" x14ac:dyDescent="0.3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25.35" customHeight="1" x14ac:dyDescent="0.35">
      <c r="A2" s="284" t="s">
        <v>418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2" ht="24.75" customHeight="1" x14ac:dyDescent="0.35">
      <c r="A3" s="333" t="s">
        <v>256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</row>
    <row r="4" spans="1:22" ht="41.25" customHeight="1" x14ac:dyDescent="0.35">
      <c r="A4" s="254" t="s">
        <v>260</v>
      </c>
      <c r="B4" s="334" t="s">
        <v>3</v>
      </c>
      <c r="C4" s="248" t="s">
        <v>237</v>
      </c>
      <c r="D4" s="248" t="s">
        <v>232</v>
      </c>
      <c r="E4" s="248"/>
      <c r="F4" s="248" t="s">
        <v>233</v>
      </c>
      <c r="G4" s="248"/>
      <c r="H4" s="248"/>
      <c r="I4" s="248"/>
      <c r="J4" s="248"/>
      <c r="K4" s="248"/>
      <c r="L4" s="248"/>
      <c r="M4" s="248"/>
      <c r="N4" s="248"/>
      <c r="O4" s="248"/>
      <c r="P4" s="254" t="s">
        <v>241</v>
      </c>
      <c r="Q4" s="254" t="s">
        <v>244</v>
      </c>
      <c r="R4" s="254" t="s">
        <v>245</v>
      </c>
      <c r="S4" s="254" t="s">
        <v>248</v>
      </c>
      <c r="T4" s="254" t="s">
        <v>238</v>
      </c>
      <c r="U4" s="254" t="s">
        <v>243</v>
      </c>
    </row>
    <row r="5" spans="1:22" ht="126.75" customHeight="1" x14ac:dyDescent="0.35">
      <c r="A5" s="254"/>
      <c r="B5" s="334"/>
      <c r="C5" s="248"/>
      <c r="D5" s="248"/>
      <c r="E5" s="248"/>
      <c r="F5" s="248" t="s">
        <v>234</v>
      </c>
      <c r="G5" s="248"/>
      <c r="H5" s="248" t="s">
        <v>235</v>
      </c>
      <c r="I5" s="248"/>
      <c r="J5" s="248" t="s">
        <v>8</v>
      </c>
      <c r="K5" s="248"/>
      <c r="L5" s="248" t="s">
        <v>9</v>
      </c>
      <c r="M5" s="248"/>
      <c r="N5" s="248" t="s">
        <v>236</v>
      </c>
      <c r="O5" s="248"/>
      <c r="P5" s="254"/>
      <c r="Q5" s="254"/>
      <c r="R5" s="254"/>
      <c r="S5" s="254"/>
      <c r="T5" s="254"/>
      <c r="U5" s="254"/>
    </row>
    <row r="6" spans="1:22" s="132" customFormat="1" ht="255.75" customHeight="1" x14ac:dyDescent="0.35">
      <c r="A6" s="254"/>
      <c r="B6" s="334"/>
      <c r="C6" s="248"/>
      <c r="D6" s="81" t="s">
        <v>12</v>
      </c>
      <c r="E6" s="81" t="s">
        <v>13</v>
      </c>
      <c r="F6" s="81" t="s">
        <v>12</v>
      </c>
      <c r="G6" s="81" t="s">
        <v>13</v>
      </c>
      <c r="H6" s="81" t="s">
        <v>12</v>
      </c>
      <c r="I6" s="81" t="s">
        <v>13</v>
      </c>
      <c r="J6" s="81" t="s">
        <v>12</v>
      </c>
      <c r="K6" s="81" t="s">
        <v>13</v>
      </c>
      <c r="L6" s="81" t="s">
        <v>12</v>
      </c>
      <c r="M6" s="81" t="s">
        <v>13</v>
      </c>
      <c r="N6" s="81" t="s">
        <v>12</v>
      </c>
      <c r="O6" s="81" t="s">
        <v>13</v>
      </c>
      <c r="P6" s="254"/>
      <c r="Q6" s="254"/>
      <c r="R6" s="254"/>
      <c r="S6" s="254"/>
      <c r="T6" s="254"/>
      <c r="U6" s="254"/>
      <c r="V6" s="194"/>
    </row>
    <row r="7" spans="1:22" ht="63" customHeight="1" x14ac:dyDescent="0.35">
      <c r="A7" s="254" t="s">
        <v>239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</row>
    <row r="8" spans="1:22" ht="128.25" customHeight="1" x14ac:dyDescent="0.35">
      <c r="A8" s="292" t="s">
        <v>409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323"/>
      <c r="P8" s="152" t="s">
        <v>266</v>
      </c>
      <c r="Q8" s="155">
        <v>101.7</v>
      </c>
      <c r="R8" s="155">
        <v>102.1</v>
      </c>
      <c r="S8" s="200">
        <v>111.8</v>
      </c>
      <c r="T8" s="200">
        <f>S8-R8</f>
        <v>9.7000000000000028</v>
      </c>
      <c r="U8" s="75" t="s">
        <v>436</v>
      </c>
    </row>
    <row r="9" spans="1:22" ht="98.25" customHeight="1" x14ac:dyDescent="0.35">
      <c r="A9" s="324"/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6"/>
      <c r="P9" s="152" t="s">
        <v>267</v>
      </c>
      <c r="Q9" s="155">
        <v>100.6</v>
      </c>
      <c r="R9" s="155">
        <v>102.1</v>
      </c>
      <c r="S9" s="200">
        <v>115.3</v>
      </c>
      <c r="T9" s="200">
        <f>S9-R9</f>
        <v>13.200000000000003</v>
      </c>
      <c r="U9" s="75" t="s">
        <v>436</v>
      </c>
    </row>
    <row r="10" spans="1:22" ht="141" customHeight="1" x14ac:dyDescent="0.35">
      <c r="A10" s="327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9"/>
      <c r="P10" s="152" t="s">
        <v>415</v>
      </c>
      <c r="Q10" s="72">
        <v>39355</v>
      </c>
      <c r="R10" s="72">
        <v>34306</v>
      </c>
      <c r="S10" s="200">
        <v>53817.1</v>
      </c>
      <c r="T10" s="200">
        <f>S10/R10*100-100</f>
        <v>56.873724712878214</v>
      </c>
      <c r="U10" s="75" t="s">
        <v>460</v>
      </c>
    </row>
    <row r="11" spans="1:22" ht="210.75" customHeight="1" x14ac:dyDescent="0.35">
      <c r="A11" s="290" t="s">
        <v>261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152" t="s">
        <v>268</v>
      </c>
      <c r="Q11" s="152" t="s">
        <v>240</v>
      </c>
      <c r="R11" s="152">
        <v>67.5</v>
      </c>
      <c r="S11" s="200">
        <v>61.9</v>
      </c>
      <c r="T11" s="200">
        <f>S11-R11</f>
        <v>-5.6000000000000014</v>
      </c>
      <c r="U11" s="75" t="s">
        <v>461</v>
      </c>
    </row>
    <row r="12" spans="1:22" ht="27.75" customHeight="1" x14ac:dyDescent="0.35">
      <c r="A12" s="259" t="s">
        <v>262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1"/>
    </row>
    <row r="13" spans="1:22" ht="38.25" customHeight="1" x14ac:dyDescent="0.35">
      <c r="A13" s="260" t="s">
        <v>263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1"/>
    </row>
    <row r="14" spans="1:22" ht="211.5" customHeight="1" x14ac:dyDescent="0.35">
      <c r="A14" s="154" t="s">
        <v>264</v>
      </c>
      <c r="B14" s="153">
        <f>B15</f>
        <v>18841.3</v>
      </c>
      <c r="C14" s="81">
        <f t="shared" ref="C14:O14" si="0">C15</f>
        <v>92953.815229999993</v>
      </c>
      <c r="D14" s="81">
        <f t="shared" si="0"/>
        <v>213967.48194999999</v>
      </c>
      <c r="E14" s="81">
        <f t="shared" si="0"/>
        <v>213967.48116</v>
      </c>
      <c r="F14" s="81">
        <f t="shared" si="0"/>
        <v>90165.2</v>
      </c>
      <c r="G14" s="81">
        <f t="shared" si="0"/>
        <v>90165.2</v>
      </c>
      <c r="H14" s="81">
        <f t="shared" si="0"/>
        <v>0</v>
      </c>
      <c r="I14" s="81">
        <f t="shared" si="0"/>
        <v>0</v>
      </c>
      <c r="J14" s="81">
        <f t="shared" si="0"/>
        <v>2788.6152299999999</v>
      </c>
      <c r="K14" s="81">
        <f t="shared" si="0"/>
        <v>2788.6144399999998</v>
      </c>
      <c r="L14" s="81">
        <f t="shared" si="0"/>
        <v>0</v>
      </c>
      <c r="M14" s="81">
        <f t="shared" si="0"/>
        <v>0</v>
      </c>
      <c r="N14" s="81">
        <f t="shared" si="0"/>
        <v>121013.66671999999</v>
      </c>
      <c r="O14" s="81">
        <f t="shared" si="0"/>
        <v>121013.66671999999</v>
      </c>
      <c r="P14" s="77" t="s">
        <v>269</v>
      </c>
      <c r="Q14" s="77">
        <v>0.12970000000000001</v>
      </c>
      <c r="R14" s="77">
        <v>0.1012</v>
      </c>
      <c r="S14" s="197">
        <v>0.15379999999999999</v>
      </c>
      <c r="T14" s="200">
        <f>S14/R14*100-100</f>
        <v>51.97628458498022</v>
      </c>
      <c r="U14" s="197" t="s">
        <v>436</v>
      </c>
    </row>
    <row r="15" spans="1:22" ht="160.5" customHeight="1" x14ac:dyDescent="0.35">
      <c r="A15" s="299" t="s">
        <v>265</v>
      </c>
      <c r="B15" s="330">
        <v>18841.3</v>
      </c>
      <c r="C15" s="256">
        <v>92953.815229999993</v>
      </c>
      <c r="D15" s="256">
        <f>F15+H15+J15+L15+N15</f>
        <v>213967.48194999999</v>
      </c>
      <c r="E15" s="256">
        <f>G15+I15+K15+M15+O15</f>
        <v>213967.48116</v>
      </c>
      <c r="F15" s="256">
        <v>90165.2</v>
      </c>
      <c r="G15" s="256">
        <v>90165.2</v>
      </c>
      <c r="H15" s="256">
        <v>0</v>
      </c>
      <c r="I15" s="256">
        <v>0</v>
      </c>
      <c r="J15" s="256">
        <v>2788.6152299999999</v>
      </c>
      <c r="K15" s="256">
        <v>2788.6144399999998</v>
      </c>
      <c r="L15" s="256">
        <v>0</v>
      </c>
      <c r="M15" s="256">
        <v>0</v>
      </c>
      <c r="N15" s="256">
        <v>121013.66671999999</v>
      </c>
      <c r="O15" s="256">
        <v>121013.66671999999</v>
      </c>
      <c r="P15" s="254" t="s">
        <v>414</v>
      </c>
      <c r="Q15" s="254">
        <v>4213.1000000000004</v>
      </c>
      <c r="R15" s="308">
        <v>4549.78</v>
      </c>
      <c r="S15" s="235">
        <v>5102.88</v>
      </c>
      <c r="T15" s="233">
        <f>S15/R15*100-100</f>
        <v>12.156631749227458</v>
      </c>
      <c r="U15" s="311" t="s">
        <v>437</v>
      </c>
    </row>
    <row r="16" spans="1:22" ht="409.5" customHeight="1" x14ac:dyDescent="0.35">
      <c r="A16" s="300"/>
      <c r="B16" s="331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54"/>
      <c r="Q16" s="254"/>
      <c r="R16" s="308"/>
      <c r="S16" s="309"/>
      <c r="T16" s="310" t="e">
        <f>S16/R16*100-100</f>
        <v>#DIV/0!</v>
      </c>
      <c r="U16" s="312"/>
    </row>
    <row r="17" spans="1:22" ht="409.5" customHeight="1" x14ac:dyDescent="0.35">
      <c r="A17" s="301"/>
      <c r="B17" s="332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4"/>
      <c r="Q17" s="254"/>
      <c r="R17" s="308"/>
      <c r="S17" s="236"/>
      <c r="T17" s="234" t="e">
        <f>S17/R17*100-100</f>
        <v>#DIV/0!</v>
      </c>
      <c r="U17" s="313"/>
    </row>
    <row r="18" spans="1:22" s="143" customFormat="1" ht="81.75" customHeight="1" x14ac:dyDescent="0.35">
      <c r="A18" s="76" t="s">
        <v>270</v>
      </c>
      <c r="B18" s="153">
        <f>B15</f>
        <v>18841.3</v>
      </c>
      <c r="C18" s="81">
        <f>C15</f>
        <v>92953.815229999993</v>
      </c>
      <c r="D18" s="81">
        <f t="shared" ref="D18:E20" si="1">F18+H18+J18+L18+N18</f>
        <v>213967.48194999999</v>
      </c>
      <c r="E18" s="81">
        <f t="shared" si="1"/>
        <v>213967.48116</v>
      </c>
      <c r="F18" s="81">
        <f t="shared" ref="F18:O18" si="2">F15</f>
        <v>90165.2</v>
      </c>
      <c r="G18" s="81">
        <f t="shared" si="2"/>
        <v>90165.2</v>
      </c>
      <c r="H18" s="81">
        <f t="shared" si="2"/>
        <v>0</v>
      </c>
      <c r="I18" s="81">
        <f t="shared" si="2"/>
        <v>0</v>
      </c>
      <c r="J18" s="81">
        <f t="shared" si="2"/>
        <v>2788.6152299999999</v>
      </c>
      <c r="K18" s="81">
        <f t="shared" si="2"/>
        <v>2788.6144399999998</v>
      </c>
      <c r="L18" s="81">
        <f t="shared" si="2"/>
        <v>0</v>
      </c>
      <c r="M18" s="81">
        <f t="shared" si="2"/>
        <v>0</v>
      </c>
      <c r="N18" s="81">
        <f t="shared" si="2"/>
        <v>121013.66671999999</v>
      </c>
      <c r="O18" s="81">
        <f t="shared" si="2"/>
        <v>121013.66671999999</v>
      </c>
      <c r="P18" s="314"/>
      <c r="Q18" s="315"/>
      <c r="R18" s="315"/>
      <c r="S18" s="315"/>
      <c r="T18" s="315"/>
      <c r="U18" s="316"/>
      <c r="V18" s="195"/>
    </row>
    <row r="19" spans="1:22" ht="57" customHeight="1" x14ac:dyDescent="0.35">
      <c r="A19" s="76" t="s">
        <v>271</v>
      </c>
      <c r="B19" s="153">
        <f>B18</f>
        <v>18841.3</v>
      </c>
      <c r="C19" s="81">
        <f t="shared" ref="C19:O19" si="3">C18</f>
        <v>92953.815229999993</v>
      </c>
      <c r="D19" s="81">
        <f t="shared" si="1"/>
        <v>213967.48194999999</v>
      </c>
      <c r="E19" s="81">
        <f t="shared" si="1"/>
        <v>213967.48116</v>
      </c>
      <c r="F19" s="81">
        <f t="shared" si="3"/>
        <v>90165.2</v>
      </c>
      <c r="G19" s="81">
        <f t="shared" si="3"/>
        <v>90165.2</v>
      </c>
      <c r="H19" s="81">
        <f t="shared" si="3"/>
        <v>0</v>
      </c>
      <c r="I19" s="81">
        <f t="shared" si="3"/>
        <v>0</v>
      </c>
      <c r="J19" s="81">
        <f t="shared" si="3"/>
        <v>2788.6152299999999</v>
      </c>
      <c r="K19" s="81">
        <f t="shared" si="3"/>
        <v>2788.6144399999998</v>
      </c>
      <c r="L19" s="81">
        <f t="shared" si="3"/>
        <v>0</v>
      </c>
      <c r="M19" s="81">
        <f t="shared" si="3"/>
        <v>0</v>
      </c>
      <c r="N19" s="81">
        <f t="shared" si="3"/>
        <v>121013.66671999999</v>
      </c>
      <c r="O19" s="81">
        <f t="shared" si="3"/>
        <v>121013.66671999999</v>
      </c>
      <c r="P19" s="317"/>
      <c r="Q19" s="318"/>
      <c r="R19" s="318"/>
      <c r="S19" s="318"/>
      <c r="T19" s="318"/>
      <c r="U19" s="319"/>
    </row>
    <row r="20" spans="1:22" ht="69" customHeight="1" x14ac:dyDescent="0.35">
      <c r="A20" s="76" t="s">
        <v>242</v>
      </c>
      <c r="B20" s="153">
        <v>0</v>
      </c>
      <c r="C20" s="81">
        <v>0</v>
      </c>
      <c r="D20" s="81">
        <f t="shared" si="1"/>
        <v>0</v>
      </c>
      <c r="E20" s="81">
        <f t="shared" si="1"/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320"/>
      <c r="Q20" s="321"/>
      <c r="R20" s="321"/>
      <c r="S20" s="321"/>
      <c r="T20" s="321"/>
      <c r="U20" s="322"/>
    </row>
    <row r="21" spans="1:22" ht="81" customHeight="1" x14ac:dyDescent="0.35">
      <c r="A21" s="259" t="s">
        <v>272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1"/>
    </row>
    <row r="22" spans="1:22" ht="176.25" customHeight="1" x14ac:dyDescent="0.35">
      <c r="A22" s="302" t="s">
        <v>273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4"/>
      <c r="P22" s="75" t="s">
        <v>274</v>
      </c>
      <c r="Q22" s="155">
        <v>105.3</v>
      </c>
      <c r="R22" s="155">
        <v>112.6</v>
      </c>
      <c r="S22" s="200">
        <v>122.2</v>
      </c>
      <c r="T22" s="200">
        <f>S22-R22</f>
        <v>9.6000000000000085</v>
      </c>
      <c r="U22" s="197" t="s">
        <v>436</v>
      </c>
    </row>
    <row r="23" spans="1:22" ht="180.75" customHeight="1" x14ac:dyDescent="0.35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7"/>
      <c r="P23" s="75" t="s">
        <v>275</v>
      </c>
      <c r="Q23" s="155">
        <v>98.5</v>
      </c>
      <c r="R23" s="155">
        <v>101.2</v>
      </c>
      <c r="S23" s="200">
        <v>97.5</v>
      </c>
      <c r="T23" s="200">
        <f>S23-R23</f>
        <v>-3.7000000000000028</v>
      </c>
      <c r="U23" s="75" t="s">
        <v>438</v>
      </c>
    </row>
    <row r="24" spans="1:22" ht="144.75" customHeight="1" x14ac:dyDescent="0.35">
      <c r="A24" s="294" t="s">
        <v>397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6"/>
      <c r="P24" s="75" t="s">
        <v>276</v>
      </c>
      <c r="Q24" s="155">
        <v>19.600000000000001</v>
      </c>
      <c r="R24" s="155">
        <v>16.5</v>
      </c>
      <c r="S24" s="200">
        <v>19</v>
      </c>
      <c r="T24" s="200">
        <f t="shared" ref="T24" si="4">S24-R24</f>
        <v>2.5</v>
      </c>
      <c r="U24" s="75" t="s">
        <v>462</v>
      </c>
      <c r="V24" s="196"/>
    </row>
    <row r="25" spans="1:22" ht="408.75" customHeight="1" x14ac:dyDescent="0.35">
      <c r="A25" s="250" t="s">
        <v>398</v>
      </c>
      <c r="B25" s="252">
        <v>415385</v>
      </c>
      <c r="C25" s="226">
        <v>415384.99400000001</v>
      </c>
      <c r="D25" s="226">
        <f>F25+H25+J25+L25+N25</f>
        <v>516340.62806999998</v>
      </c>
      <c r="E25" s="226">
        <f>G25+I25+K25+M25+O25</f>
        <v>510174.51851000008</v>
      </c>
      <c r="F25" s="226">
        <v>306480.11858000001</v>
      </c>
      <c r="G25" s="226">
        <v>301692.04645000002</v>
      </c>
      <c r="H25" s="226">
        <v>0</v>
      </c>
      <c r="I25" s="226">
        <v>0</v>
      </c>
      <c r="J25" s="226">
        <v>78304.219490000003</v>
      </c>
      <c r="K25" s="226">
        <v>76926.182060000006</v>
      </c>
      <c r="L25" s="226">
        <v>0</v>
      </c>
      <c r="M25" s="226">
        <v>0</v>
      </c>
      <c r="N25" s="226">
        <v>131556.29</v>
      </c>
      <c r="O25" s="226">
        <v>131556.29</v>
      </c>
      <c r="P25" s="124" t="s">
        <v>277</v>
      </c>
      <c r="Q25" s="123">
        <v>0.35699999999999998</v>
      </c>
      <c r="R25" s="123">
        <v>0.06</v>
      </c>
      <c r="S25" s="204">
        <v>0.43</v>
      </c>
      <c r="T25" s="203">
        <f>S25/R25*100-100</f>
        <v>616.66666666666674</v>
      </c>
      <c r="U25" s="204" t="s">
        <v>436</v>
      </c>
    </row>
    <row r="26" spans="1:22" ht="409.6" customHeight="1" x14ac:dyDescent="0.35">
      <c r="A26" s="251"/>
      <c r="B26" s="253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75" t="s">
        <v>278</v>
      </c>
      <c r="Q26" s="157">
        <v>0.46</v>
      </c>
      <c r="R26" s="157">
        <v>0.05</v>
      </c>
      <c r="S26" s="120">
        <v>1.478</v>
      </c>
      <c r="T26" s="200">
        <f>S26/R26*100-100</f>
        <v>2856</v>
      </c>
      <c r="U26" s="75" t="s">
        <v>436</v>
      </c>
    </row>
    <row r="27" spans="1:22" ht="379.5" customHeight="1" x14ac:dyDescent="0.35">
      <c r="A27" s="160"/>
      <c r="B27" s="192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75" t="s">
        <v>279</v>
      </c>
      <c r="Q27" s="155">
        <v>0</v>
      </c>
      <c r="R27" s="155">
        <v>0.6</v>
      </c>
      <c r="S27" s="80">
        <v>0.66300000000000003</v>
      </c>
      <c r="T27" s="200">
        <f>S27/R27*100-100</f>
        <v>10.500000000000014</v>
      </c>
      <c r="U27" s="75" t="s">
        <v>436</v>
      </c>
    </row>
    <row r="28" spans="1:22" ht="329.25" customHeight="1" x14ac:dyDescent="0.35">
      <c r="A28" s="88"/>
      <c r="B28" s="133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75" t="s">
        <v>280</v>
      </c>
      <c r="Q28" s="74" t="s">
        <v>240</v>
      </c>
      <c r="R28" s="72">
        <v>8</v>
      </c>
      <c r="S28" s="74">
        <v>13.92</v>
      </c>
      <c r="T28" s="200">
        <f>S28-R28</f>
        <v>5.92</v>
      </c>
      <c r="U28" s="75" t="s">
        <v>460</v>
      </c>
      <c r="V28" s="196"/>
    </row>
    <row r="29" spans="1:22" ht="351.75" customHeight="1" x14ac:dyDescent="0.35">
      <c r="A29" s="88"/>
      <c r="B29" s="133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75" t="s">
        <v>281</v>
      </c>
      <c r="Q29" s="74" t="s">
        <v>240</v>
      </c>
      <c r="R29" s="72">
        <v>8</v>
      </c>
      <c r="S29" s="74">
        <v>25.87</v>
      </c>
      <c r="T29" s="200">
        <f>S29-R29</f>
        <v>17.87</v>
      </c>
      <c r="U29" s="75" t="s">
        <v>460</v>
      </c>
      <c r="V29" s="196"/>
    </row>
    <row r="30" spans="1:22" ht="191.25" customHeight="1" x14ac:dyDescent="0.35">
      <c r="A30" s="88"/>
      <c r="B30" s="133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75" t="s">
        <v>246</v>
      </c>
      <c r="Q30" s="155">
        <v>16.600000000000001</v>
      </c>
      <c r="R30" s="74">
        <v>13.91</v>
      </c>
      <c r="S30" s="74">
        <v>14.67</v>
      </c>
      <c r="T30" s="200">
        <f>S30-R30</f>
        <v>0.75999999999999979</v>
      </c>
      <c r="U30" s="75" t="s">
        <v>436</v>
      </c>
    </row>
    <row r="31" spans="1:22" ht="132.75" customHeight="1" x14ac:dyDescent="0.35">
      <c r="A31" s="90"/>
      <c r="B31" s="134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75" t="s">
        <v>257</v>
      </c>
      <c r="Q31" s="74" t="s">
        <v>240</v>
      </c>
      <c r="R31" s="155">
        <v>1</v>
      </c>
      <c r="S31" s="74">
        <v>5.68</v>
      </c>
      <c r="T31" s="200">
        <f>S31-R31</f>
        <v>4.68</v>
      </c>
      <c r="U31" s="75" t="s">
        <v>436</v>
      </c>
    </row>
    <row r="32" spans="1:22" ht="355.5" customHeight="1" x14ac:dyDescent="0.35">
      <c r="A32" s="89"/>
      <c r="B32" s="135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75" t="s">
        <v>255</v>
      </c>
      <c r="Q32" s="74" t="s">
        <v>240</v>
      </c>
      <c r="R32" s="74">
        <v>3.5</v>
      </c>
      <c r="S32" s="200">
        <v>5.3</v>
      </c>
      <c r="T32" s="200">
        <f>S32/R32*100-100</f>
        <v>51.428571428571416</v>
      </c>
      <c r="U32" s="75" t="s">
        <v>436</v>
      </c>
    </row>
    <row r="33" spans="1:21" ht="124.5" customHeight="1" x14ac:dyDescent="0.35">
      <c r="A33" s="88"/>
      <c r="B33" s="136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75" t="s">
        <v>282</v>
      </c>
      <c r="Q33" s="75" t="s">
        <v>240</v>
      </c>
      <c r="R33" s="155">
        <v>1.6</v>
      </c>
      <c r="S33" s="200">
        <v>1.6</v>
      </c>
      <c r="T33" s="200">
        <f>S33/R33*100-100</f>
        <v>0</v>
      </c>
      <c r="U33" s="75" t="s">
        <v>436</v>
      </c>
    </row>
    <row r="34" spans="1:21" ht="159" customHeight="1" x14ac:dyDescent="0.35">
      <c r="A34" s="88"/>
      <c r="B34" s="136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75" t="s">
        <v>247</v>
      </c>
      <c r="Q34" s="74">
        <v>12.54</v>
      </c>
      <c r="R34" s="155">
        <v>11</v>
      </c>
      <c r="S34" s="74">
        <v>11.55</v>
      </c>
      <c r="T34" s="200">
        <f>S34-R34</f>
        <v>0.55000000000000071</v>
      </c>
      <c r="U34" s="75" t="s">
        <v>436</v>
      </c>
    </row>
    <row r="35" spans="1:21" ht="205.5" customHeight="1" x14ac:dyDescent="0.35">
      <c r="A35" s="88"/>
      <c r="B35" s="136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75" t="s">
        <v>425</v>
      </c>
      <c r="Q35" s="74" t="s">
        <v>240</v>
      </c>
      <c r="R35" s="155">
        <v>1</v>
      </c>
      <c r="S35" s="74">
        <v>2.21</v>
      </c>
      <c r="T35" s="200">
        <f>S35-R35</f>
        <v>1.21</v>
      </c>
      <c r="U35" s="75" t="s">
        <v>436</v>
      </c>
    </row>
    <row r="36" spans="1:21" ht="359.25" customHeight="1" x14ac:dyDescent="0.35">
      <c r="A36" s="88"/>
      <c r="B36" s="136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75" t="s">
        <v>399</v>
      </c>
      <c r="Q36" s="75" t="s">
        <v>240</v>
      </c>
      <c r="R36" s="80">
        <v>1.4999999999999999E-2</v>
      </c>
      <c r="S36" s="121">
        <v>1.54E-2</v>
      </c>
      <c r="T36" s="200">
        <f>S36/R36*100-100</f>
        <v>2.6666666666666856</v>
      </c>
      <c r="U36" s="75" t="s">
        <v>436</v>
      </c>
    </row>
    <row r="37" spans="1:21" ht="225.75" customHeight="1" x14ac:dyDescent="0.35">
      <c r="A37" s="88"/>
      <c r="B37" s="136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75" t="s">
        <v>283</v>
      </c>
      <c r="Q37" s="75" t="s">
        <v>240</v>
      </c>
      <c r="R37" s="155">
        <v>1.2</v>
      </c>
      <c r="S37" s="200">
        <v>4</v>
      </c>
      <c r="T37" s="200">
        <f>S37/R37*100-100</f>
        <v>233.33333333333337</v>
      </c>
      <c r="U37" s="75" t="s">
        <v>436</v>
      </c>
    </row>
    <row r="38" spans="1:21" ht="192" customHeight="1" x14ac:dyDescent="0.35">
      <c r="A38" s="88"/>
      <c r="B38" s="136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75" t="s">
        <v>419</v>
      </c>
      <c r="Q38" s="75" t="s">
        <v>240</v>
      </c>
      <c r="R38" s="155">
        <v>3</v>
      </c>
      <c r="S38" s="200">
        <f>18.2+14.9+84.7+13.9</f>
        <v>131.70000000000002</v>
      </c>
      <c r="T38" s="200">
        <f>S38/R38*100-100</f>
        <v>4290.0000000000009</v>
      </c>
      <c r="U38" s="75" t="s">
        <v>439</v>
      </c>
    </row>
    <row r="39" spans="1:21" ht="375" customHeight="1" x14ac:dyDescent="0.35">
      <c r="A39" s="88"/>
      <c r="B39" s="136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75" t="s">
        <v>251</v>
      </c>
      <c r="Q39" s="155" t="s">
        <v>240</v>
      </c>
      <c r="R39" s="155">
        <v>8.1</v>
      </c>
      <c r="S39" s="80">
        <v>12.846</v>
      </c>
      <c r="T39" s="200">
        <f>S39/R39*100-100</f>
        <v>58.592592592592609</v>
      </c>
      <c r="U39" s="75" t="s">
        <v>436</v>
      </c>
    </row>
    <row r="40" spans="1:21" ht="359.25" customHeight="1" x14ac:dyDescent="0.35">
      <c r="A40" s="88"/>
      <c r="B40" s="136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75" t="s">
        <v>253</v>
      </c>
      <c r="Q40" s="155" t="s">
        <v>240</v>
      </c>
      <c r="R40" s="74">
        <v>220</v>
      </c>
      <c r="S40" s="80">
        <v>239.32400000000001</v>
      </c>
      <c r="T40" s="200">
        <f>S40/R40*100-100</f>
        <v>8.7836363636363757</v>
      </c>
      <c r="U40" s="75" t="s">
        <v>436</v>
      </c>
    </row>
    <row r="41" spans="1:21" ht="169.5" customHeight="1" x14ac:dyDescent="0.35">
      <c r="A41" s="88"/>
      <c r="B41" s="136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75" t="s">
        <v>252</v>
      </c>
      <c r="Q41" s="155">
        <v>15.7</v>
      </c>
      <c r="R41" s="155">
        <v>13.4</v>
      </c>
      <c r="S41" s="120">
        <v>14.414</v>
      </c>
      <c r="T41" s="200">
        <f>S41-R41</f>
        <v>1.0139999999999993</v>
      </c>
      <c r="U41" s="75" t="s">
        <v>436</v>
      </c>
    </row>
    <row r="42" spans="1:21" ht="216" customHeight="1" x14ac:dyDescent="0.35">
      <c r="A42" s="88"/>
      <c r="B42" s="136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75" t="s">
        <v>254</v>
      </c>
      <c r="Q42" s="155" t="s">
        <v>240</v>
      </c>
      <c r="R42" s="155">
        <v>4.5</v>
      </c>
      <c r="S42" s="80">
        <v>5.4660000000000002</v>
      </c>
      <c r="T42" s="200">
        <f>S42/R42*100-100</f>
        <v>21.466666666666683</v>
      </c>
      <c r="U42" s="75" t="s">
        <v>436</v>
      </c>
    </row>
    <row r="43" spans="1:21" ht="291.75" customHeight="1" x14ac:dyDescent="0.35">
      <c r="A43" s="88"/>
      <c r="B43" s="136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75" t="s">
        <v>284</v>
      </c>
      <c r="Q43" s="155" t="s">
        <v>240</v>
      </c>
      <c r="R43" s="155">
        <v>0.3</v>
      </c>
      <c r="S43" s="80">
        <v>0.40799999999999997</v>
      </c>
      <c r="T43" s="200">
        <f>S43/R43*100-100</f>
        <v>36</v>
      </c>
      <c r="U43" s="75" t="s">
        <v>436</v>
      </c>
    </row>
    <row r="44" spans="1:21" ht="135" customHeight="1" x14ac:dyDescent="0.35">
      <c r="A44" s="88"/>
      <c r="B44" s="136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151" t="s">
        <v>285</v>
      </c>
      <c r="Q44" s="158">
        <v>30</v>
      </c>
      <c r="R44" s="158">
        <v>30</v>
      </c>
      <c r="S44" s="201">
        <v>30</v>
      </c>
      <c r="T44" s="202">
        <f>R44/S44*100-100</f>
        <v>0</v>
      </c>
      <c r="U44" s="75" t="s">
        <v>440</v>
      </c>
    </row>
    <row r="45" spans="1:21" ht="211.5" customHeight="1" x14ac:dyDescent="0.35">
      <c r="A45" s="97" t="s">
        <v>286</v>
      </c>
      <c r="B45" s="100">
        <v>456415.5</v>
      </c>
      <c r="C45" s="159">
        <v>473857.32647000003</v>
      </c>
      <c r="D45" s="159">
        <f>F45+H45+J45+L45+N45</f>
        <v>473857.32429000002</v>
      </c>
      <c r="E45" s="159">
        <f>G45+I45+K45+M45+O45</f>
        <v>472630.59983999998</v>
      </c>
      <c r="F45" s="159">
        <v>407517.3</v>
      </c>
      <c r="G45" s="159">
        <v>406462.26128999999</v>
      </c>
      <c r="H45" s="159">
        <v>0</v>
      </c>
      <c r="I45" s="169">
        <v>0</v>
      </c>
      <c r="J45" s="159">
        <v>66340.024290000001</v>
      </c>
      <c r="K45" s="159">
        <v>66168.33855</v>
      </c>
      <c r="L45" s="159">
        <v>0</v>
      </c>
      <c r="M45" s="159">
        <v>0</v>
      </c>
      <c r="N45" s="159">
        <v>0</v>
      </c>
      <c r="O45" s="159">
        <v>0</v>
      </c>
      <c r="P45" s="174" t="s">
        <v>427</v>
      </c>
      <c r="Q45" s="158" t="s">
        <v>240</v>
      </c>
      <c r="R45" s="158">
        <v>40</v>
      </c>
      <c r="S45" s="80">
        <v>97.981999999999999</v>
      </c>
      <c r="T45" s="200">
        <f t="shared" ref="T45:T58" si="5">S45/R45*100-100</f>
        <v>144.95499999999998</v>
      </c>
      <c r="U45" s="75" t="s">
        <v>436</v>
      </c>
    </row>
    <row r="46" spans="1:21" ht="243" customHeight="1" x14ac:dyDescent="0.35">
      <c r="A46" s="88"/>
      <c r="B46" s="136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185"/>
      <c r="P46" s="174" t="s">
        <v>428</v>
      </c>
      <c r="Q46" s="158" t="s">
        <v>240</v>
      </c>
      <c r="R46" s="158">
        <v>1.6</v>
      </c>
      <c r="S46" s="80">
        <v>5.6479999999999997</v>
      </c>
      <c r="T46" s="200">
        <f t="shared" si="5"/>
        <v>253</v>
      </c>
      <c r="U46" s="75" t="s">
        <v>436</v>
      </c>
    </row>
    <row r="47" spans="1:21" ht="232.5" customHeight="1" x14ac:dyDescent="0.35">
      <c r="A47" s="88"/>
      <c r="B47" s="136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185"/>
      <c r="P47" s="174" t="s">
        <v>429</v>
      </c>
      <c r="Q47" s="158" t="s">
        <v>240</v>
      </c>
      <c r="R47" s="158">
        <v>200</v>
      </c>
      <c r="S47" s="80">
        <v>770.024</v>
      </c>
      <c r="T47" s="200">
        <f t="shared" si="5"/>
        <v>285.012</v>
      </c>
      <c r="U47" s="75" t="s">
        <v>436</v>
      </c>
    </row>
    <row r="48" spans="1:21" ht="234.75" customHeight="1" x14ac:dyDescent="0.35">
      <c r="A48" s="88"/>
      <c r="B48" s="136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185"/>
      <c r="P48" s="174" t="s">
        <v>430</v>
      </c>
      <c r="Q48" s="158" t="s">
        <v>240</v>
      </c>
      <c r="R48" s="158">
        <v>9.4</v>
      </c>
      <c r="S48" s="80">
        <v>11.021000000000001</v>
      </c>
      <c r="T48" s="200">
        <f t="shared" si="5"/>
        <v>17.244680851063833</v>
      </c>
      <c r="U48" s="75" t="s">
        <v>436</v>
      </c>
    </row>
    <row r="49" spans="1:21" ht="235.5" customHeight="1" x14ac:dyDescent="0.35">
      <c r="A49" s="88"/>
      <c r="B49" s="136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185"/>
      <c r="P49" s="174" t="s">
        <v>431</v>
      </c>
      <c r="Q49" s="158" t="s">
        <v>240</v>
      </c>
      <c r="R49" s="156">
        <v>6.39</v>
      </c>
      <c r="S49" s="80">
        <v>6.391</v>
      </c>
      <c r="T49" s="200">
        <f t="shared" si="5"/>
        <v>1.5649452269173025E-2</v>
      </c>
      <c r="U49" s="75" t="s">
        <v>436</v>
      </c>
    </row>
    <row r="50" spans="1:21" ht="135" customHeight="1" x14ac:dyDescent="0.35">
      <c r="A50" s="88"/>
      <c r="B50" s="13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178"/>
      <c r="O50" s="88"/>
      <c r="P50" s="174" t="s">
        <v>432</v>
      </c>
      <c r="Q50" s="158" t="s">
        <v>240</v>
      </c>
      <c r="R50" s="158">
        <v>0.8</v>
      </c>
      <c r="S50" s="80">
        <v>0.84599999999999997</v>
      </c>
      <c r="T50" s="200">
        <f t="shared" si="5"/>
        <v>5.7499999999999858</v>
      </c>
      <c r="U50" s="75" t="s">
        <v>436</v>
      </c>
    </row>
    <row r="51" spans="1:21" ht="291.75" customHeight="1" x14ac:dyDescent="0.35">
      <c r="A51" s="88"/>
      <c r="B51" s="136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178"/>
      <c r="O51" s="88"/>
      <c r="P51" s="174" t="s">
        <v>433</v>
      </c>
      <c r="Q51" s="158" t="s">
        <v>240</v>
      </c>
      <c r="R51" s="98">
        <v>2.8400000000000002E-2</v>
      </c>
      <c r="S51" s="121">
        <v>2.86E-2</v>
      </c>
      <c r="T51" s="200">
        <f t="shared" si="5"/>
        <v>0.70422535211267245</v>
      </c>
      <c r="U51" s="75" t="s">
        <v>436</v>
      </c>
    </row>
    <row r="52" spans="1:21" ht="233.25" customHeight="1" x14ac:dyDescent="0.35">
      <c r="A52" s="89" t="s">
        <v>287</v>
      </c>
      <c r="B52" s="100">
        <v>8970</v>
      </c>
      <c r="C52" s="159">
        <v>8970</v>
      </c>
      <c r="D52" s="159">
        <f>F52+H52+J52+L52+N52</f>
        <v>11960</v>
      </c>
      <c r="E52" s="159">
        <f>G52+I52+K52+M52+O52</f>
        <v>11960</v>
      </c>
      <c r="F52" s="159">
        <v>7710</v>
      </c>
      <c r="G52" s="159">
        <v>7710</v>
      </c>
      <c r="H52" s="159">
        <v>0</v>
      </c>
      <c r="I52" s="159">
        <v>0</v>
      </c>
      <c r="J52" s="159">
        <v>1260</v>
      </c>
      <c r="K52" s="159">
        <v>1260</v>
      </c>
      <c r="L52" s="159">
        <v>0</v>
      </c>
      <c r="M52" s="159">
        <v>0</v>
      </c>
      <c r="N52" s="168">
        <v>2990</v>
      </c>
      <c r="O52" s="159">
        <v>2990</v>
      </c>
      <c r="P52" s="96" t="s">
        <v>288</v>
      </c>
      <c r="Q52" s="158" t="s">
        <v>240</v>
      </c>
      <c r="R52" s="126">
        <v>700</v>
      </c>
      <c r="S52" s="200">
        <v>0</v>
      </c>
      <c r="T52" s="200">
        <f t="shared" si="5"/>
        <v>-100</v>
      </c>
      <c r="U52" s="231" t="s">
        <v>441</v>
      </c>
    </row>
    <row r="53" spans="1:21" ht="208.5" customHeight="1" x14ac:dyDescent="0.35">
      <c r="A53" s="88"/>
      <c r="B53" s="136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75" t="s">
        <v>289</v>
      </c>
      <c r="Q53" s="158" t="s">
        <v>240</v>
      </c>
      <c r="R53" s="126">
        <v>1</v>
      </c>
      <c r="S53" s="200">
        <v>0</v>
      </c>
      <c r="T53" s="200">
        <f t="shared" si="5"/>
        <v>-100</v>
      </c>
      <c r="U53" s="297"/>
    </row>
    <row r="54" spans="1:21" ht="273" customHeight="1" x14ac:dyDescent="0.35">
      <c r="A54" s="88"/>
      <c r="B54" s="136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75" t="s">
        <v>290</v>
      </c>
      <c r="Q54" s="158" t="s">
        <v>240</v>
      </c>
      <c r="R54" s="126">
        <v>3</v>
      </c>
      <c r="S54" s="200">
        <v>0</v>
      </c>
      <c r="T54" s="200">
        <f>S54-R54</f>
        <v>-3</v>
      </c>
      <c r="U54" s="232"/>
    </row>
    <row r="55" spans="1:21" ht="246.75" customHeight="1" x14ac:dyDescent="0.35">
      <c r="A55" s="88"/>
      <c r="B55" s="136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75" t="s">
        <v>291</v>
      </c>
      <c r="Q55" s="78" t="s">
        <v>240</v>
      </c>
      <c r="R55" s="79">
        <v>1</v>
      </c>
      <c r="S55" s="72">
        <v>1</v>
      </c>
      <c r="T55" s="200">
        <f t="shared" si="5"/>
        <v>0</v>
      </c>
      <c r="U55" s="75" t="s">
        <v>442</v>
      </c>
    </row>
    <row r="56" spans="1:21" ht="408.75" customHeight="1" x14ac:dyDescent="0.35">
      <c r="A56" s="239" t="s">
        <v>292</v>
      </c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1"/>
      <c r="P56" s="231" t="s">
        <v>293</v>
      </c>
      <c r="Q56" s="233">
        <v>3.4</v>
      </c>
      <c r="R56" s="237">
        <v>1.345</v>
      </c>
      <c r="S56" s="235">
        <f>S59+S60+S62</f>
        <v>1.0529999999999999</v>
      </c>
      <c r="T56" s="233">
        <f t="shared" si="5"/>
        <v>-21.710037174721194</v>
      </c>
      <c r="U56" s="231" t="s">
        <v>444</v>
      </c>
    </row>
    <row r="57" spans="1:21" ht="155.25" customHeight="1" x14ac:dyDescent="0.35">
      <c r="A57" s="242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4"/>
      <c r="P57" s="232"/>
      <c r="Q57" s="234"/>
      <c r="R57" s="238"/>
      <c r="S57" s="236"/>
      <c r="T57" s="234"/>
      <c r="U57" s="232"/>
    </row>
    <row r="58" spans="1:21" ht="217.5" customHeight="1" x14ac:dyDescent="0.35">
      <c r="A58" s="89" t="s">
        <v>294</v>
      </c>
      <c r="B58" s="95">
        <v>15358.9</v>
      </c>
      <c r="C58" s="111">
        <v>15358.9293</v>
      </c>
      <c r="D58" s="111">
        <f>F58+H58+J58+L58+N58</f>
        <v>19796.036690000001</v>
      </c>
      <c r="E58" s="111">
        <f>G58+I58+K58+M58+O58</f>
        <v>19786.025999999998</v>
      </c>
      <c r="F58" s="111">
        <v>8427.1</v>
      </c>
      <c r="G58" s="111">
        <v>8427.1</v>
      </c>
      <c r="H58" s="111">
        <v>0</v>
      </c>
      <c r="I58" s="111">
        <v>0</v>
      </c>
      <c r="J58" s="111">
        <v>1381.86418</v>
      </c>
      <c r="K58" s="111">
        <v>1371.85349</v>
      </c>
      <c r="L58" s="111">
        <v>0</v>
      </c>
      <c r="M58" s="111">
        <v>0</v>
      </c>
      <c r="N58" s="111">
        <f>1945.54313+8041.52938</f>
        <v>9987.07251</v>
      </c>
      <c r="O58" s="111">
        <f>1945.54313+8041.52938</f>
        <v>9987.07251</v>
      </c>
      <c r="P58" s="151" t="s">
        <v>295</v>
      </c>
      <c r="Q58" s="158" t="s">
        <v>240</v>
      </c>
      <c r="R58" s="158">
        <v>0.3</v>
      </c>
      <c r="S58" s="74">
        <v>0</v>
      </c>
      <c r="T58" s="200">
        <f t="shared" si="5"/>
        <v>-100</v>
      </c>
      <c r="U58" s="75" t="s">
        <v>443</v>
      </c>
    </row>
    <row r="59" spans="1:21" ht="175.5" customHeight="1" x14ac:dyDescent="0.35">
      <c r="A59" s="88"/>
      <c r="B59" s="137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51" t="s">
        <v>296</v>
      </c>
      <c r="Q59" s="158">
        <v>0.3</v>
      </c>
      <c r="R59" s="156">
        <v>1.02</v>
      </c>
      <c r="S59" s="74">
        <v>1.02</v>
      </c>
      <c r="T59" s="200">
        <f>S59/R59*100-100</f>
        <v>0</v>
      </c>
      <c r="U59" s="75" t="s">
        <v>436</v>
      </c>
    </row>
    <row r="60" spans="1:21" ht="409.5" customHeight="1" x14ac:dyDescent="0.35">
      <c r="A60" s="88"/>
      <c r="B60" s="137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231" t="s">
        <v>297</v>
      </c>
      <c r="Q60" s="233">
        <v>0</v>
      </c>
      <c r="R60" s="237">
        <v>0.32500000000000001</v>
      </c>
      <c r="S60" s="235">
        <v>0</v>
      </c>
      <c r="T60" s="233">
        <f>S60/R60*100-100</f>
        <v>-100</v>
      </c>
      <c r="U60" s="231" t="s">
        <v>435</v>
      </c>
    </row>
    <row r="61" spans="1:21" ht="144.75" customHeight="1" x14ac:dyDescent="0.35">
      <c r="A61" s="88"/>
      <c r="B61" s="137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232"/>
      <c r="Q61" s="234"/>
      <c r="R61" s="238"/>
      <c r="S61" s="236"/>
      <c r="T61" s="234"/>
      <c r="U61" s="232"/>
    </row>
    <row r="62" spans="1:21" ht="243" customHeight="1" x14ac:dyDescent="0.35">
      <c r="A62" s="88"/>
      <c r="B62" s="137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51" t="s">
        <v>434</v>
      </c>
      <c r="Q62" s="158">
        <v>3.1</v>
      </c>
      <c r="R62" s="166">
        <v>0</v>
      </c>
      <c r="S62" s="80">
        <v>3.3000000000000002E-2</v>
      </c>
      <c r="T62" s="200" t="s">
        <v>240</v>
      </c>
      <c r="U62" s="75" t="s">
        <v>436</v>
      </c>
    </row>
    <row r="63" spans="1:21" ht="204.75" customHeight="1" x14ac:dyDescent="0.35">
      <c r="A63" s="88"/>
      <c r="B63" s="137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51" t="s">
        <v>298</v>
      </c>
      <c r="Q63" s="158" t="s">
        <v>240</v>
      </c>
      <c r="R63" s="126">
        <v>2</v>
      </c>
      <c r="S63" s="72">
        <v>0</v>
      </c>
      <c r="T63" s="200">
        <f>S63/R63*100-100</f>
        <v>-100</v>
      </c>
      <c r="U63" s="231" t="s">
        <v>457</v>
      </c>
    </row>
    <row r="64" spans="1:21" ht="402.75" customHeight="1" x14ac:dyDescent="0.35">
      <c r="A64" s="90"/>
      <c r="B64" s="138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51" t="s">
        <v>299</v>
      </c>
      <c r="Q64" s="158" t="s">
        <v>240</v>
      </c>
      <c r="R64" s="126">
        <v>3</v>
      </c>
      <c r="S64" s="72">
        <v>0</v>
      </c>
      <c r="T64" s="200">
        <f>S64/R64*100-100</f>
        <v>-100</v>
      </c>
      <c r="U64" s="232"/>
    </row>
    <row r="65" spans="1:22" ht="65.25" customHeight="1" x14ac:dyDescent="0.35">
      <c r="A65" s="104" t="s">
        <v>249</v>
      </c>
      <c r="B65" s="184">
        <f>B66+B67</f>
        <v>896129.4</v>
      </c>
      <c r="C65" s="181">
        <f t="shared" ref="C65:O65" si="6">C66+C67</f>
        <v>913571.24976999999</v>
      </c>
      <c r="D65" s="181">
        <f t="shared" ref="D65:E67" si="7">F65+H65+J65+L65+N65</f>
        <v>1021953.9890500001</v>
      </c>
      <c r="E65" s="181">
        <f t="shared" si="7"/>
        <v>1014551.1443500001</v>
      </c>
      <c r="F65" s="181">
        <f t="shared" si="6"/>
        <v>730134.51858000003</v>
      </c>
      <c r="G65" s="181">
        <f t="shared" si="6"/>
        <v>724291.40774000005</v>
      </c>
      <c r="H65" s="181">
        <f t="shared" si="6"/>
        <v>0</v>
      </c>
      <c r="I65" s="181">
        <f t="shared" si="6"/>
        <v>0</v>
      </c>
      <c r="J65" s="181">
        <f t="shared" si="6"/>
        <v>147286.10796000002</v>
      </c>
      <c r="K65" s="181">
        <f t="shared" si="6"/>
        <v>145726.37410000002</v>
      </c>
      <c r="L65" s="181">
        <f t="shared" si="6"/>
        <v>0</v>
      </c>
      <c r="M65" s="181">
        <f t="shared" si="6"/>
        <v>0</v>
      </c>
      <c r="N65" s="181">
        <f t="shared" si="6"/>
        <v>144533.36251000001</v>
      </c>
      <c r="O65" s="181">
        <f t="shared" si="6"/>
        <v>144533.36251000001</v>
      </c>
      <c r="P65" s="274"/>
      <c r="Q65" s="275"/>
      <c r="R65" s="275"/>
      <c r="S65" s="275"/>
      <c r="T65" s="275"/>
      <c r="U65" s="276"/>
    </row>
    <row r="66" spans="1:22" ht="65.25" customHeight="1" x14ac:dyDescent="0.35">
      <c r="A66" s="104" t="s">
        <v>271</v>
      </c>
      <c r="B66" s="184">
        <f>B25+B45+B52+B58</f>
        <v>896129.4</v>
      </c>
      <c r="C66" s="181">
        <f>C25+C45+C52+C58</f>
        <v>913571.24976999999</v>
      </c>
      <c r="D66" s="181">
        <f t="shared" si="7"/>
        <v>1021953.9890500001</v>
      </c>
      <c r="E66" s="181">
        <f t="shared" si="7"/>
        <v>1014551.1443500001</v>
      </c>
      <c r="F66" s="181">
        <f t="shared" ref="F66:O66" si="8">F25+F45+F52+F58</f>
        <v>730134.51858000003</v>
      </c>
      <c r="G66" s="181">
        <f t="shared" si="8"/>
        <v>724291.40774000005</v>
      </c>
      <c r="H66" s="181">
        <f t="shared" si="8"/>
        <v>0</v>
      </c>
      <c r="I66" s="181">
        <f t="shared" si="8"/>
        <v>0</v>
      </c>
      <c r="J66" s="181">
        <f t="shared" si="8"/>
        <v>147286.10796000002</v>
      </c>
      <c r="K66" s="181">
        <f t="shared" si="8"/>
        <v>145726.37410000002</v>
      </c>
      <c r="L66" s="181">
        <f t="shared" si="8"/>
        <v>0</v>
      </c>
      <c r="M66" s="181">
        <f t="shared" si="8"/>
        <v>0</v>
      </c>
      <c r="N66" s="181">
        <f t="shared" si="8"/>
        <v>144533.36251000001</v>
      </c>
      <c r="O66" s="181">
        <f t="shared" si="8"/>
        <v>144533.36251000001</v>
      </c>
      <c r="P66" s="277"/>
      <c r="Q66" s="278"/>
      <c r="R66" s="278"/>
      <c r="S66" s="278"/>
      <c r="T66" s="278"/>
      <c r="U66" s="279"/>
    </row>
    <row r="67" spans="1:22" ht="50.25" customHeight="1" x14ac:dyDescent="0.35">
      <c r="A67" s="104" t="s">
        <v>242</v>
      </c>
      <c r="B67" s="184">
        <v>0</v>
      </c>
      <c r="C67" s="181">
        <v>0</v>
      </c>
      <c r="D67" s="181">
        <f t="shared" si="7"/>
        <v>0</v>
      </c>
      <c r="E67" s="181">
        <f t="shared" si="7"/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280"/>
      <c r="Q67" s="281"/>
      <c r="R67" s="281"/>
      <c r="S67" s="281"/>
      <c r="T67" s="281"/>
      <c r="U67" s="282"/>
    </row>
    <row r="68" spans="1:22" ht="39" customHeight="1" x14ac:dyDescent="0.35">
      <c r="A68" s="254" t="s">
        <v>250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5"/>
      <c r="Q68" s="255"/>
      <c r="R68" s="255"/>
      <c r="S68" s="254"/>
      <c r="T68" s="254"/>
      <c r="U68" s="254"/>
    </row>
    <row r="69" spans="1:22" ht="117.75" customHeight="1" x14ac:dyDescent="0.35">
      <c r="A69" s="292" t="s">
        <v>300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151" t="s">
        <v>258</v>
      </c>
      <c r="Q69" s="158">
        <v>33.700000000000003</v>
      </c>
      <c r="R69" s="156">
        <v>35.94</v>
      </c>
      <c r="S69" s="74">
        <v>36.11</v>
      </c>
      <c r="T69" s="200">
        <f>S69-R69</f>
        <v>0.17000000000000171</v>
      </c>
      <c r="U69" s="75" t="s">
        <v>436</v>
      </c>
    </row>
    <row r="70" spans="1:22" ht="134.25" customHeight="1" x14ac:dyDescent="0.35">
      <c r="A70" s="262" t="s">
        <v>301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151" t="s">
        <v>302</v>
      </c>
      <c r="Q70" s="158" t="s">
        <v>240</v>
      </c>
      <c r="R70" s="158">
        <v>46.8</v>
      </c>
      <c r="S70" s="74">
        <v>48.84</v>
      </c>
      <c r="T70" s="200">
        <f>S70-R70</f>
        <v>2.0400000000000063</v>
      </c>
      <c r="U70" s="75" t="s">
        <v>436</v>
      </c>
    </row>
    <row r="71" spans="1:22" ht="342" customHeight="1" x14ac:dyDescent="0.35">
      <c r="A71" s="76" t="s">
        <v>303</v>
      </c>
      <c r="B71" s="153">
        <v>7125</v>
      </c>
      <c r="C71" s="81">
        <v>7124.99</v>
      </c>
      <c r="D71" s="81">
        <f>F71+H71+J71+L71+N71</f>
        <v>16315.03846</v>
      </c>
      <c r="E71" s="81">
        <f>G71+I71+K71+M71+O71</f>
        <v>16315.03846</v>
      </c>
      <c r="F71" s="81">
        <v>2248.06952</v>
      </c>
      <c r="G71" s="81">
        <v>2248.06952</v>
      </c>
      <c r="H71" s="81">
        <v>0</v>
      </c>
      <c r="I71" s="81">
        <v>0</v>
      </c>
      <c r="J71" s="81">
        <v>4729.0247600000002</v>
      </c>
      <c r="K71" s="81">
        <v>4729.0247600000002</v>
      </c>
      <c r="L71" s="81">
        <v>210.44417999999999</v>
      </c>
      <c r="M71" s="81">
        <v>210.44417999999999</v>
      </c>
      <c r="N71" s="81">
        <v>9127.5</v>
      </c>
      <c r="O71" s="81">
        <v>9127.5</v>
      </c>
      <c r="P71" s="127" t="s">
        <v>304</v>
      </c>
      <c r="Q71" s="155">
        <v>830</v>
      </c>
      <c r="R71" s="155">
        <v>137.5</v>
      </c>
      <c r="S71" s="200">
        <v>524.6</v>
      </c>
      <c r="T71" s="200">
        <f t="shared" ref="T71:T76" si="9">S71/R71*100-100</f>
        <v>281.52727272727276</v>
      </c>
      <c r="U71" s="75" t="s">
        <v>436</v>
      </c>
    </row>
    <row r="72" spans="1:22" ht="216.75" customHeight="1" x14ac:dyDescent="0.35">
      <c r="A72" s="290" t="s">
        <v>305</v>
      </c>
      <c r="B72" s="290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152" t="s">
        <v>400</v>
      </c>
      <c r="Q72" s="155" t="s">
        <v>240</v>
      </c>
      <c r="R72" s="80">
        <v>6.0000000000000001E-3</v>
      </c>
      <c r="S72" s="80">
        <v>6.0000000000000001E-3</v>
      </c>
      <c r="T72" s="200">
        <f t="shared" si="9"/>
        <v>0</v>
      </c>
      <c r="U72" s="80" t="s">
        <v>436</v>
      </c>
    </row>
    <row r="73" spans="1:22" ht="292.5" customHeight="1" x14ac:dyDescent="0.35">
      <c r="A73" s="102" t="s">
        <v>306</v>
      </c>
      <c r="B73" s="153">
        <v>133.4</v>
      </c>
      <c r="C73" s="81">
        <v>133.4</v>
      </c>
      <c r="D73" s="81">
        <f>F73+H73+J73+L73+N73</f>
        <v>78.969549999999998</v>
      </c>
      <c r="E73" s="81">
        <f>G73+I73+K73+M73+O73</f>
        <v>78.969549999999998</v>
      </c>
      <c r="F73" s="81">
        <v>65.582710000000006</v>
      </c>
      <c r="G73" s="81">
        <v>65.582710000000006</v>
      </c>
      <c r="H73" s="81">
        <v>0</v>
      </c>
      <c r="I73" s="81">
        <v>0</v>
      </c>
      <c r="J73" s="81">
        <v>13.386839999999999</v>
      </c>
      <c r="K73" s="81">
        <v>13.386839999999999</v>
      </c>
      <c r="L73" s="81">
        <v>0</v>
      </c>
      <c r="M73" s="81">
        <v>0</v>
      </c>
      <c r="N73" s="81">
        <v>0</v>
      </c>
      <c r="O73" s="81">
        <v>0</v>
      </c>
      <c r="P73" s="152" t="s">
        <v>307</v>
      </c>
      <c r="Q73" s="155" t="s">
        <v>240</v>
      </c>
      <c r="R73" s="72">
        <v>1</v>
      </c>
      <c r="S73" s="72">
        <v>1</v>
      </c>
      <c r="T73" s="72">
        <f t="shared" si="9"/>
        <v>0</v>
      </c>
      <c r="U73" s="80" t="s">
        <v>436</v>
      </c>
    </row>
    <row r="74" spans="1:22" ht="318" customHeight="1" x14ac:dyDescent="0.35">
      <c r="A74" s="175"/>
      <c r="B74" s="15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52" t="s">
        <v>308</v>
      </c>
      <c r="Q74" s="155" t="s">
        <v>240</v>
      </c>
      <c r="R74" s="72">
        <v>5</v>
      </c>
      <c r="S74" s="72">
        <v>5</v>
      </c>
      <c r="T74" s="72">
        <f t="shared" si="9"/>
        <v>0</v>
      </c>
      <c r="U74" s="80" t="s">
        <v>436</v>
      </c>
    </row>
    <row r="75" spans="1:22" ht="292.5" customHeight="1" x14ac:dyDescent="0.35">
      <c r="A75" s="291" t="s">
        <v>309</v>
      </c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77" t="s">
        <v>310</v>
      </c>
      <c r="Q75" s="158" t="s">
        <v>240</v>
      </c>
      <c r="R75" s="126">
        <v>9</v>
      </c>
      <c r="S75" s="122">
        <f>8+1</f>
        <v>9</v>
      </c>
      <c r="T75" s="72">
        <f t="shared" si="9"/>
        <v>0</v>
      </c>
      <c r="U75" s="75" t="s">
        <v>436</v>
      </c>
    </row>
    <row r="76" spans="1:22" ht="308.25" customHeight="1" x14ac:dyDescent="0.35">
      <c r="A76" s="103" t="s">
        <v>311</v>
      </c>
      <c r="B76" s="153">
        <v>3754.3</v>
      </c>
      <c r="C76" s="81">
        <v>3754.2606900000001</v>
      </c>
      <c r="D76" s="81">
        <f>F76+H76+J76+L76+N76</f>
        <v>5479.16651</v>
      </c>
      <c r="E76" s="81">
        <f>G76+I76+K76+M76+O76</f>
        <v>5479.16651</v>
      </c>
      <c r="F76" s="81">
        <v>1728.6811299999999</v>
      </c>
      <c r="G76" s="81">
        <v>1728.6812199999999</v>
      </c>
      <c r="H76" s="81">
        <v>0</v>
      </c>
      <c r="I76" s="81">
        <v>0</v>
      </c>
      <c r="J76" s="81">
        <v>2025.5385900000001</v>
      </c>
      <c r="K76" s="81">
        <v>2025.5385000000001</v>
      </c>
      <c r="L76" s="81">
        <v>1062.8971300000001</v>
      </c>
      <c r="M76" s="81">
        <v>1062.8971300000001</v>
      </c>
      <c r="N76" s="81">
        <v>662.04966000000002</v>
      </c>
      <c r="O76" s="81">
        <v>662.04966000000002</v>
      </c>
      <c r="P76" s="152" t="s">
        <v>259</v>
      </c>
      <c r="Q76" s="155">
        <v>16</v>
      </c>
      <c r="R76" s="72">
        <v>7</v>
      </c>
      <c r="S76" s="72">
        <v>8</v>
      </c>
      <c r="T76" s="72">
        <f t="shared" si="9"/>
        <v>14.285714285714278</v>
      </c>
      <c r="U76" s="80" t="s">
        <v>463</v>
      </c>
      <c r="V76" s="196"/>
    </row>
    <row r="77" spans="1:22" s="143" customFormat="1" ht="247.5" customHeight="1" x14ac:dyDescent="0.35">
      <c r="A77" s="128" t="s">
        <v>413</v>
      </c>
      <c r="B77" s="107">
        <f>B81+B83+B84+B85+B86+B87</f>
        <v>349798.5</v>
      </c>
      <c r="C77" s="168">
        <f>C81+C83+C84+C85+C86+C87</f>
        <v>349798.43</v>
      </c>
      <c r="D77" s="168">
        <f>F77+H77+J77+L77+N77</f>
        <v>126681.50060999999</v>
      </c>
      <c r="E77" s="168">
        <f>G77+I77+K77+M77+O77</f>
        <v>82296.414510000002</v>
      </c>
      <c r="F77" s="168">
        <f t="shared" ref="F77:O77" si="10">F81+F83+F84+F85+F86+F87</f>
        <v>0</v>
      </c>
      <c r="G77" s="168">
        <f t="shared" si="10"/>
        <v>0</v>
      </c>
      <c r="H77" s="168">
        <f t="shared" si="10"/>
        <v>0</v>
      </c>
      <c r="I77" s="168">
        <f t="shared" si="10"/>
        <v>0</v>
      </c>
      <c r="J77" s="168">
        <f t="shared" si="10"/>
        <v>120719.35999999999</v>
      </c>
      <c r="K77" s="168">
        <f t="shared" si="10"/>
        <v>76434.2739</v>
      </c>
      <c r="L77" s="168">
        <f t="shared" si="10"/>
        <v>5962.1406099999995</v>
      </c>
      <c r="M77" s="168">
        <f t="shared" si="10"/>
        <v>5862.1406099999995</v>
      </c>
      <c r="N77" s="168">
        <f t="shared" si="10"/>
        <v>0</v>
      </c>
      <c r="O77" s="168">
        <f t="shared" si="10"/>
        <v>0</v>
      </c>
      <c r="P77" s="152" t="s">
        <v>312</v>
      </c>
      <c r="Q77" s="155" t="s">
        <v>240</v>
      </c>
      <c r="R77" s="155">
        <v>0</v>
      </c>
      <c r="S77" s="72">
        <v>1</v>
      </c>
      <c r="T77" s="72" t="s">
        <v>240</v>
      </c>
      <c r="U77" s="80" t="s">
        <v>445</v>
      </c>
      <c r="V77" s="195"/>
    </row>
    <row r="78" spans="1:22" s="143" customFormat="1" ht="167.25" customHeight="1" x14ac:dyDescent="0.35">
      <c r="A78" s="176"/>
      <c r="B78" s="139"/>
      <c r="C78" s="88"/>
      <c r="D78" s="186"/>
      <c r="E78" s="88"/>
      <c r="F78" s="186"/>
      <c r="G78" s="88"/>
      <c r="H78" s="186"/>
      <c r="I78" s="88"/>
      <c r="J78" s="186"/>
      <c r="K78" s="88"/>
      <c r="L78" s="186"/>
      <c r="M78" s="88"/>
      <c r="N78" s="186"/>
      <c r="O78" s="88"/>
      <c r="P78" s="140" t="s">
        <v>313</v>
      </c>
      <c r="Q78" s="80">
        <v>2.056</v>
      </c>
      <c r="R78" s="80">
        <v>1.109</v>
      </c>
      <c r="S78" s="197">
        <v>0.6</v>
      </c>
      <c r="T78" s="197">
        <f t="shared" ref="T78:T88" si="11">S78/R78*100-100</f>
        <v>-45.897204688908936</v>
      </c>
      <c r="U78" s="336" t="s">
        <v>464</v>
      </c>
      <c r="V78" s="195"/>
    </row>
    <row r="79" spans="1:22" s="143" customFormat="1" ht="201.75" customHeight="1" x14ac:dyDescent="0.35">
      <c r="A79" s="177"/>
      <c r="B79" s="141"/>
      <c r="C79" s="161"/>
      <c r="D79" s="171"/>
      <c r="E79" s="161"/>
      <c r="F79" s="171"/>
      <c r="G79" s="161"/>
      <c r="H79" s="171"/>
      <c r="I79" s="161"/>
      <c r="J79" s="171"/>
      <c r="K79" s="161"/>
      <c r="L79" s="171"/>
      <c r="M79" s="161"/>
      <c r="N79" s="171"/>
      <c r="O79" s="161"/>
      <c r="P79" s="140" t="s">
        <v>314</v>
      </c>
      <c r="Q79" s="155">
        <v>1</v>
      </c>
      <c r="R79" s="72">
        <v>3</v>
      </c>
      <c r="S79" s="72">
        <v>1</v>
      </c>
      <c r="T79" s="197">
        <f t="shared" si="11"/>
        <v>-66.666666666666671</v>
      </c>
      <c r="U79" s="337"/>
      <c r="V79" s="195"/>
    </row>
    <row r="80" spans="1:22" s="143" customFormat="1" ht="45.75" customHeight="1" x14ac:dyDescent="0.35">
      <c r="A80" s="245" t="s">
        <v>315</v>
      </c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7"/>
      <c r="P80" s="80"/>
      <c r="Q80" s="155"/>
      <c r="R80" s="74"/>
      <c r="S80" s="74"/>
      <c r="T80" s="200"/>
      <c r="U80" s="142"/>
      <c r="V80" s="195"/>
    </row>
    <row r="81" spans="1:22" s="143" customFormat="1" ht="409.5" customHeight="1" x14ac:dyDescent="0.35">
      <c r="A81" s="291" t="s">
        <v>316</v>
      </c>
      <c r="B81" s="330">
        <v>31847.1</v>
      </c>
      <c r="C81" s="256">
        <v>31847.1</v>
      </c>
      <c r="D81" s="256">
        <f>F81+H81+J81+L81+N81</f>
        <v>32527.94</v>
      </c>
      <c r="E81" s="256">
        <f>G81+I81+K81+M81+O81</f>
        <v>13616.88399</v>
      </c>
      <c r="F81" s="256">
        <v>0</v>
      </c>
      <c r="G81" s="256">
        <v>0</v>
      </c>
      <c r="H81" s="256">
        <v>0</v>
      </c>
      <c r="I81" s="256">
        <v>0</v>
      </c>
      <c r="J81" s="256">
        <v>31847.1</v>
      </c>
      <c r="K81" s="256">
        <v>12936.04399</v>
      </c>
      <c r="L81" s="256">
        <v>680.84</v>
      </c>
      <c r="M81" s="256">
        <v>680.84</v>
      </c>
      <c r="N81" s="256">
        <v>0</v>
      </c>
      <c r="O81" s="256">
        <v>0</v>
      </c>
      <c r="P81" s="255" t="s">
        <v>313</v>
      </c>
      <c r="Q81" s="233" t="s">
        <v>240</v>
      </c>
      <c r="R81" s="237">
        <v>0.50900000000000001</v>
      </c>
      <c r="S81" s="255">
        <v>0</v>
      </c>
      <c r="T81" s="233">
        <f t="shared" si="11"/>
        <v>-100</v>
      </c>
      <c r="U81" s="237" t="s">
        <v>446</v>
      </c>
      <c r="V81" s="195"/>
    </row>
    <row r="82" spans="1:22" s="143" customFormat="1" ht="285.75" customHeight="1" x14ac:dyDescent="0.35">
      <c r="A82" s="335"/>
      <c r="B82" s="332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98"/>
      <c r="Q82" s="234"/>
      <c r="R82" s="238"/>
      <c r="S82" s="298"/>
      <c r="T82" s="234"/>
      <c r="U82" s="238"/>
      <c r="V82" s="195"/>
    </row>
    <row r="83" spans="1:22" s="143" customFormat="1" ht="312" customHeight="1" x14ac:dyDescent="0.35">
      <c r="A83" s="154" t="s">
        <v>317</v>
      </c>
      <c r="B83" s="153">
        <v>68084.100000000006</v>
      </c>
      <c r="C83" s="81">
        <v>68084.14</v>
      </c>
      <c r="D83" s="81">
        <f t="shared" ref="D83:D93" si="12">F83+H83+J83+L83+N83</f>
        <v>73023.254489999992</v>
      </c>
      <c r="E83" s="81">
        <f t="shared" ref="E83:E93" si="13">G83+I83+K83+M83+O83</f>
        <v>54879.04999</v>
      </c>
      <c r="F83" s="81">
        <v>0</v>
      </c>
      <c r="G83" s="81">
        <v>0</v>
      </c>
      <c r="H83" s="81">
        <v>0</v>
      </c>
      <c r="I83" s="81">
        <v>0</v>
      </c>
      <c r="J83" s="81">
        <v>68084.14</v>
      </c>
      <c r="K83" s="81">
        <v>49939.9355</v>
      </c>
      <c r="L83" s="81">
        <v>4939.1144899999999</v>
      </c>
      <c r="M83" s="81">
        <v>4939.1144899999999</v>
      </c>
      <c r="N83" s="81">
        <v>0</v>
      </c>
      <c r="O83" s="81">
        <v>0</v>
      </c>
      <c r="P83" s="152" t="s">
        <v>313</v>
      </c>
      <c r="Q83" s="155" t="s">
        <v>240</v>
      </c>
      <c r="R83" s="155">
        <v>0.6</v>
      </c>
      <c r="S83" s="197">
        <v>0.6</v>
      </c>
      <c r="T83" s="200">
        <f t="shared" si="11"/>
        <v>0</v>
      </c>
      <c r="U83" s="197" t="s">
        <v>436</v>
      </c>
      <c r="V83" s="195"/>
    </row>
    <row r="84" spans="1:22" ht="232.5" customHeight="1" x14ac:dyDescent="0.35">
      <c r="A84" s="162" t="s">
        <v>401</v>
      </c>
      <c r="B84" s="153">
        <v>7529</v>
      </c>
      <c r="C84" s="161">
        <v>7528.97</v>
      </c>
      <c r="D84" s="81">
        <f t="shared" si="12"/>
        <v>7839.1661199999999</v>
      </c>
      <c r="E84" s="81">
        <f t="shared" si="13"/>
        <v>6103.9224999999997</v>
      </c>
      <c r="F84" s="81">
        <v>0</v>
      </c>
      <c r="G84" s="81">
        <v>0</v>
      </c>
      <c r="H84" s="81">
        <v>0</v>
      </c>
      <c r="I84" s="81">
        <v>0</v>
      </c>
      <c r="J84" s="129">
        <v>7528.97</v>
      </c>
      <c r="K84" s="129">
        <v>5893.7263800000001</v>
      </c>
      <c r="L84" s="129">
        <v>310.19612000000001</v>
      </c>
      <c r="M84" s="129">
        <v>210.19612000000001</v>
      </c>
      <c r="N84" s="81">
        <v>0</v>
      </c>
      <c r="O84" s="81">
        <v>0</v>
      </c>
      <c r="P84" s="152" t="s">
        <v>314</v>
      </c>
      <c r="Q84" s="155" t="s">
        <v>240</v>
      </c>
      <c r="R84" s="72">
        <v>1</v>
      </c>
      <c r="S84" s="197">
        <v>1</v>
      </c>
      <c r="T84" s="200">
        <f t="shared" si="11"/>
        <v>0</v>
      </c>
      <c r="U84" s="200" t="s">
        <v>436</v>
      </c>
    </row>
    <row r="85" spans="1:22" ht="279.75" customHeight="1" x14ac:dyDescent="0.35">
      <c r="A85" s="91" t="s">
        <v>318</v>
      </c>
      <c r="B85" s="153">
        <v>2673</v>
      </c>
      <c r="C85" s="81">
        <v>2673</v>
      </c>
      <c r="D85" s="81">
        <f t="shared" si="12"/>
        <v>2700</v>
      </c>
      <c r="E85" s="81">
        <f t="shared" si="13"/>
        <v>2700</v>
      </c>
      <c r="F85" s="81">
        <v>0</v>
      </c>
      <c r="G85" s="81">
        <v>0</v>
      </c>
      <c r="H85" s="81">
        <v>0</v>
      </c>
      <c r="I85" s="81">
        <v>0</v>
      </c>
      <c r="J85" s="81">
        <v>2673</v>
      </c>
      <c r="K85" s="81">
        <v>2673</v>
      </c>
      <c r="L85" s="81">
        <v>27</v>
      </c>
      <c r="M85" s="81">
        <v>27</v>
      </c>
      <c r="N85" s="81">
        <v>0</v>
      </c>
      <c r="O85" s="81">
        <v>0</v>
      </c>
      <c r="P85" s="81" t="s">
        <v>314</v>
      </c>
      <c r="Q85" s="81" t="s">
        <v>240</v>
      </c>
      <c r="R85" s="118">
        <v>1</v>
      </c>
      <c r="S85" s="118">
        <v>0</v>
      </c>
      <c r="T85" s="200">
        <f t="shared" si="11"/>
        <v>-100</v>
      </c>
      <c r="U85" s="200" t="s">
        <v>458</v>
      </c>
    </row>
    <row r="86" spans="1:22" ht="261" customHeight="1" x14ac:dyDescent="0.35">
      <c r="A86" s="91" t="s">
        <v>319</v>
      </c>
      <c r="B86" s="153">
        <v>10586.2</v>
      </c>
      <c r="C86" s="81">
        <v>10586.15</v>
      </c>
      <c r="D86" s="81">
        <f t="shared" si="12"/>
        <v>10591.14</v>
      </c>
      <c r="E86" s="81">
        <f t="shared" si="13"/>
        <v>4996.5580300000001</v>
      </c>
      <c r="F86" s="81">
        <v>0</v>
      </c>
      <c r="G86" s="81">
        <v>0</v>
      </c>
      <c r="H86" s="81">
        <v>0</v>
      </c>
      <c r="I86" s="81">
        <v>0</v>
      </c>
      <c r="J86" s="81">
        <v>10586.15</v>
      </c>
      <c r="K86" s="81">
        <v>4991.5680300000004</v>
      </c>
      <c r="L86" s="81">
        <v>4.99</v>
      </c>
      <c r="M86" s="81">
        <v>4.99</v>
      </c>
      <c r="N86" s="81">
        <v>0</v>
      </c>
      <c r="O86" s="81">
        <v>0</v>
      </c>
      <c r="P86" s="81" t="s">
        <v>314</v>
      </c>
      <c r="Q86" s="81" t="s">
        <v>240</v>
      </c>
      <c r="R86" s="118">
        <v>1</v>
      </c>
      <c r="S86" s="118">
        <v>0</v>
      </c>
      <c r="T86" s="200">
        <f t="shared" si="11"/>
        <v>-100</v>
      </c>
      <c r="U86" s="198" t="s">
        <v>459</v>
      </c>
    </row>
    <row r="87" spans="1:22" ht="409.5" customHeight="1" x14ac:dyDescent="0.35">
      <c r="A87" s="104" t="s">
        <v>402</v>
      </c>
      <c r="B87" s="153">
        <v>229079.1</v>
      </c>
      <c r="C87" s="81">
        <v>229079.07</v>
      </c>
      <c r="D87" s="81">
        <f t="shared" si="12"/>
        <v>0</v>
      </c>
      <c r="E87" s="81">
        <f t="shared" si="13"/>
        <v>0</v>
      </c>
      <c r="F87" s="81">
        <v>0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  <c r="O87" s="81">
        <v>0</v>
      </c>
      <c r="P87" s="81" t="s">
        <v>407</v>
      </c>
      <c r="Q87" s="81" t="s">
        <v>240</v>
      </c>
      <c r="R87" s="81">
        <v>2</v>
      </c>
      <c r="S87" s="198">
        <v>0</v>
      </c>
      <c r="T87" s="200">
        <f t="shared" si="11"/>
        <v>-100</v>
      </c>
      <c r="U87" s="198" t="s">
        <v>447</v>
      </c>
    </row>
    <row r="88" spans="1:22" ht="228" customHeight="1" x14ac:dyDescent="0.35">
      <c r="A88" s="104" t="s">
        <v>403</v>
      </c>
      <c r="B88" s="153">
        <f>B90</f>
        <v>47988.7</v>
      </c>
      <c r="C88" s="81">
        <f>C90</f>
        <v>47988.721149999998</v>
      </c>
      <c r="D88" s="81">
        <f t="shared" si="12"/>
        <v>47988.721149999998</v>
      </c>
      <c r="E88" s="81">
        <f t="shared" si="13"/>
        <v>47988.721149999998</v>
      </c>
      <c r="F88" s="81">
        <f t="shared" ref="F88:O88" si="14">F90</f>
        <v>0</v>
      </c>
      <c r="G88" s="81">
        <f t="shared" si="14"/>
        <v>0</v>
      </c>
      <c r="H88" s="81">
        <f t="shared" si="14"/>
        <v>0</v>
      </c>
      <c r="I88" s="81">
        <f t="shared" si="14"/>
        <v>0</v>
      </c>
      <c r="J88" s="81">
        <f t="shared" si="14"/>
        <v>47988.721149999998</v>
      </c>
      <c r="K88" s="81">
        <f t="shared" si="14"/>
        <v>47988.721149999998</v>
      </c>
      <c r="L88" s="81">
        <f t="shared" si="14"/>
        <v>0</v>
      </c>
      <c r="M88" s="81">
        <f t="shared" si="14"/>
        <v>0</v>
      </c>
      <c r="N88" s="81">
        <f t="shared" si="14"/>
        <v>0</v>
      </c>
      <c r="O88" s="81">
        <f t="shared" si="14"/>
        <v>0</v>
      </c>
      <c r="P88" s="81" t="s">
        <v>406</v>
      </c>
      <c r="Q88" s="81" t="s">
        <v>240</v>
      </c>
      <c r="R88" s="99">
        <v>13.173</v>
      </c>
      <c r="S88" s="99">
        <v>16.37</v>
      </c>
      <c r="T88" s="200">
        <f t="shared" si="11"/>
        <v>24.269338799058687</v>
      </c>
      <c r="U88" s="198" t="s">
        <v>436</v>
      </c>
    </row>
    <row r="89" spans="1:22" ht="30" customHeight="1" x14ac:dyDescent="0.35">
      <c r="A89" s="104" t="s">
        <v>404</v>
      </c>
      <c r="B89" s="153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90"/>
      <c r="Q89" s="81"/>
      <c r="R89" s="81"/>
      <c r="S89" s="198"/>
      <c r="T89" s="198"/>
      <c r="U89" s="198"/>
    </row>
    <row r="90" spans="1:22" ht="96" customHeight="1" x14ac:dyDescent="0.35">
      <c r="A90" s="104" t="s">
        <v>405</v>
      </c>
      <c r="B90" s="153">
        <v>47988.7</v>
      </c>
      <c r="C90" s="81">
        <v>47988.721149999998</v>
      </c>
      <c r="D90" s="81">
        <f>F90+H90+J90+L90+N90</f>
        <v>47988.721149999998</v>
      </c>
      <c r="E90" s="81">
        <f>G90+I90+K90+M90+O90</f>
        <v>47988.721149999998</v>
      </c>
      <c r="F90" s="81">
        <v>0</v>
      </c>
      <c r="G90" s="81">
        <v>0</v>
      </c>
      <c r="H90" s="81">
        <f>H92</f>
        <v>0</v>
      </c>
      <c r="I90" s="81">
        <f>I92</f>
        <v>0</v>
      </c>
      <c r="J90" s="81">
        <v>47988.721149999998</v>
      </c>
      <c r="K90" s="81">
        <v>47988.721149999998</v>
      </c>
      <c r="L90" s="81">
        <v>0</v>
      </c>
      <c r="M90" s="81">
        <v>0</v>
      </c>
      <c r="N90" s="81">
        <v>0</v>
      </c>
      <c r="O90" s="81">
        <v>0</v>
      </c>
      <c r="P90" s="81" t="s">
        <v>408</v>
      </c>
      <c r="Q90" s="81" t="s">
        <v>240</v>
      </c>
      <c r="R90" s="99">
        <v>13.173</v>
      </c>
      <c r="S90" s="198">
        <v>16.37</v>
      </c>
      <c r="T90" s="198">
        <f>S90/R90*100-100</f>
        <v>24.269338799058687</v>
      </c>
      <c r="U90" s="198" t="s">
        <v>436</v>
      </c>
    </row>
    <row r="91" spans="1:22" ht="77.25" customHeight="1" x14ac:dyDescent="0.35">
      <c r="A91" s="104" t="s">
        <v>411</v>
      </c>
      <c r="B91" s="153">
        <f>B92+B93</f>
        <v>408799.8</v>
      </c>
      <c r="C91" s="81">
        <f>C92+C93</f>
        <v>408799.80183999997</v>
      </c>
      <c r="D91" s="81">
        <f t="shared" si="12"/>
        <v>196543.39627999996</v>
      </c>
      <c r="E91" s="81">
        <f t="shared" si="13"/>
        <v>152158.31017999997</v>
      </c>
      <c r="F91" s="81">
        <f>F92+F93</f>
        <v>4042.3333600000001</v>
      </c>
      <c r="G91" s="81">
        <f t="shared" ref="G91:O91" si="15">G92+G93</f>
        <v>4042.3334500000001</v>
      </c>
      <c r="H91" s="81">
        <f t="shared" si="15"/>
        <v>0</v>
      </c>
      <c r="I91" s="81">
        <f t="shared" si="15"/>
        <v>0</v>
      </c>
      <c r="J91" s="81">
        <f t="shared" si="15"/>
        <v>175476.03133999999</v>
      </c>
      <c r="K91" s="81">
        <f t="shared" si="15"/>
        <v>131190.94514999999</v>
      </c>
      <c r="L91" s="81">
        <f t="shared" si="15"/>
        <v>7235.4819199999993</v>
      </c>
      <c r="M91" s="81">
        <f t="shared" si="15"/>
        <v>7135.4819199999993</v>
      </c>
      <c r="N91" s="81">
        <f t="shared" si="15"/>
        <v>9789.5496600000006</v>
      </c>
      <c r="O91" s="81">
        <f t="shared" si="15"/>
        <v>9789.5496600000006</v>
      </c>
      <c r="P91" s="239"/>
      <c r="Q91" s="240"/>
      <c r="R91" s="240"/>
      <c r="S91" s="240"/>
      <c r="T91" s="240"/>
      <c r="U91" s="241"/>
    </row>
    <row r="92" spans="1:22" s="143" customFormat="1" ht="68.25" customHeight="1" x14ac:dyDescent="0.35">
      <c r="A92" s="104" t="s">
        <v>410</v>
      </c>
      <c r="B92" s="153">
        <f>B71+B73+B76+B87-0.1</f>
        <v>240091.7</v>
      </c>
      <c r="C92" s="81">
        <f>C71+C73+C76+C87</f>
        <v>240091.72069000002</v>
      </c>
      <c r="D92" s="81">
        <f t="shared" si="12"/>
        <v>21873.17452</v>
      </c>
      <c r="E92" s="81">
        <f t="shared" si="13"/>
        <v>21873.17452</v>
      </c>
      <c r="F92" s="81">
        <f t="shared" ref="F92:O92" si="16">F71+F73+F76+F87</f>
        <v>4042.3333600000001</v>
      </c>
      <c r="G92" s="81">
        <f t="shared" si="16"/>
        <v>4042.3334500000001</v>
      </c>
      <c r="H92" s="81">
        <f t="shared" si="16"/>
        <v>0</v>
      </c>
      <c r="I92" s="81">
        <f t="shared" si="16"/>
        <v>0</v>
      </c>
      <c r="J92" s="81">
        <f t="shared" si="16"/>
        <v>6767.9501900000005</v>
      </c>
      <c r="K92" s="81">
        <f t="shared" si="16"/>
        <v>6767.9501</v>
      </c>
      <c r="L92" s="81">
        <f t="shared" si="16"/>
        <v>1273.34131</v>
      </c>
      <c r="M92" s="81">
        <f t="shared" si="16"/>
        <v>1273.34131</v>
      </c>
      <c r="N92" s="81">
        <f t="shared" si="16"/>
        <v>9789.5496600000006</v>
      </c>
      <c r="O92" s="81">
        <f t="shared" si="16"/>
        <v>9789.5496600000006</v>
      </c>
      <c r="P92" s="271"/>
      <c r="Q92" s="272"/>
      <c r="R92" s="272"/>
      <c r="S92" s="272"/>
      <c r="T92" s="272"/>
      <c r="U92" s="273"/>
      <c r="V92" s="195"/>
    </row>
    <row r="93" spans="1:22" ht="87" customHeight="1" x14ac:dyDescent="0.35">
      <c r="A93" s="104" t="s">
        <v>412</v>
      </c>
      <c r="B93" s="153">
        <f>B77-B87+B90</f>
        <v>168708.09999999998</v>
      </c>
      <c r="C93" s="81">
        <f>C77-C87+C90</f>
        <v>168708.08114999998</v>
      </c>
      <c r="D93" s="81">
        <f t="shared" si="12"/>
        <v>174670.22175999999</v>
      </c>
      <c r="E93" s="81">
        <f t="shared" si="13"/>
        <v>130285.13566</v>
      </c>
      <c r="F93" s="81">
        <f>F77-F87+F90</f>
        <v>0</v>
      </c>
      <c r="G93" s="81">
        <f t="shared" ref="G93:O93" si="17">G77-G87+G90</f>
        <v>0</v>
      </c>
      <c r="H93" s="81">
        <f t="shared" si="17"/>
        <v>0</v>
      </c>
      <c r="I93" s="81">
        <f t="shared" si="17"/>
        <v>0</v>
      </c>
      <c r="J93" s="81">
        <f t="shared" si="17"/>
        <v>168708.08114999998</v>
      </c>
      <c r="K93" s="81">
        <f t="shared" si="17"/>
        <v>124422.99505</v>
      </c>
      <c r="L93" s="81">
        <f t="shared" si="17"/>
        <v>5962.1406099999995</v>
      </c>
      <c r="M93" s="81">
        <f t="shared" si="17"/>
        <v>5862.1406099999995</v>
      </c>
      <c r="N93" s="81">
        <f t="shared" si="17"/>
        <v>0</v>
      </c>
      <c r="O93" s="81">
        <f t="shared" si="17"/>
        <v>0</v>
      </c>
      <c r="P93" s="242"/>
      <c r="Q93" s="243"/>
      <c r="R93" s="243"/>
      <c r="S93" s="243"/>
      <c r="T93" s="243"/>
      <c r="U93" s="244"/>
    </row>
    <row r="94" spans="1:22" ht="42.75" customHeight="1" x14ac:dyDescent="0.35">
      <c r="A94" s="287" t="s">
        <v>320</v>
      </c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9"/>
    </row>
    <row r="95" spans="1:22" ht="39" customHeight="1" x14ac:dyDescent="0.35">
      <c r="A95" s="248" t="s">
        <v>321</v>
      </c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</row>
    <row r="96" spans="1:22" ht="178.5" customHeight="1" x14ac:dyDescent="0.35">
      <c r="A96" s="249" t="s">
        <v>322</v>
      </c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81" t="s">
        <v>325</v>
      </c>
      <c r="Q96" s="81" t="s">
        <v>240</v>
      </c>
      <c r="R96" s="81">
        <v>100.2</v>
      </c>
      <c r="S96" s="86">
        <f>S97/58.3*100</f>
        <v>99.656946826758144</v>
      </c>
      <c r="T96" s="198">
        <f>S96-R96</f>
        <v>-0.54305317324185864</v>
      </c>
      <c r="U96" s="231" t="s">
        <v>448</v>
      </c>
    </row>
    <row r="97" spans="1:22" ht="163.5" customHeight="1" x14ac:dyDescent="0.35">
      <c r="A97" s="249" t="s">
        <v>323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81" t="s">
        <v>324</v>
      </c>
      <c r="Q97" s="81">
        <v>62.5</v>
      </c>
      <c r="R97" s="81">
        <v>58.4</v>
      </c>
      <c r="S97" s="198">
        <f>36.8+21.3</f>
        <v>58.099999999999994</v>
      </c>
      <c r="T97" s="198">
        <f>S97/R97*100-100</f>
        <v>-0.51369863013700012</v>
      </c>
      <c r="U97" s="232"/>
    </row>
    <row r="98" spans="1:22" ht="250.5" customHeight="1" x14ac:dyDescent="0.35">
      <c r="A98" s="163" t="s">
        <v>326</v>
      </c>
      <c r="B98" s="101">
        <v>13000</v>
      </c>
      <c r="C98" s="161">
        <v>13000</v>
      </c>
      <c r="D98" s="81">
        <f>F98+H98+J98+L98+N98</f>
        <v>13000</v>
      </c>
      <c r="E98" s="81">
        <f>G98+I98+K98+M98+O98</f>
        <v>13000</v>
      </c>
      <c r="F98" s="81">
        <v>0</v>
      </c>
      <c r="G98" s="81">
        <v>0</v>
      </c>
      <c r="H98" s="81">
        <v>0</v>
      </c>
      <c r="I98" s="81">
        <v>0</v>
      </c>
      <c r="J98" s="81">
        <v>13000</v>
      </c>
      <c r="K98" s="81">
        <v>13000</v>
      </c>
      <c r="L98" s="81">
        <v>0</v>
      </c>
      <c r="M98" s="81">
        <v>0</v>
      </c>
      <c r="N98" s="81">
        <v>0</v>
      </c>
      <c r="O98" s="81">
        <v>0</v>
      </c>
      <c r="P98" s="81" t="s">
        <v>327</v>
      </c>
      <c r="Q98" s="81" t="s">
        <v>240</v>
      </c>
      <c r="R98" s="81">
        <v>94.3</v>
      </c>
      <c r="S98" s="86">
        <f>S99/40.3*100</f>
        <v>94.292803970223332</v>
      </c>
      <c r="T98" s="118">
        <f>S98-R98</f>
        <v>-7.1960297766651138E-3</v>
      </c>
      <c r="U98" s="75" t="s">
        <v>436</v>
      </c>
    </row>
    <row r="99" spans="1:22" s="143" customFormat="1" ht="214.5" customHeight="1" x14ac:dyDescent="0.35">
      <c r="A99" s="163" t="s">
        <v>328</v>
      </c>
      <c r="B99" s="101">
        <v>5000</v>
      </c>
      <c r="C99" s="161">
        <v>5000</v>
      </c>
      <c r="D99" s="159">
        <f t="shared" ref="D99:D104" si="18">F99+H99+J99+L99+N99</f>
        <v>8963.2999999999993</v>
      </c>
      <c r="E99" s="159">
        <f t="shared" ref="E99:E104" si="19">G99+I99+K99+M99+O99</f>
        <v>8963.2999999999993</v>
      </c>
      <c r="F99" s="161">
        <v>0</v>
      </c>
      <c r="G99" s="161">
        <v>0</v>
      </c>
      <c r="H99" s="161">
        <v>0</v>
      </c>
      <c r="I99" s="161">
        <v>0</v>
      </c>
      <c r="J99" s="161">
        <v>5000</v>
      </c>
      <c r="K99" s="161">
        <v>5000</v>
      </c>
      <c r="L99" s="161">
        <v>0</v>
      </c>
      <c r="M99" s="161">
        <v>0</v>
      </c>
      <c r="N99" s="161">
        <v>3963.3</v>
      </c>
      <c r="O99" s="161">
        <v>3963.3</v>
      </c>
      <c r="P99" s="81" t="s">
        <v>329</v>
      </c>
      <c r="Q99" s="81">
        <v>37.9</v>
      </c>
      <c r="R99" s="81">
        <v>38</v>
      </c>
      <c r="S99" s="87">
        <v>38</v>
      </c>
      <c r="T99" s="199">
        <f>S99/R99*100-100</f>
        <v>0</v>
      </c>
      <c r="U99" s="75" t="s">
        <v>449</v>
      </c>
      <c r="V99" s="195"/>
    </row>
    <row r="100" spans="1:22" s="143" customFormat="1" ht="123.75" customHeight="1" x14ac:dyDescent="0.35">
      <c r="A100" s="92" t="s">
        <v>330</v>
      </c>
      <c r="B100" s="105">
        <v>280</v>
      </c>
      <c r="C100" s="159">
        <v>144.80027000000001</v>
      </c>
      <c r="D100" s="159">
        <f t="shared" si="18"/>
        <v>144.80027000000001</v>
      </c>
      <c r="E100" s="172">
        <f t="shared" si="19"/>
        <v>100.24634</v>
      </c>
      <c r="F100" s="169">
        <v>0</v>
      </c>
      <c r="G100" s="159">
        <v>0</v>
      </c>
      <c r="H100" s="169">
        <v>0</v>
      </c>
      <c r="I100" s="159">
        <v>0</v>
      </c>
      <c r="J100" s="169">
        <v>144.80027000000001</v>
      </c>
      <c r="K100" s="159">
        <v>100.24634</v>
      </c>
      <c r="L100" s="169">
        <v>0</v>
      </c>
      <c r="M100" s="159">
        <v>0</v>
      </c>
      <c r="N100" s="169">
        <v>0</v>
      </c>
      <c r="O100" s="159">
        <v>0</v>
      </c>
      <c r="P100" s="144" t="s">
        <v>331</v>
      </c>
      <c r="Q100" s="81">
        <v>56</v>
      </c>
      <c r="R100" s="81">
        <v>16</v>
      </c>
      <c r="S100" s="198">
        <v>16</v>
      </c>
      <c r="T100" s="198">
        <f>S100/R100*100-100</f>
        <v>0</v>
      </c>
      <c r="U100" s="75" t="s">
        <v>436</v>
      </c>
      <c r="V100" s="195"/>
    </row>
    <row r="101" spans="1:22" s="143" customFormat="1" ht="158.25" customHeight="1" x14ac:dyDescent="0.35">
      <c r="A101" s="93"/>
      <c r="B101" s="106"/>
      <c r="C101" s="170"/>
      <c r="D101" s="161"/>
      <c r="E101" s="173"/>
      <c r="F101" s="171"/>
      <c r="G101" s="161"/>
      <c r="H101" s="171"/>
      <c r="I101" s="161"/>
      <c r="J101" s="171"/>
      <c r="K101" s="161"/>
      <c r="L101" s="171"/>
      <c r="M101" s="161"/>
      <c r="N101" s="171"/>
      <c r="O101" s="161"/>
      <c r="P101" s="144" t="s">
        <v>332</v>
      </c>
      <c r="Q101" s="81">
        <v>38</v>
      </c>
      <c r="R101" s="81">
        <v>25</v>
      </c>
      <c r="S101" s="198">
        <v>29</v>
      </c>
      <c r="T101" s="198">
        <f>S101/R101*100-100</f>
        <v>15.999999999999986</v>
      </c>
      <c r="U101" s="75" t="s">
        <v>436</v>
      </c>
      <c r="V101" s="195"/>
    </row>
    <row r="102" spans="1:22" s="143" customFormat="1" ht="183.75" customHeight="1" x14ac:dyDescent="0.35">
      <c r="A102" s="94" t="s">
        <v>333</v>
      </c>
      <c r="B102" s="101">
        <v>331.9</v>
      </c>
      <c r="C102" s="161">
        <v>0</v>
      </c>
      <c r="D102" s="161">
        <f t="shared" si="18"/>
        <v>0</v>
      </c>
      <c r="E102" s="161">
        <f t="shared" si="19"/>
        <v>0</v>
      </c>
      <c r="F102" s="161">
        <v>0</v>
      </c>
      <c r="G102" s="161">
        <v>0</v>
      </c>
      <c r="H102" s="161">
        <v>0</v>
      </c>
      <c r="I102" s="161">
        <v>0</v>
      </c>
      <c r="J102" s="161">
        <v>0</v>
      </c>
      <c r="K102" s="161">
        <v>0</v>
      </c>
      <c r="L102" s="161">
        <v>0</v>
      </c>
      <c r="M102" s="161">
        <v>0</v>
      </c>
      <c r="N102" s="161">
        <v>0</v>
      </c>
      <c r="O102" s="161">
        <v>0</v>
      </c>
      <c r="P102" s="81" t="s">
        <v>334</v>
      </c>
      <c r="Q102" s="81" t="s">
        <v>240</v>
      </c>
      <c r="R102" s="81">
        <v>100</v>
      </c>
      <c r="S102" s="198">
        <v>0</v>
      </c>
      <c r="T102" s="198">
        <f>S102/R102*100-100</f>
        <v>-100</v>
      </c>
      <c r="U102" s="87" t="s">
        <v>450</v>
      </c>
      <c r="V102" s="195"/>
    </row>
    <row r="103" spans="1:22" s="143" customFormat="1" ht="56.25" customHeight="1" x14ac:dyDescent="0.35">
      <c r="A103" s="163" t="s">
        <v>411</v>
      </c>
      <c r="B103" s="153">
        <f>B104</f>
        <v>18611.900000000001</v>
      </c>
      <c r="C103" s="81">
        <f t="shared" ref="C103:O103" si="20">C104</f>
        <v>18144.80027</v>
      </c>
      <c r="D103" s="161">
        <f t="shared" si="18"/>
        <v>22108.100269999999</v>
      </c>
      <c r="E103" s="161">
        <f t="shared" si="19"/>
        <v>22063.546340000001</v>
      </c>
      <c r="F103" s="81">
        <f t="shared" si="20"/>
        <v>0</v>
      </c>
      <c r="G103" s="81">
        <f t="shared" si="20"/>
        <v>0</v>
      </c>
      <c r="H103" s="81">
        <f t="shared" si="20"/>
        <v>0</v>
      </c>
      <c r="I103" s="81">
        <f t="shared" si="20"/>
        <v>0</v>
      </c>
      <c r="J103" s="81">
        <f t="shared" si="20"/>
        <v>18144.80027</v>
      </c>
      <c r="K103" s="81">
        <f t="shared" si="20"/>
        <v>18100.246340000002</v>
      </c>
      <c r="L103" s="81">
        <f t="shared" si="20"/>
        <v>0</v>
      </c>
      <c r="M103" s="81">
        <f t="shared" si="20"/>
        <v>0</v>
      </c>
      <c r="N103" s="81">
        <f t="shared" si="20"/>
        <v>3963.3</v>
      </c>
      <c r="O103" s="81">
        <f t="shared" si="20"/>
        <v>3963.3</v>
      </c>
      <c r="P103" s="239"/>
      <c r="Q103" s="240"/>
      <c r="R103" s="240"/>
      <c r="S103" s="240"/>
      <c r="T103" s="240"/>
      <c r="U103" s="240"/>
      <c r="V103" s="195"/>
    </row>
    <row r="104" spans="1:22" s="143" customFormat="1" ht="57" customHeight="1" x14ac:dyDescent="0.35">
      <c r="A104" s="163" t="s">
        <v>410</v>
      </c>
      <c r="B104" s="153">
        <f>B98+B99+B100+B102</f>
        <v>18611.900000000001</v>
      </c>
      <c r="C104" s="81">
        <f t="shared" ref="C104:O104" si="21">C98+C99+C100+C102</f>
        <v>18144.80027</v>
      </c>
      <c r="D104" s="161">
        <f t="shared" si="18"/>
        <v>22108.100269999999</v>
      </c>
      <c r="E104" s="161">
        <f t="shared" si="19"/>
        <v>22063.546340000001</v>
      </c>
      <c r="F104" s="81">
        <f t="shared" si="21"/>
        <v>0</v>
      </c>
      <c r="G104" s="81">
        <f t="shared" si="21"/>
        <v>0</v>
      </c>
      <c r="H104" s="81">
        <f t="shared" si="21"/>
        <v>0</v>
      </c>
      <c r="I104" s="81">
        <f t="shared" si="21"/>
        <v>0</v>
      </c>
      <c r="J104" s="81">
        <f t="shared" si="21"/>
        <v>18144.80027</v>
      </c>
      <c r="K104" s="81">
        <f t="shared" si="21"/>
        <v>18100.246340000002</v>
      </c>
      <c r="L104" s="81">
        <f t="shared" si="21"/>
        <v>0</v>
      </c>
      <c r="M104" s="81">
        <f t="shared" si="21"/>
        <v>0</v>
      </c>
      <c r="N104" s="81">
        <f t="shared" si="21"/>
        <v>3963.3</v>
      </c>
      <c r="O104" s="81">
        <f t="shared" si="21"/>
        <v>3963.3</v>
      </c>
      <c r="P104" s="242"/>
      <c r="Q104" s="243"/>
      <c r="R104" s="243"/>
      <c r="S104" s="243"/>
      <c r="T104" s="243"/>
      <c r="U104" s="243"/>
      <c r="V104" s="195"/>
    </row>
    <row r="105" spans="1:22" ht="48.75" customHeight="1" x14ac:dyDescent="0.35">
      <c r="A105" s="259" t="s">
        <v>335</v>
      </c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1"/>
    </row>
    <row r="106" spans="1:22" ht="281.25" customHeight="1" x14ac:dyDescent="0.35">
      <c r="A106" s="262" t="s">
        <v>336</v>
      </c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4"/>
      <c r="P106" s="152" t="s">
        <v>337</v>
      </c>
      <c r="Q106" s="155" t="s">
        <v>240</v>
      </c>
      <c r="R106" s="155">
        <v>100</v>
      </c>
      <c r="S106" s="116">
        <v>100</v>
      </c>
      <c r="T106" s="74">
        <f>S106-R106</f>
        <v>0</v>
      </c>
      <c r="U106" s="75" t="s">
        <v>436</v>
      </c>
    </row>
    <row r="107" spans="1:22" ht="95.25" customHeight="1" x14ac:dyDescent="0.35">
      <c r="A107" s="262" t="s">
        <v>338</v>
      </c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4"/>
      <c r="P107" s="152" t="s">
        <v>339</v>
      </c>
      <c r="Q107" s="155" t="s">
        <v>240</v>
      </c>
      <c r="R107" s="155">
        <v>100</v>
      </c>
      <c r="S107" s="116">
        <v>127.5</v>
      </c>
      <c r="T107" s="74">
        <f>S107-R107</f>
        <v>27.5</v>
      </c>
      <c r="U107" s="75" t="s">
        <v>436</v>
      </c>
    </row>
    <row r="108" spans="1:22" ht="149.25" customHeight="1" x14ac:dyDescent="0.35">
      <c r="A108" s="83" t="s">
        <v>340</v>
      </c>
      <c r="B108" s="100">
        <v>70443</v>
      </c>
      <c r="C108" s="159">
        <v>74141.800539999997</v>
      </c>
      <c r="D108" s="159">
        <f>F108+H108+J108+L108+N108</f>
        <v>73974.251969999998</v>
      </c>
      <c r="E108" s="159">
        <f>G108+I108+K108+M108+O108</f>
        <v>73944.660300000003</v>
      </c>
      <c r="F108" s="159">
        <v>0</v>
      </c>
      <c r="G108" s="159">
        <v>0</v>
      </c>
      <c r="H108" s="159">
        <v>0</v>
      </c>
      <c r="I108" s="159">
        <v>0</v>
      </c>
      <c r="J108" s="159">
        <v>73974.251969999998</v>
      </c>
      <c r="K108" s="159">
        <v>73944.660300000003</v>
      </c>
      <c r="L108" s="159">
        <v>0</v>
      </c>
      <c r="M108" s="159">
        <v>0</v>
      </c>
      <c r="N108" s="159">
        <v>0</v>
      </c>
      <c r="O108" s="159">
        <v>0</v>
      </c>
      <c r="P108" s="140" t="s">
        <v>341</v>
      </c>
      <c r="Q108" s="155">
        <v>110.3</v>
      </c>
      <c r="R108" s="155">
        <v>80</v>
      </c>
      <c r="S108" s="116">
        <v>166.1</v>
      </c>
      <c r="T108" s="74">
        <f>S108-R108</f>
        <v>86.1</v>
      </c>
      <c r="U108" s="75" t="s">
        <v>436</v>
      </c>
    </row>
    <row r="109" spans="1:22" ht="238.5" customHeight="1" x14ac:dyDescent="0.35">
      <c r="A109" s="84"/>
      <c r="B109" s="101"/>
      <c r="C109" s="170"/>
      <c r="D109" s="161"/>
      <c r="E109" s="161"/>
      <c r="F109" s="171"/>
      <c r="G109" s="161"/>
      <c r="H109" s="171"/>
      <c r="I109" s="161"/>
      <c r="J109" s="161"/>
      <c r="K109" s="171"/>
      <c r="L109" s="161"/>
      <c r="M109" s="171"/>
      <c r="N109" s="161"/>
      <c r="O109" s="173"/>
      <c r="P109" s="140" t="s">
        <v>342</v>
      </c>
      <c r="Q109" s="155" t="s">
        <v>240</v>
      </c>
      <c r="R109" s="72">
        <v>5</v>
      </c>
      <c r="S109" s="119">
        <v>8</v>
      </c>
      <c r="T109" s="200">
        <f>S109/R109*100-100</f>
        <v>60</v>
      </c>
      <c r="U109" s="75" t="s">
        <v>436</v>
      </c>
    </row>
    <row r="110" spans="1:22" ht="282" customHeight="1" x14ac:dyDescent="0.35">
      <c r="A110" s="82" t="s">
        <v>343</v>
      </c>
      <c r="B110" s="153">
        <v>53267.4</v>
      </c>
      <c r="C110" s="81">
        <v>53267.4</v>
      </c>
      <c r="D110" s="81">
        <f>F110+H110+J110+L110+N110</f>
        <v>53267.4</v>
      </c>
      <c r="E110" s="81">
        <f>G110+I110+K110+M110+O110</f>
        <v>52226.639600000002</v>
      </c>
      <c r="F110" s="81">
        <v>0</v>
      </c>
      <c r="G110" s="81">
        <v>0</v>
      </c>
      <c r="H110" s="81">
        <v>0</v>
      </c>
      <c r="I110" s="81">
        <v>0</v>
      </c>
      <c r="J110" s="81">
        <v>53267.4</v>
      </c>
      <c r="K110" s="81">
        <v>52226.639600000002</v>
      </c>
      <c r="L110" s="81">
        <v>0</v>
      </c>
      <c r="M110" s="81">
        <v>0</v>
      </c>
      <c r="N110" s="81">
        <v>0</v>
      </c>
      <c r="O110" s="81">
        <v>0</v>
      </c>
      <c r="P110" s="152" t="s">
        <v>344</v>
      </c>
      <c r="Q110" s="72">
        <v>1120</v>
      </c>
      <c r="R110" s="72">
        <v>1230</v>
      </c>
      <c r="S110" s="72">
        <v>1167</v>
      </c>
      <c r="T110" s="200">
        <f>S110/R110*100-100</f>
        <v>-5.1219512195121979</v>
      </c>
      <c r="U110" s="75" t="s">
        <v>451</v>
      </c>
    </row>
    <row r="111" spans="1:22" ht="129" customHeight="1" x14ac:dyDescent="0.35">
      <c r="A111" s="83" t="s">
        <v>345</v>
      </c>
      <c r="B111" s="107">
        <v>46489.9</v>
      </c>
      <c r="C111" s="168">
        <v>49275.278200000001</v>
      </c>
      <c r="D111" s="159">
        <f>F111+H111+J111+L111+N111</f>
        <v>48649.52072</v>
      </c>
      <c r="E111" s="159">
        <f>G111+I111+K111+M111+O111</f>
        <v>46244.429389999998</v>
      </c>
      <c r="F111" s="169">
        <v>0</v>
      </c>
      <c r="G111" s="159">
        <v>0</v>
      </c>
      <c r="H111" s="169">
        <v>0</v>
      </c>
      <c r="I111" s="159">
        <v>0</v>
      </c>
      <c r="J111" s="169">
        <v>48649.52072</v>
      </c>
      <c r="K111" s="159">
        <v>46244.429389999998</v>
      </c>
      <c r="L111" s="169">
        <v>0</v>
      </c>
      <c r="M111" s="159">
        <v>0</v>
      </c>
      <c r="N111" s="169">
        <v>0</v>
      </c>
      <c r="O111" s="159">
        <v>0</v>
      </c>
      <c r="P111" s="140" t="s">
        <v>346</v>
      </c>
      <c r="Q111" s="155">
        <v>70</v>
      </c>
      <c r="R111" s="155">
        <v>80</v>
      </c>
      <c r="S111" s="116">
        <v>85</v>
      </c>
      <c r="T111" s="74">
        <f>S111-R111</f>
        <v>5</v>
      </c>
      <c r="U111" s="75" t="s">
        <v>436</v>
      </c>
    </row>
    <row r="112" spans="1:22" ht="108" customHeight="1" x14ac:dyDescent="0.35">
      <c r="A112" s="84"/>
      <c r="B112" s="141"/>
      <c r="C112" s="170"/>
      <c r="D112" s="161"/>
      <c r="E112" s="161"/>
      <c r="F112" s="171"/>
      <c r="G112" s="161"/>
      <c r="H112" s="171"/>
      <c r="I112" s="161"/>
      <c r="J112" s="171"/>
      <c r="K112" s="161"/>
      <c r="L112" s="171"/>
      <c r="M112" s="161"/>
      <c r="N112" s="171"/>
      <c r="O112" s="161"/>
      <c r="P112" s="140" t="s">
        <v>347</v>
      </c>
      <c r="Q112" s="155">
        <v>100</v>
      </c>
      <c r="R112" s="155">
        <v>100</v>
      </c>
      <c r="S112" s="116">
        <v>100</v>
      </c>
      <c r="T112" s="74">
        <f>S112-R112</f>
        <v>0</v>
      </c>
      <c r="U112" s="75" t="s">
        <v>436</v>
      </c>
    </row>
    <row r="113" spans="1:22" ht="163.5" customHeight="1" x14ac:dyDescent="0.35">
      <c r="A113" s="82" t="s">
        <v>348</v>
      </c>
      <c r="B113" s="153">
        <v>500</v>
      </c>
      <c r="C113" s="81">
        <v>500</v>
      </c>
      <c r="D113" s="161">
        <f t="shared" ref="D113:E115" si="22">F113+H113+J113+L113+N113</f>
        <v>150</v>
      </c>
      <c r="E113" s="161">
        <f t="shared" si="22"/>
        <v>150</v>
      </c>
      <c r="F113" s="81">
        <v>0</v>
      </c>
      <c r="G113" s="81">
        <v>0</v>
      </c>
      <c r="H113" s="81">
        <v>0</v>
      </c>
      <c r="I113" s="81">
        <v>0</v>
      </c>
      <c r="J113" s="81">
        <v>150</v>
      </c>
      <c r="K113" s="81">
        <v>150</v>
      </c>
      <c r="L113" s="81">
        <v>0</v>
      </c>
      <c r="M113" s="81">
        <v>0</v>
      </c>
      <c r="N113" s="81">
        <v>0</v>
      </c>
      <c r="O113" s="81">
        <v>0</v>
      </c>
      <c r="P113" s="152" t="s">
        <v>349</v>
      </c>
      <c r="Q113" s="155" t="s">
        <v>240</v>
      </c>
      <c r="R113" s="72">
        <v>3</v>
      </c>
      <c r="S113" s="197">
        <v>3</v>
      </c>
      <c r="T113" s="199">
        <f>S113/R113*100-100</f>
        <v>0</v>
      </c>
      <c r="U113" s="75" t="s">
        <v>436</v>
      </c>
    </row>
    <row r="114" spans="1:22" ht="51.75" customHeight="1" x14ac:dyDescent="0.35">
      <c r="A114" s="154" t="s">
        <v>411</v>
      </c>
      <c r="B114" s="153">
        <f>B115</f>
        <v>170700.3</v>
      </c>
      <c r="C114" s="81">
        <f t="shared" ref="C114:O114" si="23">C115</f>
        <v>177184.47873999999</v>
      </c>
      <c r="D114" s="161">
        <f t="shared" si="22"/>
        <v>176041.17269000001</v>
      </c>
      <c r="E114" s="161">
        <f t="shared" si="22"/>
        <v>172565.72929000002</v>
      </c>
      <c r="F114" s="81">
        <f t="shared" si="23"/>
        <v>0</v>
      </c>
      <c r="G114" s="81">
        <f t="shared" si="23"/>
        <v>0</v>
      </c>
      <c r="H114" s="81">
        <f t="shared" si="23"/>
        <v>0</v>
      </c>
      <c r="I114" s="81">
        <f t="shared" si="23"/>
        <v>0</v>
      </c>
      <c r="J114" s="81">
        <f t="shared" si="23"/>
        <v>176041.17269000001</v>
      </c>
      <c r="K114" s="81">
        <f t="shared" si="23"/>
        <v>172565.72929000002</v>
      </c>
      <c r="L114" s="81">
        <f t="shared" si="23"/>
        <v>0</v>
      </c>
      <c r="M114" s="81">
        <f t="shared" si="23"/>
        <v>0</v>
      </c>
      <c r="N114" s="81">
        <f t="shared" si="23"/>
        <v>0</v>
      </c>
      <c r="O114" s="81">
        <f t="shared" si="23"/>
        <v>0</v>
      </c>
      <c r="P114" s="265"/>
      <c r="Q114" s="266"/>
      <c r="R114" s="266"/>
      <c r="S114" s="266"/>
      <c r="T114" s="266"/>
      <c r="U114" s="267"/>
    </row>
    <row r="115" spans="1:22" s="143" customFormat="1" ht="50.25" customHeight="1" x14ac:dyDescent="0.35">
      <c r="A115" s="154" t="s">
        <v>410</v>
      </c>
      <c r="B115" s="153">
        <f>B108+B110+B111+B113</f>
        <v>170700.3</v>
      </c>
      <c r="C115" s="81">
        <f>C108+C110+C111+C113</f>
        <v>177184.47873999999</v>
      </c>
      <c r="D115" s="161">
        <f t="shared" si="22"/>
        <v>176041.17269000001</v>
      </c>
      <c r="E115" s="161">
        <f t="shared" si="22"/>
        <v>172565.72929000002</v>
      </c>
      <c r="F115" s="81">
        <f t="shared" ref="F115:O115" si="24">F108+F110+F111+F113</f>
        <v>0</v>
      </c>
      <c r="G115" s="81">
        <f t="shared" si="24"/>
        <v>0</v>
      </c>
      <c r="H115" s="81">
        <f t="shared" si="24"/>
        <v>0</v>
      </c>
      <c r="I115" s="81">
        <f t="shared" si="24"/>
        <v>0</v>
      </c>
      <c r="J115" s="81">
        <f t="shared" si="24"/>
        <v>176041.17269000001</v>
      </c>
      <c r="K115" s="81">
        <f t="shared" si="24"/>
        <v>172565.72929000002</v>
      </c>
      <c r="L115" s="81">
        <f t="shared" si="24"/>
        <v>0</v>
      </c>
      <c r="M115" s="81">
        <f t="shared" si="24"/>
        <v>0</v>
      </c>
      <c r="N115" s="81">
        <f t="shared" si="24"/>
        <v>0</v>
      </c>
      <c r="O115" s="81">
        <f t="shared" si="24"/>
        <v>0</v>
      </c>
      <c r="P115" s="268"/>
      <c r="Q115" s="269"/>
      <c r="R115" s="269"/>
      <c r="S115" s="269"/>
      <c r="T115" s="269"/>
      <c r="U115" s="270"/>
      <c r="V115" s="195"/>
    </row>
    <row r="116" spans="1:22" ht="37.5" customHeight="1" x14ac:dyDescent="0.35">
      <c r="A116" s="248" t="s">
        <v>350</v>
      </c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56"/>
      <c r="Q116" s="256"/>
      <c r="R116" s="256"/>
      <c r="S116" s="256"/>
      <c r="T116" s="256"/>
      <c r="U116" s="256"/>
    </row>
    <row r="117" spans="1:22" ht="191.25" customHeight="1" x14ac:dyDescent="0.35">
      <c r="A117" s="262" t="s">
        <v>352</v>
      </c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4"/>
      <c r="P117" s="152" t="s">
        <v>420</v>
      </c>
      <c r="Q117" s="155" t="s">
        <v>353</v>
      </c>
      <c r="R117" s="155">
        <v>43</v>
      </c>
      <c r="S117" s="87">
        <v>52.4</v>
      </c>
      <c r="T117" s="87">
        <f>S117-R117</f>
        <v>9.3999999999999986</v>
      </c>
      <c r="U117" s="75" t="s">
        <v>436</v>
      </c>
    </row>
    <row r="118" spans="1:22" s="143" customFormat="1" ht="166.5" customHeight="1" x14ac:dyDescent="0.35">
      <c r="A118" s="262" t="s">
        <v>351</v>
      </c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4"/>
      <c r="P118" s="152" t="s">
        <v>354</v>
      </c>
      <c r="Q118" s="155">
        <v>6833</v>
      </c>
      <c r="R118" s="72">
        <v>6550</v>
      </c>
      <c r="S118" s="117">
        <v>13700</v>
      </c>
      <c r="T118" s="87">
        <f>S118/R118*100-100</f>
        <v>109.16030534351145</v>
      </c>
      <c r="U118" s="75" t="s">
        <v>436</v>
      </c>
      <c r="V118" s="195"/>
    </row>
    <row r="119" spans="1:22" ht="102.75" customHeight="1" x14ac:dyDescent="0.35">
      <c r="A119" s="154" t="s">
        <v>355</v>
      </c>
      <c r="B119" s="153">
        <v>8397.6</v>
      </c>
      <c r="C119" s="81">
        <v>8770.8889999999992</v>
      </c>
      <c r="D119" s="81">
        <f t="shared" ref="D119:E124" si="25">F119+H119+J119+L119+N119</f>
        <v>8770.0601700000007</v>
      </c>
      <c r="E119" s="81">
        <f t="shared" si="25"/>
        <v>8764.5510099999992</v>
      </c>
      <c r="F119" s="81">
        <v>0</v>
      </c>
      <c r="G119" s="81">
        <v>0</v>
      </c>
      <c r="H119" s="81">
        <v>0</v>
      </c>
      <c r="I119" s="81">
        <v>0</v>
      </c>
      <c r="J119" s="81">
        <v>8770.0601700000007</v>
      </c>
      <c r="K119" s="81">
        <v>8764.5510099999992</v>
      </c>
      <c r="L119" s="81">
        <v>0</v>
      </c>
      <c r="M119" s="81">
        <v>0</v>
      </c>
      <c r="N119" s="81">
        <v>0</v>
      </c>
      <c r="O119" s="81">
        <v>0</v>
      </c>
      <c r="P119" s="152" t="s">
        <v>356</v>
      </c>
      <c r="Q119" s="155">
        <v>1488</v>
      </c>
      <c r="R119" s="72">
        <v>1500</v>
      </c>
      <c r="S119" s="117">
        <v>1517</v>
      </c>
      <c r="T119" s="87">
        <f>S119/R119*100-100</f>
        <v>1.13333333333334</v>
      </c>
      <c r="U119" s="75" t="s">
        <v>436</v>
      </c>
    </row>
    <row r="120" spans="1:22" ht="115.5" customHeight="1" x14ac:dyDescent="0.35">
      <c r="A120" s="154" t="s">
        <v>357</v>
      </c>
      <c r="B120" s="108">
        <v>7667.1</v>
      </c>
      <c r="C120" s="112">
        <v>8090.5879999999997</v>
      </c>
      <c r="D120" s="81">
        <f t="shared" si="25"/>
        <v>8090.5879999999997</v>
      </c>
      <c r="E120" s="81">
        <f t="shared" si="25"/>
        <v>8084.2510000000002</v>
      </c>
      <c r="F120" s="112">
        <v>0</v>
      </c>
      <c r="G120" s="112">
        <v>0</v>
      </c>
      <c r="H120" s="112">
        <v>0</v>
      </c>
      <c r="I120" s="112">
        <v>0</v>
      </c>
      <c r="J120" s="112">
        <v>8090.5879999999997</v>
      </c>
      <c r="K120" s="81">
        <v>8084.2510000000002</v>
      </c>
      <c r="L120" s="112">
        <v>0</v>
      </c>
      <c r="M120" s="112">
        <v>0</v>
      </c>
      <c r="N120" s="112">
        <v>0</v>
      </c>
      <c r="O120" s="112">
        <v>0</v>
      </c>
      <c r="P120" s="152" t="s">
        <v>358</v>
      </c>
      <c r="Q120" s="155">
        <v>4000</v>
      </c>
      <c r="R120" s="72">
        <v>4000</v>
      </c>
      <c r="S120" s="117">
        <v>4384</v>
      </c>
      <c r="T120" s="87">
        <f>S120/R120*100-100</f>
        <v>9.6000000000000085</v>
      </c>
      <c r="U120" s="75" t="s">
        <v>436</v>
      </c>
    </row>
    <row r="121" spans="1:22" ht="110.25" customHeight="1" x14ac:dyDescent="0.35">
      <c r="A121" s="154" t="s">
        <v>359</v>
      </c>
      <c r="B121" s="108">
        <v>3285.9</v>
      </c>
      <c r="C121" s="112">
        <v>3467.395</v>
      </c>
      <c r="D121" s="81">
        <f t="shared" si="25"/>
        <v>3467.395</v>
      </c>
      <c r="E121" s="81">
        <f t="shared" si="25"/>
        <v>3464.6779999999999</v>
      </c>
      <c r="F121" s="112">
        <v>0</v>
      </c>
      <c r="G121" s="112">
        <v>0</v>
      </c>
      <c r="H121" s="112">
        <v>0</v>
      </c>
      <c r="I121" s="112">
        <v>0</v>
      </c>
      <c r="J121" s="112">
        <v>3467.395</v>
      </c>
      <c r="K121" s="112">
        <v>3464.6779999999999</v>
      </c>
      <c r="L121" s="112">
        <v>0</v>
      </c>
      <c r="M121" s="112">
        <v>0</v>
      </c>
      <c r="N121" s="112">
        <v>0</v>
      </c>
      <c r="O121" s="113">
        <v>0</v>
      </c>
      <c r="P121" s="152" t="s">
        <v>360</v>
      </c>
      <c r="Q121" s="155">
        <v>50</v>
      </c>
      <c r="R121" s="72">
        <v>50</v>
      </c>
      <c r="S121" s="118">
        <v>16</v>
      </c>
      <c r="T121" s="85">
        <f>R121/S121*100-100</f>
        <v>212.5</v>
      </c>
      <c r="U121" s="75" t="s">
        <v>452</v>
      </c>
    </row>
    <row r="122" spans="1:22" ht="142.5" customHeight="1" x14ac:dyDescent="0.35">
      <c r="A122" s="154" t="s">
        <v>361</v>
      </c>
      <c r="B122" s="108">
        <v>3286</v>
      </c>
      <c r="C122" s="112">
        <v>3467.3954800000001</v>
      </c>
      <c r="D122" s="81">
        <f t="shared" si="25"/>
        <v>3467.3954800000001</v>
      </c>
      <c r="E122" s="81">
        <f t="shared" si="25"/>
        <v>3464.6790000000001</v>
      </c>
      <c r="F122" s="112">
        <v>0</v>
      </c>
      <c r="G122" s="112">
        <v>0</v>
      </c>
      <c r="H122" s="112">
        <v>0</v>
      </c>
      <c r="I122" s="112">
        <v>0</v>
      </c>
      <c r="J122" s="112">
        <v>3467.3954800000001</v>
      </c>
      <c r="K122" s="112">
        <v>3464.6790000000001</v>
      </c>
      <c r="L122" s="112">
        <v>0</v>
      </c>
      <c r="M122" s="112">
        <v>0</v>
      </c>
      <c r="N122" s="112">
        <v>0</v>
      </c>
      <c r="O122" s="113">
        <v>0</v>
      </c>
      <c r="P122" s="152" t="s">
        <v>362</v>
      </c>
      <c r="Q122" s="155">
        <v>1000</v>
      </c>
      <c r="R122" s="72">
        <v>1000</v>
      </c>
      <c r="S122" s="118">
        <v>1118</v>
      </c>
      <c r="T122" s="85">
        <f>S122/R122*100-100</f>
        <v>11.800000000000011</v>
      </c>
      <c r="U122" s="75" t="s">
        <v>436</v>
      </c>
    </row>
    <row r="123" spans="1:22" ht="54" customHeight="1" x14ac:dyDescent="0.35">
      <c r="A123" s="154" t="s">
        <v>411</v>
      </c>
      <c r="B123" s="108">
        <f>B124</f>
        <v>22636.600000000002</v>
      </c>
      <c r="C123" s="112">
        <f>C124</f>
        <v>23796.267479999999</v>
      </c>
      <c r="D123" s="81">
        <f t="shared" si="25"/>
        <v>23795.43865</v>
      </c>
      <c r="E123" s="81">
        <f t="shared" si="25"/>
        <v>23778.159009999999</v>
      </c>
      <c r="F123" s="112">
        <f t="shared" ref="F123:O123" si="26">F124</f>
        <v>0</v>
      </c>
      <c r="G123" s="112">
        <f t="shared" si="26"/>
        <v>0</v>
      </c>
      <c r="H123" s="112">
        <f t="shared" si="26"/>
        <v>0</v>
      </c>
      <c r="I123" s="112">
        <f t="shared" si="26"/>
        <v>0</v>
      </c>
      <c r="J123" s="112">
        <f t="shared" si="26"/>
        <v>23795.43865</v>
      </c>
      <c r="K123" s="112">
        <f t="shared" si="26"/>
        <v>23778.159009999999</v>
      </c>
      <c r="L123" s="112">
        <f t="shared" si="26"/>
        <v>0</v>
      </c>
      <c r="M123" s="112">
        <f t="shared" si="26"/>
        <v>0</v>
      </c>
      <c r="N123" s="112">
        <f t="shared" si="26"/>
        <v>0</v>
      </c>
      <c r="O123" s="112">
        <f t="shared" si="26"/>
        <v>0</v>
      </c>
      <c r="P123" s="265"/>
      <c r="Q123" s="266"/>
      <c r="R123" s="266"/>
      <c r="S123" s="266"/>
      <c r="T123" s="266"/>
      <c r="U123" s="267"/>
    </row>
    <row r="124" spans="1:22" ht="42" customHeight="1" x14ac:dyDescent="0.35">
      <c r="A124" s="154" t="s">
        <v>410</v>
      </c>
      <c r="B124" s="108">
        <f>B119+B120+B121+B122</f>
        <v>22636.600000000002</v>
      </c>
      <c r="C124" s="112">
        <f>C119+C120+C121+C122</f>
        <v>23796.267479999999</v>
      </c>
      <c r="D124" s="81">
        <f t="shared" si="25"/>
        <v>23795.43865</v>
      </c>
      <c r="E124" s="81">
        <f t="shared" si="25"/>
        <v>23778.159009999999</v>
      </c>
      <c r="F124" s="112">
        <f>F119+F120+F121+F122</f>
        <v>0</v>
      </c>
      <c r="G124" s="112">
        <f t="shared" ref="G124:O124" si="27">G119+G120+G121+G122</f>
        <v>0</v>
      </c>
      <c r="H124" s="112">
        <f t="shared" si="27"/>
        <v>0</v>
      </c>
      <c r="I124" s="112">
        <f t="shared" si="27"/>
        <v>0</v>
      </c>
      <c r="J124" s="112">
        <f t="shared" si="27"/>
        <v>23795.43865</v>
      </c>
      <c r="K124" s="112">
        <f t="shared" si="27"/>
        <v>23778.159009999999</v>
      </c>
      <c r="L124" s="112">
        <f t="shared" si="27"/>
        <v>0</v>
      </c>
      <c r="M124" s="112">
        <f t="shared" si="27"/>
        <v>0</v>
      </c>
      <c r="N124" s="112">
        <f t="shared" si="27"/>
        <v>0</v>
      </c>
      <c r="O124" s="112">
        <f t="shared" si="27"/>
        <v>0</v>
      </c>
      <c r="P124" s="268"/>
      <c r="Q124" s="269"/>
      <c r="R124" s="269"/>
      <c r="S124" s="269"/>
      <c r="T124" s="269"/>
      <c r="U124" s="270"/>
    </row>
    <row r="125" spans="1:22" ht="44.25" customHeight="1" x14ac:dyDescent="0.35">
      <c r="A125" s="259" t="s">
        <v>363</v>
      </c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1"/>
    </row>
    <row r="126" spans="1:22" ht="135.75" customHeight="1" x14ac:dyDescent="0.35">
      <c r="A126" s="262" t="s">
        <v>365</v>
      </c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4"/>
      <c r="P126" s="152" t="s">
        <v>366</v>
      </c>
      <c r="Q126" s="155">
        <v>0.6</v>
      </c>
      <c r="R126" s="155">
        <v>0.6</v>
      </c>
      <c r="S126" s="197">
        <v>0.14000000000000001</v>
      </c>
      <c r="T126" s="115">
        <f>R126-S126</f>
        <v>0.45999999999999996</v>
      </c>
      <c r="U126" s="75" t="s">
        <v>452</v>
      </c>
    </row>
    <row r="127" spans="1:22" ht="157.5" customHeight="1" x14ac:dyDescent="0.35">
      <c r="A127" s="262" t="s">
        <v>364</v>
      </c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4"/>
      <c r="P127" s="152" t="s">
        <v>367</v>
      </c>
      <c r="Q127" s="155">
        <v>6.7</v>
      </c>
      <c r="R127" s="155">
        <v>6.7</v>
      </c>
      <c r="S127" s="197">
        <v>6.7</v>
      </c>
      <c r="T127" s="85">
        <f t="shared" ref="T127:T143" si="28">S127/R127*100-100</f>
        <v>0</v>
      </c>
      <c r="U127" s="87" t="s">
        <v>436</v>
      </c>
    </row>
    <row r="128" spans="1:22" ht="189" customHeight="1" x14ac:dyDescent="0.35">
      <c r="A128" s="163" t="s">
        <v>368</v>
      </c>
      <c r="B128" s="153">
        <v>1530.6</v>
      </c>
      <c r="C128" s="81">
        <v>1903.4</v>
      </c>
      <c r="D128" s="81">
        <f t="shared" ref="D128:E133" si="29">F128+H128+J128+L128+N128</f>
        <v>69492.068199999994</v>
      </c>
      <c r="E128" s="81">
        <f t="shared" si="29"/>
        <v>55084.830849999998</v>
      </c>
      <c r="F128" s="112">
        <v>0</v>
      </c>
      <c r="G128" s="112">
        <v>0</v>
      </c>
      <c r="H128" s="112">
        <v>0</v>
      </c>
      <c r="I128" s="112">
        <v>0</v>
      </c>
      <c r="J128" s="81">
        <v>1903.4</v>
      </c>
      <c r="K128" s="81">
        <v>1903.23407</v>
      </c>
      <c r="L128" s="112">
        <v>0</v>
      </c>
      <c r="M128" s="112">
        <v>0</v>
      </c>
      <c r="N128" s="112">
        <v>67588.6682</v>
      </c>
      <c r="O128" s="112">
        <v>53181.59678</v>
      </c>
      <c r="P128" s="152" t="s">
        <v>369</v>
      </c>
      <c r="Q128" s="74">
        <v>2.17</v>
      </c>
      <c r="R128" s="74">
        <v>2.31</v>
      </c>
      <c r="S128" s="197">
        <v>2.71</v>
      </c>
      <c r="T128" s="85">
        <f t="shared" si="28"/>
        <v>17.316017316017309</v>
      </c>
      <c r="U128" s="87" t="s">
        <v>436</v>
      </c>
    </row>
    <row r="129" spans="1:21" ht="220.5" customHeight="1" x14ac:dyDescent="0.35">
      <c r="A129" s="163" t="s">
        <v>370</v>
      </c>
      <c r="B129" s="153">
        <v>234617.60000000001</v>
      </c>
      <c r="C129" s="81">
        <v>253017.36416999999</v>
      </c>
      <c r="D129" s="81">
        <f t="shared" si="29"/>
        <v>253017.36416999999</v>
      </c>
      <c r="E129" s="81">
        <f t="shared" si="29"/>
        <v>253000.09147000001</v>
      </c>
      <c r="F129" s="112">
        <v>0</v>
      </c>
      <c r="G129" s="112">
        <v>0</v>
      </c>
      <c r="H129" s="112">
        <v>0</v>
      </c>
      <c r="I129" s="112">
        <v>0</v>
      </c>
      <c r="J129" s="81">
        <v>253017.36416999999</v>
      </c>
      <c r="K129" s="81">
        <v>253000.09147000001</v>
      </c>
      <c r="L129" s="112">
        <v>0</v>
      </c>
      <c r="M129" s="112">
        <v>0</v>
      </c>
      <c r="N129" s="112">
        <v>0</v>
      </c>
      <c r="O129" s="112">
        <v>0</v>
      </c>
      <c r="P129" s="152" t="s">
        <v>371</v>
      </c>
      <c r="Q129" s="74">
        <v>1.07</v>
      </c>
      <c r="R129" s="74">
        <v>1.07</v>
      </c>
      <c r="S129" s="197">
        <v>1.3520000000000001</v>
      </c>
      <c r="T129" s="115">
        <f t="shared" si="28"/>
        <v>26.355140186915889</v>
      </c>
      <c r="U129" s="87" t="s">
        <v>436</v>
      </c>
    </row>
    <row r="130" spans="1:21" ht="260.25" customHeight="1" x14ac:dyDescent="0.35">
      <c r="A130" s="163" t="s">
        <v>372</v>
      </c>
      <c r="B130" s="108">
        <v>25432.9</v>
      </c>
      <c r="C130" s="112">
        <v>27821.19384</v>
      </c>
      <c r="D130" s="81">
        <f t="shared" si="29"/>
        <v>27821.193800000001</v>
      </c>
      <c r="E130" s="81">
        <f t="shared" si="29"/>
        <v>27807.200049999999</v>
      </c>
      <c r="F130" s="112">
        <v>0</v>
      </c>
      <c r="G130" s="112">
        <v>0</v>
      </c>
      <c r="H130" s="112">
        <v>0</v>
      </c>
      <c r="I130" s="112">
        <v>0</v>
      </c>
      <c r="J130" s="112">
        <v>27821.193800000001</v>
      </c>
      <c r="K130" s="112">
        <v>27807.200049999999</v>
      </c>
      <c r="L130" s="112">
        <v>0</v>
      </c>
      <c r="M130" s="112">
        <v>0</v>
      </c>
      <c r="N130" s="112">
        <v>0</v>
      </c>
      <c r="O130" s="112">
        <v>0</v>
      </c>
      <c r="P130" s="152" t="s">
        <v>373</v>
      </c>
      <c r="Q130" s="155">
        <v>0</v>
      </c>
      <c r="R130" s="155">
        <v>0</v>
      </c>
      <c r="S130" s="200">
        <v>5.0999999999999996</v>
      </c>
      <c r="T130" s="200">
        <f>S130-R130</f>
        <v>5.0999999999999996</v>
      </c>
      <c r="U130" s="87" t="s">
        <v>436</v>
      </c>
    </row>
    <row r="131" spans="1:21" ht="191.25" customHeight="1" x14ac:dyDescent="0.35">
      <c r="A131" s="163" t="s">
        <v>374</v>
      </c>
      <c r="B131" s="108">
        <v>1886.7</v>
      </c>
      <c r="C131" s="112">
        <v>2319.7365799999998</v>
      </c>
      <c r="D131" s="81">
        <f t="shared" si="29"/>
        <v>2310.0066099999999</v>
      </c>
      <c r="E131" s="81">
        <f t="shared" si="29"/>
        <v>2304.8035</v>
      </c>
      <c r="F131" s="112">
        <v>0</v>
      </c>
      <c r="G131" s="112">
        <v>0</v>
      </c>
      <c r="H131" s="112">
        <v>0</v>
      </c>
      <c r="I131" s="112">
        <v>0</v>
      </c>
      <c r="J131" s="112">
        <v>2310.0066099999999</v>
      </c>
      <c r="K131" s="112">
        <v>2304.8035</v>
      </c>
      <c r="L131" s="112">
        <v>0</v>
      </c>
      <c r="M131" s="112">
        <v>0</v>
      </c>
      <c r="N131" s="112">
        <v>0</v>
      </c>
      <c r="O131" s="112">
        <v>0</v>
      </c>
      <c r="P131" s="152" t="s">
        <v>375</v>
      </c>
      <c r="Q131" s="155">
        <v>100</v>
      </c>
      <c r="R131" s="155">
        <v>100</v>
      </c>
      <c r="S131" s="200">
        <v>100</v>
      </c>
      <c r="T131" s="86">
        <f>S131-R131</f>
        <v>0</v>
      </c>
      <c r="U131" s="87" t="s">
        <v>436</v>
      </c>
    </row>
    <row r="132" spans="1:21" ht="96" customHeight="1" x14ac:dyDescent="0.35">
      <c r="A132" s="163" t="s">
        <v>376</v>
      </c>
      <c r="B132" s="108">
        <v>853.7</v>
      </c>
      <c r="C132" s="112">
        <v>405.16663</v>
      </c>
      <c r="D132" s="81">
        <f t="shared" si="29"/>
        <v>405.16663</v>
      </c>
      <c r="E132" s="81">
        <f t="shared" si="29"/>
        <v>405.16663</v>
      </c>
      <c r="F132" s="112">
        <v>0</v>
      </c>
      <c r="G132" s="112">
        <v>0</v>
      </c>
      <c r="H132" s="112">
        <v>0</v>
      </c>
      <c r="I132" s="112">
        <v>0</v>
      </c>
      <c r="J132" s="112">
        <v>405.16663</v>
      </c>
      <c r="K132" s="112">
        <v>405.16663</v>
      </c>
      <c r="L132" s="112">
        <v>0</v>
      </c>
      <c r="M132" s="112">
        <v>0</v>
      </c>
      <c r="N132" s="112">
        <v>0</v>
      </c>
      <c r="O132" s="113">
        <v>0</v>
      </c>
      <c r="P132" s="152" t="s">
        <v>377</v>
      </c>
      <c r="Q132" s="152">
        <v>271</v>
      </c>
      <c r="R132" s="152">
        <v>208</v>
      </c>
      <c r="S132" s="197">
        <v>237</v>
      </c>
      <c r="T132" s="86">
        <f t="shared" si="28"/>
        <v>13.942307692307693</v>
      </c>
      <c r="U132" s="87" t="s">
        <v>436</v>
      </c>
    </row>
    <row r="133" spans="1:21" ht="116.25" customHeight="1" x14ac:dyDescent="0.35">
      <c r="A133" s="91" t="s">
        <v>378</v>
      </c>
      <c r="B133" s="109">
        <v>278.5</v>
      </c>
      <c r="C133" s="114">
        <v>278.5</v>
      </c>
      <c r="D133" s="81">
        <f t="shared" si="29"/>
        <v>278.5</v>
      </c>
      <c r="E133" s="81">
        <f t="shared" si="29"/>
        <v>278.5</v>
      </c>
      <c r="F133" s="112">
        <v>0</v>
      </c>
      <c r="G133" s="112">
        <v>0</v>
      </c>
      <c r="H133" s="112">
        <v>0</v>
      </c>
      <c r="I133" s="112">
        <v>0</v>
      </c>
      <c r="J133" s="114">
        <v>278.5</v>
      </c>
      <c r="K133" s="114">
        <v>278.5</v>
      </c>
      <c r="L133" s="112">
        <v>0</v>
      </c>
      <c r="M133" s="112">
        <v>0</v>
      </c>
      <c r="N133" s="112">
        <v>0</v>
      </c>
      <c r="O133" s="113">
        <v>0</v>
      </c>
      <c r="P133" s="152" t="s">
        <v>379</v>
      </c>
      <c r="Q133" s="152">
        <v>0</v>
      </c>
      <c r="R133" s="152">
        <v>0</v>
      </c>
      <c r="S133" s="197">
        <v>0</v>
      </c>
      <c r="T133" s="86" t="s">
        <v>426</v>
      </c>
      <c r="U133" s="87" t="s">
        <v>452</v>
      </c>
    </row>
    <row r="134" spans="1:21" ht="162.75" customHeight="1" x14ac:dyDescent="0.35">
      <c r="A134" s="228" t="s">
        <v>380</v>
      </c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30"/>
      <c r="P134" s="152" t="s">
        <v>381</v>
      </c>
      <c r="Q134" s="152">
        <v>81.98</v>
      </c>
      <c r="R134" s="152">
        <v>81.98</v>
      </c>
      <c r="S134" s="197">
        <v>78</v>
      </c>
      <c r="T134" s="200">
        <f>S134-R134</f>
        <v>-3.980000000000004</v>
      </c>
      <c r="U134" s="75" t="s">
        <v>453</v>
      </c>
    </row>
    <row r="135" spans="1:21" ht="192.75" customHeight="1" x14ac:dyDescent="0.35">
      <c r="A135" s="91" t="s">
        <v>382</v>
      </c>
      <c r="B135" s="109">
        <v>0</v>
      </c>
      <c r="C135" s="114">
        <v>0</v>
      </c>
      <c r="D135" s="159">
        <f t="shared" ref="D135:E140" si="30">F135+H135+J135+L135+N135</f>
        <v>1017.3938000000001</v>
      </c>
      <c r="E135" s="159">
        <f t="shared" si="30"/>
        <v>1017.3938000000001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12">
        <v>1017.3938000000001</v>
      </c>
      <c r="O135" s="113">
        <v>1017.3938000000001</v>
      </c>
      <c r="P135" s="152" t="s">
        <v>383</v>
      </c>
      <c r="Q135" s="152" t="s">
        <v>240</v>
      </c>
      <c r="R135" s="152">
        <v>60</v>
      </c>
      <c r="S135" s="197">
        <v>106</v>
      </c>
      <c r="T135" s="202">
        <f t="shared" si="28"/>
        <v>76.666666666666657</v>
      </c>
      <c r="U135" s="87" t="s">
        <v>436</v>
      </c>
    </row>
    <row r="136" spans="1:21" ht="159" customHeight="1" x14ac:dyDescent="0.35">
      <c r="A136" s="91" t="s">
        <v>384</v>
      </c>
      <c r="B136" s="109">
        <v>0</v>
      </c>
      <c r="C136" s="114">
        <v>12735</v>
      </c>
      <c r="D136" s="159">
        <f t="shared" si="30"/>
        <v>98309.502940000006</v>
      </c>
      <c r="E136" s="159">
        <f t="shared" si="30"/>
        <v>98309.502940000006</v>
      </c>
      <c r="F136" s="112">
        <v>0</v>
      </c>
      <c r="G136" s="112">
        <v>0</v>
      </c>
      <c r="H136" s="112">
        <v>0</v>
      </c>
      <c r="I136" s="112">
        <v>0</v>
      </c>
      <c r="J136" s="112">
        <v>12735</v>
      </c>
      <c r="K136" s="112">
        <v>12735</v>
      </c>
      <c r="L136" s="112">
        <v>0</v>
      </c>
      <c r="M136" s="112">
        <v>0</v>
      </c>
      <c r="N136" s="112">
        <v>85574.502940000006</v>
      </c>
      <c r="O136" s="113">
        <v>85574.502940000006</v>
      </c>
      <c r="P136" s="152" t="s">
        <v>385</v>
      </c>
      <c r="Q136" s="152">
        <v>19.5</v>
      </c>
      <c r="R136" s="152">
        <v>19.5</v>
      </c>
      <c r="S136" s="197">
        <v>25.1</v>
      </c>
      <c r="T136" s="202">
        <f t="shared" si="28"/>
        <v>28.71794871794873</v>
      </c>
      <c r="U136" s="87" t="s">
        <v>436</v>
      </c>
    </row>
    <row r="137" spans="1:21" ht="163.5" customHeight="1" x14ac:dyDescent="0.35">
      <c r="A137" s="91" t="s">
        <v>386</v>
      </c>
      <c r="B137" s="109">
        <v>0</v>
      </c>
      <c r="C137" s="114">
        <v>0</v>
      </c>
      <c r="D137" s="159">
        <f t="shared" si="30"/>
        <v>130.25806</v>
      </c>
      <c r="E137" s="159">
        <f t="shared" si="30"/>
        <v>130.25806</v>
      </c>
      <c r="F137" s="112">
        <v>0</v>
      </c>
      <c r="G137" s="112">
        <v>0</v>
      </c>
      <c r="H137" s="112">
        <v>0</v>
      </c>
      <c r="I137" s="112">
        <v>0</v>
      </c>
      <c r="J137" s="112">
        <v>0</v>
      </c>
      <c r="K137" s="112">
        <v>0</v>
      </c>
      <c r="L137" s="112">
        <v>0</v>
      </c>
      <c r="M137" s="112">
        <v>0</v>
      </c>
      <c r="N137" s="112">
        <v>130.25806</v>
      </c>
      <c r="O137" s="113">
        <v>130.25806</v>
      </c>
      <c r="P137" s="152" t="s">
        <v>387</v>
      </c>
      <c r="Q137" s="152">
        <v>4</v>
      </c>
      <c r="R137" s="152">
        <v>3</v>
      </c>
      <c r="S137" s="205">
        <v>3</v>
      </c>
      <c r="T137" s="202">
        <f t="shared" si="28"/>
        <v>0</v>
      </c>
      <c r="U137" s="87" t="s">
        <v>436</v>
      </c>
    </row>
    <row r="138" spans="1:21" ht="174" customHeight="1" x14ac:dyDescent="0.35">
      <c r="A138" s="91" t="s">
        <v>388</v>
      </c>
      <c r="B138" s="109">
        <v>0</v>
      </c>
      <c r="C138" s="114">
        <v>0</v>
      </c>
      <c r="D138" s="159">
        <f t="shared" si="30"/>
        <v>368.4</v>
      </c>
      <c r="E138" s="159">
        <f t="shared" si="30"/>
        <v>368.4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12">
        <v>368.4</v>
      </c>
      <c r="O138" s="113">
        <v>368.4</v>
      </c>
      <c r="P138" s="152" t="s">
        <v>389</v>
      </c>
      <c r="Q138" s="152">
        <v>9</v>
      </c>
      <c r="R138" s="152">
        <v>9</v>
      </c>
      <c r="S138" s="205">
        <v>21</v>
      </c>
      <c r="T138" s="202">
        <f t="shared" si="28"/>
        <v>133.33333333333334</v>
      </c>
      <c r="U138" s="87" t="s">
        <v>436</v>
      </c>
    </row>
    <row r="139" spans="1:21" ht="114" customHeight="1" x14ac:dyDescent="0.35">
      <c r="A139" s="92" t="s">
        <v>423</v>
      </c>
      <c r="B139" s="109">
        <v>0</v>
      </c>
      <c r="C139" s="114">
        <v>0</v>
      </c>
      <c r="D139" s="159">
        <f t="shared" si="30"/>
        <v>5676.8</v>
      </c>
      <c r="E139" s="159">
        <f t="shared" si="30"/>
        <v>5676.8</v>
      </c>
      <c r="F139" s="112">
        <v>0</v>
      </c>
      <c r="G139" s="112">
        <v>0</v>
      </c>
      <c r="H139" s="112">
        <v>0</v>
      </c>
      <c r="I139" s="112">
        <v>0</v>
      </c>
      <c r="J139" s="112">
        <v>0</v>
      </c>
      <c r="K139" s="112">
        <v>0</v>
      </c>
      <c r="L139" s="112">
        <v>0</v>
      </c>
      <c r="M139" s="112">
        <v>0</v>
      </c>
      <c r="N139" s="112">
        <v>5676.8</v>
      </c>
      <c r="O139" s="113">
        <v>5676.8</v>
      </c>
      <c r="P139" s="152" t="s">
        <v>421</v>
      </c>
      <c r="Q139" s="152">
        <v>0</v>
      </c>
      <c r="R139" s="152">
        <v>1</v>
      </c>
      <c r="S139" s="205">
        <v>2</v>
      </c>
      <c r="T139" s="202">
        <f t="shared" si="28"/>
        <v>100</v>
      </c>
      <c r="U139" s="87" t="s">
        <v>436</v>
      </c>
    </row>
    <row r="140" spans="1:21" ht="150" customHeight="1" x14ac:dyDescent="0.35">
      <c r="A140" s="92" t="s">
        <v>424</v>
      </c>
      <c r="B140" s="109">
        <v>0</v>
      </c>
      <c r="C140" s="114">
        <v>0</v>
      </c>
      <c r="D140" s="159">
        <f t="shared" si="30"/>
        <v>0</v>
      </c>
      <c r="E140" s="159">
        <f t="shared" si="30"/>
        <v>0</v>
      </c>
      <c r="F140" s="112">
        <v>0</v>
      </c>
      <c r="G140" s="112">
        <v>0</v>
      </c>
      <c r="H140" s="112">
        <v>0</v>
      </c>
      <c r="I140" s="112">
        <v>0</v>
      </c>
      <c r="J140" s="112">
        <v>0</v>
      </c>
      <c r="K140" s="112">
        <v>0</v>
      </c>
      <c r="L140" s="112">
        <v>0</v>
      </c>
      <c r="M140" s="112">
        <v>0</v>
      </c>
      <c r="N140" s="112">
        <v>0</v>
      </c>
      <c r="O140" s="113">
        <v>0</v>
      </c>
      <c r="P140" s="152" t="s">
        <v>422</v>
      </c>
      <c r="Q140" s="152">
        <v>0</v>
      </c>
      <c r="R140" s="152">
        <v>4</v>
      </c>
      <c r="S140" s="205">
        <v>0</v>
      </c>
      <c r="T140" s="202">
        <f t="shared" si="28"/>
        <v>-100</v>
      </c>
      <c r="U140" s="87" t="s">
        <v>454</v>
      </c>
    </row>
    <row r="141" spans="1:21" ht="157.5" customHeight="1" x14ac:dyDescent="0.35">
      <c r="A141" s="228" t="s">
        <v>390</v>
      </c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30"/>
      <c r="P141" s="152" t="s">
        <v>391</v>
      </c>
      <c r="Q141" s="152">
        <v>13</v>
      </c>
      <c r="R141" s="152">
        <v>13</v>
      </c>
      <c r="S141" s="205">
        <v>13</v>
      </c>
      <c r="T141" s="202">
        <f t="shared" si="28"/>
        <v>0</v>
      </c>
      <c r="U141" s="87" t="s">
        <v>436</v>
      </c>
    </row>
    <row r="142" spans="1:21" ht="192" customHeight="1" x14ac:dyDescent="0.35">
      <c r="A142" s="91" t="s">
        <v>392</v>
      </c>
      <c r="B142" s="109">
        <v>195197.4</v>
      </c>
      <c r="C142" s="114">
        <v>195197.4</v>
      </c>
      <c r="D142" s="159">
        <f t="shared" ref="D142:E148" si="31">F142+H142+J142+L142+N142</f>
        <v>195373.17449</v>
      </c>
      <c r="E142" s="159">
        <f t="shared" si="31"/>
        <v>160452.62922999999</v>
      </c>
      <c r="F142" s="112">
        <v>0</v>
      </c>
      <c r="G142" s="112">
        <v>0</v>
      </c>
      <c r="H142" s="112">
        <v>0</v>
      </c>
      <c r="I142" s="112">
        <v>0</v>
      </c>
      <c r="J142" s="114">
        <v>195135.23149000001</v>
      </c>
      <c r="K142" s="114">
        <v>160214.68622999999</v>
      </c>
      <c r="L142" s="112">
        <v>237.94300000000001</v>
      </c>
      <c r="M142" s="112">
        <v>237.94300000000001</v>
      </c>
      <c r="N142" s="112">
        <v>0</v>
      </c>
      <c r="O142" s="112">
        <v>0</v>
      </c>
      <c r="P142" s="152" t="s">
        <v>393</v>
      </c>
      <c r="Q142" s="152">
        <v>5307</v>
      </c>
      <c r="R142" s="152">
        <v>13596</v>
      </c>
      <c r="S142" s="205">
        <v>10834</v>
      </c>
      <c r="T142" s="202">
        <f t="shared" si="28"/>
        <v>-20.314798470138271</v>
      </c>
      <c r="U142" s="125" t="s">
        <v>455</v>
      </c>
    </row>
    <row r="143" spans="1:21" ht="180.75" customHeight="1" x14ac:dyDescent="0.35">
      <c r="A143" s="91" t="s">
        <v>394</v>
      </c>
      <c r="B143" s="109">
        <v>60000</v>
      </c>
      <c r="C143" s="114">
        <v>60000</v>
      </c>
      <c r="D143" s="159">
        <f t="shared" si="31"/>
        <v>60000</v>
      </c>
      <c r="E143" s="159">
        <f t="shared" si="31"/>
        <v>0</v>
      </c>
      <c r="F143" s="112">
        <v>0</v>
      </c>
      <c r="G143" s="112">
        <v>0</v>
      </c>
      <c r="H143" s="112">
        <v>0</v>
      </c>
      <c r="I143" s="112">
        <v>0</v>
      </c>
      <c r="J143" s="114">
        <v>60000</v>
      </c>
      <c r="K143" s="114">
        <v>0</v>
      </c>
      <c r="L143" s="112">
        <v>0</v>
      </c>
      <c r="M143" s="112">
        <v>0</v>
      </c>
      <c r="N143" s="112">
        <v>0</v>
      </c>
      <c r="O143" s="112">
        <v>0</v>
      </c>
      <c r="P143" s="152" t="s">
        <v>395</v>
      </c>
      <c r="Q143" s="152">
        <v>1</v>
      </c>
      <c r="R143" s="152">
        <v>3</v>
      </c>
      <c r="S143" s="205">
        <v>1</v>
      </c>
      <c r="T143" s="202">
        <f t="shared" si="28"/>
        <v>-66.666666666666671</v>
      </c>
      <c r="U143" s="125" t="s">
        <v>456</v>
      </c>
    </row>
    <row r="144" spans="1:21" ht="63.75" customHeight="1" x14ac:dyDescent="0.35">
      <c r="A144" s="91" t="s">
        <v>249</v>
      </c>
      <c r="B144" s="109">
        <f>B145</f>
        <v>519797.4</v>
      </c>
      <c r="C144" s="114">
        <f t="shared" ref="C144:O144" si="32">C145</f>
        <v>553677.76121999999</v>
      </c>
      <c r="D144" s="159">
        <f t="shared" si="31"/>
        <v>714199.82869999995</v>
      </c>
      <c r="E144" s="159">
        <f t="shared" si="31"/>
        <v>604835.57652999996</v>
      </c>
      <c r="F144" s="114">
        <f t="shared" si="32"/>
        <v>0</v>
      </c>
      <c r="G144" s="114">
        <f t="shared" si="32"/>
        <v>0</v>
      </c>
      <c r="H144" s="114">
        <f t="shared" si="32"/>
        <v>0</v>
      </c>
      <c r="I144" s="114">
        <f t="shared" si="32"/>
        <v>0</v>
      </c>
      <c r="J144" s="114">
        <f t="shared" si="32"/>
        <v>553605.86269999994</v>
      </c>
      <c r="K144" s="114">
        <f t="shared" si="32"/>
        <v>458648.68195</v>
      </c>
      <c r="L144" s="114">
        <f t="shared" si="32"/>
        <v>237.94300000000001</v>
      </c>
      <c r="M144" s="114">
        <f t="shared" si="32"/>
        <v>237.94300000000001</v>
      </c>
      <c r="N144" s="114">
        <f t="shared" si="32"/>
        <v>160356.02299999999</v>
      </c>
      <c r="O144" s="114">
        <f t="shared" si="32"/>
        <v>145948.95157999999</v>
      </c>
      <c r="P144" s="265"/>
      <c r="Q144" s="266"/>
      <c r="R144" s="266"/>
      <c r="S144" s="266"/>
      <c r="T144" s="266"/>
      <c r="U144" s="267"/>
    </row>
    <row r="145" spans="1:21" ht="48.75" customHeight="1" x14ac:dyDescent="0.35">
      <c r="A145" s="91" t="s">
        <v>410</v>
      </c>
      <c r="B145" s="109">
        <f>B128+B129+B130+B131+B132+B133+B135+B136+B137+B138+B142+B143</f>
        <v>519797.4</v>
      </c>
      <c r="C145" s="114">
        <f>C128+C129+C130+C131+C132+C133+C135+C136+C137+C138+C142+C143</f>
        <v>553677.76121999999</v>
      </c>
      <c r="D145" s="159">
        <f t="shared" si="31"/>
        <v>714199.82869999995</v>
      </c>
      <c r="E145" s="159">
        <f t="shared" si="31"/>
        <v>604835.57652999996</v>
      </c>
      <c r="F145" s="114">
        <f t="shared" ref="F145:M145" si="33">F128+F129+F130+F131+F132+F133+F135+F136+F137+F138+F142+F143+F139+F140</f>
        <v>0</v>
      </c>
      <c r="G145" s="114">
        <f t="shared" si="33"/>
        <v>0</v>
      </c>
      <c r="H145" s="114">
        <f t="shared" si="33"/>
        <v>0</v>
      </c>
      <c r="I145" s="114">
        <f t="shared" si="33"/>
        <v>0</v>
      </c>
      <c r="J145" s="114">
        <f>J128+J129+J130+J131+J132+J133+J135+J136+J137+J138+J142+J143+J139+J140</f>
        <v>553605.86269999994</v>
      </c>
      <c r="K145" s="114">
        <f t="shared" si="33"/>
        <v>458648.68195</v>
      </c>
      <c r="L145" s="114">
        <f t="shared" si="33"/>
        <v>237.94300000000001</v>
      </c>
      <c r="M145" s="114">
        <f t="shared" si="33"/>
        <v>237.94300000000001</v>
      </c>
      <c r="N145" s="114">
        <f>N128+N129+N130+N131+N132+N133+N135+N136+N137+N138+N142+N143+N139+N140</f>
        <v>160356.02299999999</v>
      </c>
      <c r="O145" s="114">
        <f>O128+O129+O130+O131+O132+O133+O135+O136+O137+O138+O142+O143+O139+O140</f>
        <v>145948.95157999999</v>
      </c>
      <c r="P145" s="283"/>
      <c r="Q145" s="284"/>
      <c r="R145" s="284"/>
      <c r="S145" s="284"/>
      <c r="T145" s="284"/>
      <c r="U145" s="285"/>
    </row>
    <row r="146" spans="1:21" ht="83.25" customHeight="1" x14ac:dyDescent="0.35">
      <c r="A146" s="165" t="s">
        <v>396</v>
      </c>
      <c r="B146" s="130">
        <f>B147+B148</f>
        <v>2055516.7000000002</v>
      </c>
      <c r="C146" s="131">
        <f t="shared" ref="C146:O146" si="34">C147+C148</f>
        <v>2188128.1745499996</v>
      </c>
      <c r="D146" s="167">
        <f t="shared" si="31"/>
        <v>2368609.40759</v>
      </c>
      <c r="E146" s="167">
        <f t="shared" si="31"/>
        <v>2203919.94686</v>
      </c>
      <c r="F146" s="131">
        <f t="shared" si="34"/>
        <v>824342.05194000003</v>
      </c>
      <c r="G146" s="131">
        <f t="shared" si="34"/>
        <v>818498.94119000004</v>
      </c>
      <c r="H146" s="131">
        <f t="shared" si="34"/>
        <v>0</v>
      </c>
      <c r="I146" s="131">
        <f t="shared" si="34"/>
        <v>0</v>
      </c>
      <c r="J146" s="131">
        <f t="shared" si="34"/>
        <v>1097138.02884</v>
      </c>
      <c r="K146" s="131">
        <f t="shared" si="34"/>
        <v>952798.75028000004</v>
      </c>
      <c r="L146" s="131">
        <f t="shared" si="34"/>
        <v>7473.4249199999995</v>
      </c>
      <c r="M146" s="131">
        <f t="shared" si="34"/>
        <v>7373.4249199999995</v>
      </c>
      <c r="N146" s="131">
        <f t="shared" si="34"/>
        <v>439655.90188999998</v>
      </c>
      <c r="O146" s="131">
        <f t="shared" si="34"/>
        <v>425248.83046999999</v>
      </c>
      <c r="P146" s="283"/>
      <c r="Q146" s="284"/>
      <c r="R146" s="284"/>
      <c r="S146" s="284"/>
      <c r="T146" s="284"/>
      <c r="U146" s="285"/>
    </row>
    <row r="147" spans="1:21" ht="65.25" customHeight="1" x14ac:dyDescent="0.35">
      <c r="A147" s="165" t="s">
        <v>410</v>
      </c>
      <c r="B147" s="130">
        <f>B19+B66+B92+B104+B115+B124+B145</f>
        <v>1886808.6</v>
      </c>
      <c r="C147" s="131">
        <f>C19+C66+C92+C104+C115+C124+C145</f>
        <v>2019420.0933999999</v>
      </c>
      <c r="D147" s="164">
        <f t="shared" si="31"/>
        <v>2193939.1858299999</v>
      </c>
      <c r="E147" s="164">
        <f t="shared" si="31"/>
        <v>2073634.8111999999</v>
      </c>
      <c r="F147" s="131">
        <f t="shared" ref="F147:O147" si="35">F19+F66+F92+F104+F115+F124+F145</f>
        <v>824342.05194000003</v>
      </c>
      <c r="G147" s="131">
        <f t="shared" si="35"/>
        <v>818498.94119000004</v>
      </c>
      <c r="H147" s="131">
        <f t="shared" si="35"/>
        <v>0</v>
      </c>
      <c r="I147" s="131">
        <f t="shared" si="35"/>
        <v>0</v>
      </c>
      <c r="J147" s="131">
        <f t="shared" si="35"/>
        <v>928429.94769000006</v>
      </c>
      <c r="K147" s="131">
        <f t="shared" si="35"/>
        <v>828375.75523000001</v>
      </c>
      <c r="L147" s="131">
        <f t="shared" si="35"/>
        <v>1511.28431</v>
      </c>
      <c r="M147" s="131">
        <f t="shared" si="35"/>
        <v>1511.28431</v>
      </c>
      <c r="N147" s="131">
        <f t="shared" si="35"/>
        <v>439655.90188999998</v>
      </c>
      <c r="O147" s="131">
        <f t="shared" si="35"/>
        <v>425248.83046999999</v>
      </c>
      <c r="P147" s="283"/>
      <c r="Q147" s="284"/>
      <c r="R147" s="284"/>
      <c r="S147" s="284"/>
      <c r="T147" s="284"/>
      <c r="U147" s="285"/>
    </row>
    <row r="148" spans="1:21" ht="50.25" customHeight="1" x14ac:dyDescent="0.35">
      <c r="A148" s="165" t="s">
        <v>412</v>
      </c>
      <c r="B148" s="130">
        <f>B67+B93</f>
        <v>168708.09999999998</v>
      </c>
      <c r="C148" s="131">
        <f>C67+C93</f>
        <v>168708.08114999998</v>
      </c>
      <c r="D148" s="164">
        <f t="shared" si="31"/>
        <v>174670.22175999999</v>
      </c>
      <c r="E148" s="164">
        <f t="shared" si="31"/>
        <v>130285.13566</v>
      </c>
      <c r="F148" s="131">
        <f>F67+F93</f>
        <v>0</v>
      </c>
      <c r="G148" s="131">
        <f t="shared" ref="G148:O148" si="36">G67+G93</f>
        <v>0</v>
      </c>
      <c r="H148" s="131">
        <f t="shared" si="36"/>
        <v>0</v>
      </c>
      <c r="I148" s="131">
        <f t="shared" si="36"/>
        <v>0</v>
      </c>
      <c r="J148" s="131">
        <f t="shared" si="36"/>
        <v>168708.08114999998</v>
      </c>
      <c r="K148" s="131">
        <f t="shared" si="36"/>
        <v>124422.99505</v>
      </c>
      <c r="L148" s="131">
        <f t="shared" si="36"/>
        <v>5962.1406099999995</v>
      </c>
      <c r="M148" s="131">
        <f t="shared" si="36"/>
        <v>5862.1406099999995</v>
      </c>
      <c r="N148" s="131">
        <f t="shared" si="36"/>
        <v>0</v>
      </c>
      <c r="O148" s="131">
        <f t="shared" si="36"/>
        <v>0</v>
      </c>
      <c r="P148" s="268"/>
      <c r="Q148" s="269"/>
      <c r="R148" s="269"/>
      <c r="S148" s="269"/>
      <c r="T148" s="269"/>
      <c r="U148" s="270"/>
    </row>
    <row r="149" spans="1:21" ht="144" hidden="1" customHeight="1" x14ac:dyDescent="0.35">
      <c r="A149" s="110" t="s">
        <v>416</v>
      </c>
      <c r="B149" s="145"/>
      <c r="C149" s="182"/>
      <c r="D149" s="182"/>
      <c r="E149" s="182"/>
      <c r="F149" s="187"/>
      <c r="G149" s="187"/>
      <c r="H149" s="187"/>
      <c r="I149" s="187"/>
      <c r="J149" s="187"/>
      <c r="K149" s="187"/>
      <c r="L149" s="187"/>
      <c r="M149" s="187"/>
      <c r="N149" s="188"/>
      <c r="O149" s="188"/>
      <c r="P149" s="258" t="s">
        <v>417</v>
      </c>
      <c r="Q149" s="258"/>
      <c r="R149" s="258"/>
      <c r="S149" s="258"/>
      <c r="T149" s="258"/>
      <c r="U149" s="258"/>
    </row>
    <row r="150" spans="1:21" ht="44.25" customHeight="1" x14ac:dyDescent="0.35">
      <c r="C150" s="189"/>
      <c r="D150" s="190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48"/>
      <c r="U150" s="73"/>
    </row>
    <row r="151" spans="1:21" x14ac:dyDescent="0.35">
      <c r="U151" s="149"/>
    </row>
    <row r="152" spans="1:21" x14ac:dyDescent="0.35"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U152" s="149"/>
    </row>
    <row r="153" spans="1:21" x14ac:dyDescent="0.35">
      <c r="U153" s="149"/>
    </row>
    <row r="154" spans="1:21" x14ac:dyDescent="0.35">
      <c r="U154" s="149"/>
    </row>
    <row r="155" spans="1:21" x14ac:dyDescent="0.35">
      <c r="U155" s="149"/>
    </row>
    <row r="156" spans="1:21" x14ac:dyDescent="0.35">
      <c r="U156" s="149"/>
    </row>
    <row r="157" spans="1:21" x14ac:dyDescent="0.35">
      <c r="U157" s="149"/>
    </row>
    <row r="158" spans="1:21" x14ac:dyDescent="0.35">
      <c r="U158" s="149"/>
    </row>
    <row r="159" spans="1:21" x14ac:dyDescent="0.35">
      <c r="U159" s="149"/>
    </row>
    <row r="160" spans="1:21" x14ac:dyDescent="0.35">
      <c r="U160" s="149"/>
    </row>
    <row r="161" spans="21:21" x14ac:dyDescent="0.35">
      <c r="U161" s="149"/>
    </row>
    <row r="162" spans="21:21" x14ac:dyDescent="0.35">
      <c r="U162" s="149"/>
    </row>
    <row r="163" spans="21:21" x14ac:dyDescent="0.35">
      <c r="U163" s="149"/>
    </row>
    <row r="164" spans="21:21" x14ac:dyDescent="0.35">
      <c r="U164" s="149"/>
    </row>
    <row r="165" spans="21:21" x14ac:dyDescent="0.35">
      <c r="U165" s="149"/>
    </row>
    <row r="166" spans="21:21" x14ac:dyDescent="0.35">
      <c r="U166" s="149"/>
    </row>
    <row r="167" spans="21:21" x14ac:dyDescent="0.35">
      <c r="U167" s="149"/>
    </row>
    <row r="168" spans="21:21" x14ac:dyDescent="0.35">
      <c r="U168" s="149"/>
    </row>
    <row r="169" spans="21:21" x14ac:dyDescent="0.35">
      <c r="U169" s="149"/>
    </row>
    <row r="170" spans="21:21" x14ac:dyDescent="0.35">
      <c r="U170" s="149"/>
    </row>
    <row r="171" spans="21:21" x14ac:dyDescent="0.35">
      <c r="U171" s="149"/>
    </row>
    <row r="172" spans="21:21" x14ac:dyDescent="0.35">
      <c r="U172" s="149"/>
    </row>
    <row r="173" spans="21:21" x14ac:dyDescent="0.35">
      <c r="U173" s="149"/>
    </row>
    <row r="174" spans="21:21" x14ac:dyDescent="0.35">
      <c r="U174" s="149"/>
    </row>
    <row r="175" spans="21:21" x14ac:dyDescent="0.35">
      <c r="U175" s="149"/>
    </row>
    <row r="176" spans="21:21" x14ac:dyDescent="0.35">
      <c r="U176" s="149"/>
    </row>
    <row r="177" spans="21:21" x14ac:dyDescent="0.35">
      <c r="U177" s="149"/>
    </row>
    <row r="178" spans="21:21" x14ac:dyDescent="0.35">
      <c r="U178" s="149"/>
    </row>
    <row r="179" spans="21:21" x14ac:dyDescent="0.35">
      <c r="U179" s="149"/>
    </row>
    <row r="180" spans="21:21" x14ac:dyDescent="0.35">
      <c r="U180" s="149"/>
    </row>
    <row r="181" spans="21:21" x14ac:dyDescent="0.35">
      <c r="U181" s="149"/>
    </row>
    <row r="182" spans="21:21" x14ac:dyDescent="0.35">
      <c r="U182" s="149"/>
    </row>
    <row r="183" spans="21:21" x14ac:dyDescent="0.35">
      <c r="U183" s="149"/>
    </row>
    <row r="184" spans="21:21" x14ac:dyDescent="0.35">
      <c r="U184" s="149"/>
    </row>
    <row r="185" spans="21:21" x14ac:dyDescent="0.35">
      <c r="U185" s="149"/>
    </row>
    <row r="186" spans="21:21" x14ac:dyDescent="0.35">
      <c r="U186" s="149"/>
    </row>
    <row r="187" spans="21:21" x14ac:dyDescent="0.35">
      <c r="U187" s="149"/>
    </row>
    <row r="188" spans="21:21" x14ac:dyDescent="0.35">
      <c r="U188" s="149"/>
    </row>
    <row r="189" spans="21:21" x14ac:dyDescent="0.35">
      <c r="U189" s="149"/>
    </row>
    <row r="190" spans="21:21" x14ac:dyDescent="0.35">
      <c r="U190" s="149"/>
    </row>
    <row r="191" spans="21:21" x14ac:dyDescent="0.35">
      <c r="U191" s="149"/>
    </row>
    <row r="192" spans="21:21" x14ac:dyDescent="0.35">
      <c r="U192" s="149"/>
    </row>
    <row r="193" spans="21:21" x14ac:dyDescent="0.35">
      <c r="U193" s="149"/>
    </row>
    <row r="194" spans="21:21" x14ac:dyDescent="0.35">
      <c r="U194" s="149"/>
    </row>
    <row r="195" spans="21:21" x14ac:dyDescent="0.35">
      <c r="U195" s="149"/>
    </row>
    <row r="196" spans="21:21" x14ac:dyDescent="0.35">
      <c r="U196" s="149"/>
    </row>
    <row r="197" spans="21:21" x14ac:dyDescent="0.35">
      <c r="U197" s="149"/>
    </row>
    <row r="198" spans="21:21" x14ac:dyDescent="0.35">
      <c r="U198" s="149"/>
    </row>
    <row r="199" spans="21:21" x14ac:dyDescent="0.35">
      <c r="U199" s="149"/>
    </row>
    <row r="200" spans="21:21" x14ac:dyDescent="0.35">
      <c r="U200" s="149"/>
    </row>
    <row r="201" spans="21:21" x14ac:dyDescent="0.35">
      <c r="U201" s="149"/>
    </row>
    <row r="202" spans="21:21" x14ac:dyDescent="0.35">
      <c r="U202" s="149"/>
    </row>
    <row r="203" spans="21:21" x14ac:dyDescent="0.35">
      <c r="U203" s="149"/>
    </row>
    <row r="204" spans="21:21" x14ac:dyDescent="0.35">
      <c r="U204" s="149"/>
    </row>
    <row r="205" spans="21:21" x14ac:dyDescent="0.35">
      <c r="U205" s="149"/>
    </row>
    <row r="206" spans="21:21" x14ac:dyDescent="0.35">
      <c r="U206" s="149"/>
    </row>
    <row r="207" spans="21:21" x14ac:dyDescent="0.35">
      <c r="U207" s="149"/>
    </row>
    <row r="208" spans="21:21" x14ac:dyDescent="0.35">
      <c r="U208" s="149"/>
    </row>
    <row r="209" spans="21:21" x14ac:dyDescent="0.35">
      <c r="U209" s="149"/>
    </row>
    <row r="210" spans="21:21" x14ac:dyDescent="0.35">
      <c r="U210" s="149"/>
    </row>
    <row r="211" spans="21:21" x14ac:dyDescent="0.35">
      <c r="U211" s="149"/>
    </row>
    <row r="212" spans="21:21" x14ac:dyDescent="0.35">
      <c r="U212" s="149"/>
    </row>
    <row r="213" spans="21:21" x14ac:dyDescent="0.35">
      <c r="U213" s="149"/>
    </row>
    <row r="214" spans="21:21" x14ac:dyDescent="0.35">
      <c r="U214" s="149"/>
    </row>
    <row r="215" spans="21:21" x14ac:dyDescent="0.35">
      <c r="U215" s="149"/>
    </row>
    <row r="216" spans="21:21" x14ac:dyDescent="0.35">
      <c r="U216" s="149"/>
    </row>
    <row r="217" spans="21:21" x14ac:dyDescent="0.35">
      <c r="U217" s="149"/>
    </row>
    <row r="218" spans="21:21" x14ac:dyDescent="0.35">
      <c r="U218" s="149"/>
    </row>
    <row r="219" spans="21:21" x14ac:dyDescent="0.35">
      <c r="U219" s="149"/>
    </row>
    <row r="220" spans="21:21" x14ac:dyDescent="0.35">
      <c r="U220" s="149"/>
    </row>
    <row r="221" spans="21:21" x14ac:dyDescent="0.35">
      <c r="U221" s="149"/>
    </row>
    <row r="222" spans="21:21" x14ac:dyDescent="0.35">
      <c r="U222" s="149"/>
    </row>
    <row r="223" spans="21:21" x14ac:dyDescent="0.35">
      <c r="U223" s="149"/>
    </row>
    <row r="224" spans="21:21" x14ac:dyDescent="0.35">
      <c r="U224" s="149"/>
    </row>
    <row r="225" spans="21:21" x14ac:dyDescent="0.35">
      <c r="U225" s="149"/>
    </row>
    <row r="226" spans="21:21" x14ac:dyDescent="0.35">
      <c r="U226" s="149"/>
    </row>
    <row r="227" spans="21:21" x14ac:dyDescent="0.35">
      <c r="U227" s="149"/>
    </row>
    <row r="228" spans="21:21" x14ac:dyDescent="0.35">
      <c r="U228" s="149"/>
    </row>
    <row r="229" spans="21:21" x14ac:dyDescent="0.35">
      <c r="U229" s="149"/>
    </row>
    <row r="230" spans="21:21" x14ac:dyDescent="0.35">
      <c r="U230" s="149"/>
    </row>
    <row r="231" spans="21:21" x14ac:dyDescent="0.35">
      <c r="U231" s="149"/>
    </row>
    <row r="232" spans="21:21" x14ac:dyDescent="0.35">
      <c r="U232" s="149"/>
    </row>
    <row r="233" spans="21:21" x14ac:dyDescent="0.35">
      <c r="U233" s="149"/>
    </row>
    <row r="234" spans="21:21" x14ac:dyDescent="0.35">
      <c r="U234" s="149"/>
    </row>
    <row r="235" spans="21:21" x14ac:dyDescent="0.35">
      <c r="U235" s="149"/>
    </row>
    <row r="236" spans="21:21" x14ac:dyDescent="0.35">
      <c r="U236" s="149"/>
    </row>
    <row r="237" spans="21:21" x14ac:dyDescent="0.35">
      <c r="U237" s="149"/>
    </row>
    <row r="238" spans="21:21" x14ac:dyDescent="0.35">
      <c r="U238" s="149"/>
    </row>
    <row r="239" spans="21:21" x14ac:dyDescent="0.35">
      <c r="U239" s="149"/>
    </row>
    <row r="240" spans="21:21" x14ac:dyDescent="0.35">
      <c r="U240" s="149"/>
    </row>
    <row r="241" spans="21:21" x14ac:dyDescent="0.35">
      <c r="U241" s="149"/>
    </row>
    <row r="242" spans="21:21" x14ac:dyDescent="0.35">
      <c r="U242" s="149"/>
    </row>
    <row r="243" spans="21:21" x14ac:dyDescent="0.35">
      <c r="U243" s="149"/>
    </row>
    <row r="244" spans="21:21" x14ac:dyDescent="0.35">
      <c r="U244" s="149"/>
    </row>
    <row r="245" spans="21:21" x14ac:dyDescent="0.35">
      <c r="U245" s="149"/>
    </row>
    <row r="246" spans="21:21" x14ac:dyDescent="0.35">
      <c r="U246" s="149"/>
    </row>
    <row r="247" spans="21:21" x14ac:dyDescent="0.35">
      <c r="U247" s="149"/>
    </row>
    <row r="248" spans="21:21" x14ac:dyDescent="0.35">
      <c r="U248" s="149"/>
    </row>
    <row r="249" spans="21:21" x14ac:dyDescent="0.35">
      <c r="U249" s="149"/>
    </row>
    <row r="250" spans="21:21" x14ac:dyDescent="0.35">
      <c r="U250" s="149"/>
    </row>
    <row r="251" spans="21:21" x14ac:dyDescent="0.35">
      <c r="U251" s="149"/>
    </row>
    <row r="252" spans="21:21" x14ac:dyDescent="0.35">
      <c r="U252" s="149"/>
    </row>
    <row r="253" spans="21:21" x14ac:dyDescent="0.35">
      <c r="U253" s="149"/>
    </row>
    <row r="254" spans="21:21" x14ac:dyDescent="0.35">
      <c r="U254" s="149"/>
    </row>
    <row r="255" spans="21:21" x14ac:dyDescent="0.35">
      <c r="U255" s="149"/>
    </row>
    <row r="256" spans="21:21" x14ac:dyDescent="0.35">
      <c r="U256" s="149"/>
    </row>
    <row r="257" spans="21:21" x14ac:dyDescent="0.35">
      <c r="U257" s="149"/>
    </row>
    <row r="258" spans="21:21" x14ac:dyDescent="0.35">
      <c r="U258" s="149"/>
    </row>
    <row r="259" spans="21:21" x14ac:dyDescent="0.35">
      <c r="U259" s="149"/>
    </row>
    <row r="260" spans="21:21" x14ac:dyDescent="0.35">
      <c r="U260" s="149"/>
    </row>
    <row r="261" spans="21:21" x14ac:dyDescent="0.35">
      <c r="U261" s="149"/>
    </row>
    <row r="262" spans="21:21" x14ac:dyDescent="0.35">
      <c r="U262" s="149"/>
    </row>
    <row r="263" spans="21:21" x14ac:dyDescent="0.35">
      <c r="U263" s="149"/>
    </row>
    <row r="264" spans="21:21" x14ac:dyDescent="0.35">
      <c r="U264" s="149"/>
    </row>
    <row r="265" spans="21:21" x14ac:dyDescent="0.35">
      <c r="U265" s="149"/>
    </row>
    <row r="266" spans="21:21" x14ac:dyDescent="0.35">
      <c r="U266" s="149"/>
    </row>
    <row r="267" spans="21:21" x14ac:dyDescent="0.35">
      <c r="U267" s="149"/>
    </row>
    <row r="268" spans="21:21" x14ac:dyDescent="0.35">
      <c r="U268" s="149"/>
    </row>
    <row r="269" spans="21:21" x14ac:dyDescent="0.35">
      <c r="U269" s="149"/>
    </row>
    <row r="270" spans="21:21" x14ac:dyDescent="0.35">
      <c r="U270" s="149"/>
    </row>
    <row r="271" spans="21:21" x14ac:dyDescent="0.35">
      <c r="U271" s="149"/>
    </row>
    <row r="272" spans="21:21" x14ac:dyDescent="0.35">
      <c r="U272" s="149"/>
    </row>
    <row r="273" spans="21:21" x14ac:dyDescent="0.35">
      <c r="U273" s="149"/>
    </row>
    <row r="274" spans="21:21" x14ac:dyDescent="0.35">
      <c r="U274" s="149"/>
    </row>
    <row r="275" spans="21:21" x14ac:dyDescent="0.35">
      <c r="U275" s="149"/>
    </row>
    <row r="276" spans="21:21" x14ac:dyDescent="0.35">
      <c r="U276" s="149"/>
    </row>
    <row r="277" spans="21:21" x14ac:dyDescent="0.35">
      <c r="U277" s="149"/>
    </row>
    <row r="278" spans="21:21" x14ac:dyDescent="0.35">
      <c r="U278" s="149"/>
    </row>
    <row r="279" spans="21:21" x14ac:dyDescent="0.35">
      <c r="U279" s="149"/>
    </row>
    <row r="280" spans="21:21" x14ac:dyDescent="0.35">
      <c r="U280" s="149"/>
    </row>
    <row r="281" spans="21:21" x14ac:dyDescent="0.35">
      <c r="U281" s="149"/>
    </row>
    <row r="282" spans="21:21" x14ac:dyDescent="0.35">
      <c r="U282" s="149"/>
    </row>
    <row r="283" spans="21:21" x14ac:dyDescent="0.35">
      <c r="U283" s="149"/>
    </row>
    <row r="284" spans="21:21" x14ac:dyDescent="0.35">
      <c r="U284" s="149"/>
    </row>
    <row r="285" spans="21:21" x14ac:dyDescent="0.35">
      <c r="U285" s="149"/>
    </row>
    <row r="286" spans="21:21" x14ac:dyDescent="0.35">
      <c r="U286" s="149"/>
    </row>
    <row r="287" spans="21:21" x14ac:dyDescent="0.35">
      <c r="U287" s="149"/>
    </row>
    <row r="288" spans="21:21" x14ac:dyDescent="0.35">
      <c r="U288" s="149"/>
    </row>
    <row r="289" spans="21:21" x14ac:dyDescent="0.35">
      <c r="U289" s="149"/>
    </row>
    <row r="290" spans="21:21" x14ac:dyDescent="0.35">
      <c r="U290" s="149"/>
    </row>
    <row r="291" spans="21:21" x14ac:dyDescent="0.35">
      <c r="U291" s="149"/>
    </row>
    <row r="292" spans="21:21" x14ac:dyDescent="0.35">
      <c r="U292" s="149"/>
    </row>
    <row r="293" spans="21:21" x14ac:dyDescent="0.35">
      <c r="U293" s="149"/>
    </row>
    <row r="294" spans="21:21" x14ac:dyDescent="0.35">
      <c r="U294" s="149"/>
    </row>
    <row r="295" spans="21:21" x14ac:dyDescent="0.35">
      <c r="U295" s="149"/>
    </row>
    <row r="296" spans="21:21" x14ac:dyDescent="0.35">
      <c r="U296" s="149"/>
    </row>
    <row r="297" spans="21:21" x14ac:dyDescent="0.35">
      <c r="U297" s="149"/>
    </row>
    <row r="298" spans="21:21" x14ac:dyDescent="0.35">
      <c r="U298" s="149"/>
    </row>
    <row r="299" spans="21:21" x14ac:dyDescent="0.35">
      <c r="U299" s="149"/>
    </row>
    <row r="300" spans="21:21" x14ac:dyDescent="0.35">
      <c r="U300" s="149"/>
    </row>
    <row r="301" spans="21:21" x14ac:dyDescent="0.35">
      <c r="U301" s="149"/>
    </row>
    <row r="302" spans="21:21" x14ac:dyDescent="0.35">
      <c r="U302" s="149"/>
    </row>
    <row r="303" spans="21:21" x14ac:dyDescent="0.35">
      <c r="U303" s="149"/>
    </row>
    <row r="304" spans="21:21" x14ac:dyDescent="0.35">
      <c r="U304" s="149"/>
    </row>
    <row r="305" spans="21:21" x14ac:dyDescent="0.35">
      <c r="U305" s="149"/>
    </row>
    <row r="306" spans="21:21" x14ac:dyDescent="0.35">
      <c r="U306" s="149"/>
    </row>
    <row r="307" spans="21:21" x14ac:dyDescent="0.35">
      <c r="U307" s="149"/>
    </row>
    <row r="308" spans="21:21" x14ac:dyDescent="0.35">
      <c r="U308" s="149"/>
    </row>
    <row r="309" spans="21:21" x14ac:dyDescent="0.35">
      <c r="U309" s="149"/>
    </row>
    <row r="310" spans="21:21" x14ac:dyDescent="0.35">
      <c r="U310" s="149"/>
    </row>
    <row r="311" spans="21:21" x14ac:dyDescent="0.35">
      <c r="U311" s="149"/>
    </row>
    <row r="312" spans="21:21" x14ac:dyDescent="0.35">
      <c r="U312" s="149"/>
    </row>
    <row r="313" spans="21:21" x14ac:dyDescent="0.35">
      <c r="U313" s="149"/>
    </row>
    <row r="314" spans="21:21" x14ac:dyDescent="0.35">
      <c r="U314" s="149"/>
    </row>
    <row r="315" spans="21:21" x14ac:dyDescent="0.35">
      <c r="U315" s="149"/>
    </row>
    <row r="316" spans="21:21" x14ac:dyDescent="0.35">
      <c r="U316" s="149"/>
    </row>
    <row r="317" spans="21:21" x14ac:dyDescent="0.35">
      <c r="U317" s="149"/>
    </row>
    <row r="318" spans="21:21" x14ac:dyDescent="0.35">
      <c r="U318" s="149"/>
    </row>
    <row r="319" spans="21:21" x14ac:dyDescent="0.35">
      <c r="U319" s="149"/>
    </row>
    <row r="320" spans="21:21" x14ac:dyDescent="0.35">
      <c r="U320" s="149"/>
    </row>
    <row r="321" spans="21:21" x14ac:dyDescent="0.35">
      <c r="U321" s="149"/>
    </row>
    <row r="322" spans="21:21" x14ac:dyDescent="0.35">
      <c r="U322" s="149"/>
    </row>
    <row r="323" spans="21:21" x14ac:dyDescent="0.35">
      <c r="U323" s="149"/>
    </row>
    <row r="324" spans="21:21" x14ac:dyDescent="0.35">
      <c r="U324" s="149"/>
    </row>
    <row r="325" spans="21:21" x14ac:dyDescent="0.35">
      <c r="U325" s="149"/>
    </row>
    <row r="326" spans="21:21" x14ac:dyDescent="0.35">
      <c r="U326" s="149"/>
    </row>
    <row r="327" spans="21:21" x14ac:dyDescent="0.35">
      <c r="U327" s="149"/>
    </row>
    <row r="328" spans="21:21" x14ac:dyDescent="0.35">
      <c r="U328" s="149"/>
    </row>
    <row r="329" spans="21:21" x14ac:dyDescent="0.35">
      <c r="U329" s="149"/>
    </row>
    <row r="330" spans="21:21" x14ac:dyDescent="0.35">
      <c r="U330" s="149"/>
    </row>
    <row r="331" spans="21:21" x14ac:dyDescent="0.35">
      <c r="U331" s="149"/>
    </row>
    <row r="332" spans="21:21" x14ac:dyDescent="0.35">
      <c r="U332" s="149"/>
    </row>
    <row r="333" spans="21:21" x14ac:dyDescent="0.35">
      <c r="U333" s="149"/>
    </row>
    <row r="334" spans="21:21" x14ac:dyDescent="0.35">
      <c r="U334" s="149"/>
    </row>
    <row r="335" spans="21:21" x14ac:dyDescent="0.35">
      <c r="U335" s="149"/>
    </row>
    <row r="336" spans="21:21" x14ac:dyDescent="0.35">
      <c r="U336" s="149"/>
    </row>
    <row r="337" spans="21:21" x14ac:dyDescent="0.35">
      <c r="U337" s="149"/>
    </row>
    <row r="338" spans="21:21" x14ac:dyDescent="0.35">
      <c r="U338" s="149"/>
    </row>
    <row r="339" spans="21:21" x14ac:dyDescent="0.35">
      <c r="U339" s="149"/>
    </row>
    <row r="340" spans="21:21" x14ac:dyDescent="0.35">
      <c r="U340" s="149"/>
    </row>
    <row r="341" spans="21:21" x14ac:dyDescent="0.35">
      <c r="U341" s="149"/>
    </row>
  </sheetData>
  <mergeCells count="130">
    <mergeCell ref="A1:U1"/>
    <mergeCell ref="A2:U2"/>
    <mergeCell ref="P4:P6"/>
    <mergeCell ref="Q4:Q6"/>
    <mergeCell ref="N5:O5"/>
    <mergeCell ref="A4:A6"/>
    <mergeCell ref="C4:C6"/>
    <mergeCell ref="L5:M5"/>
    <mergeCell ref="F4:O4"/>
    <mergeCell ref="R4:R6"/>
    <mergeCell ref="D4:E5"/>
    <mergeCell ref="H5:I5"/>
    <mergeCell ref="A3:U3"/>
    <mergeCell ref="B4:B6"/>
    <mergeCell ref="J5:K5"/>
    <mergeCell ref="S4:S6"/>
    <mergeCell ref="F5:G5"/>
    <mergeCell ref="U4:U6"/>
    <mergeCell ref="T4:T6"/>
    <mergeCell ref="A15:A17"/>
    <mergeCell ref="I15:I17"/>
    <mergeCell ref="J15:J17"/>
    <mergeCell ref="A7:U7"/>
    <mergeCell ref="A21:U21"/>
    <mergeCell ref="A22:O23"/>
    <mergeCell ref="Q15:Q17"/>
    <mergeCell ref="R15:R17"/>
    <mergeCell ref="P15:P17"/>
    <mergeCell ref="S15:S17"/>
    <mergeCell ref="T15:T17"/>
    <mergeCell ref="U15:U17"/>
    <mergeCell ref="P18:U20"/>
    <mergeCell ref="A11:O11"/>
    <mergeCell ref="A12:U12"/>
    <mergeCell ref="A13:U13"/>
    <mergeCell ref="A8:O10"/>
    <mergeCell ref="G15:G17"/>
    <mergeCell ref="H15:H17"/>
    <mergeCell ref="N15:N17"/>
    <mergeCell ref="K15:K17"/>
    <mergeCell ref="B15:B17"/>
    <mergeCell ref="C15:C17"/>
    <mergeCell ref="O15:O17"/>
    <mergeCell ref="L15:L17"/>
    <mergeCell ref="M15:M17"/>
    <mergeCell ref="D15:D17"/>
    <mergeCell ref="E15:E17"/>
    <mergeCell ref="F15:F17"/>
    <mergeCell ref="A97:O97"/>
    <mergeCell ref="A94:U94"/>
    <mergeCell ref="A72:O72"/>
    <mergeCell ref="A75:O75"/>
    <mergeCell ref="U78:U79"/>
    <mergeCell ref="A69:O69"/>
    <mergeCell ref="A70:O70"/>
    <mergeCell ref="U96:U97"/>
    <mergeCell ref="A24:O24"/>
    <mergeCell ref="U52:U54"/>
    <mergeCell ref="R60:R61"/>
    <mergeCell ref="Q60:Q61"/>
    <mergeCell ref="P60:P61"/>
    <mergeCell ref="U81:U82"/>
    <mergeCell ref="T81:T82"/>
    <mergeCell ref="S81:S82"/>
    <mergeCell ref="R81:R82"/>
    <mergeCell ref="Q81:Q82"/>
    <mergeCell ref="P81:P82"/>
    <mergeCell ref="P149:U149"/>
    <mergeCell ref="A105:U105"/>
    <mergeCell ref="A106:O106"/>
    <mergeCell ref="A107:O107"/>
    <mergeCell ref="A116:U116"/>
    <mergeCell ref="A141:O141"/>
    <mergeCell ref="A125:U125"/>
    <mergeCell ref="A126:O126"/>
    <mergeCell ref="A127:O127"/>
    <mergeCell ref="A117:O117"/>
    <mergeCell ref="A118:O118"/>
    <mergeCell ref="P123:U124"/>
    <mergeCell ref="P114:U115"/>
    <mergeCell ref="P144:U148"/>
    <mergeCell ref="A25:A26"/>
    <mergeCell ref="B25:B26"/>
    <mergeCell ref="C25:C26"/>
    <mergeCell ref="D25:D26"/>
    <mergeCell ref="A68:U68"/>
    <mergeCell ref="U63:U64"/>
    <mergeCell ref="F81:F82"/>
    <mergeCell ref="E81:E82"/>
    <mergeCell ref="D81:D82"/>
    <mergeCell ref="P65:U67"/>
    <mergeCell ref="C81:C82"/>
    <mergeCell ref="B81:B82"/>
    <mergeCell ref="A81:A82"/>
    <mergeCell ref="O81:O82"/>
    <mergeCell ref="N81:N82"/>
    <mergeCell ref="M81:M82"/>
    <mergeCell ref="L81:L82"/>
    <mergeCell ref="K81:K82"/>
    <mergeCell ref="J81:J82"/>
    <mergeCell ref="I81:I82"/>
    <mergeCell ref="H81:H82"/>
    <mergeCell ref="G81:G82"/>
    <mergeCell ref="A134:O134"/>
    <mergeCell ref="U56:U57"/>
    <mergeCell ref="T56:T57"/>
    <mergeCell ref="S56:S57"/>
    <mergeCell ref="R56:R57"/>
    <mergeCell ref="Q56:Q57"/>
    <mergeCell ref="P56:P57"/>
    <mergeCell ref="A56:O57"/>
    <mergeCell ref="U60:U61"/>
    <mergeCell ref="T60:T61"/>
    <mergeCell ref="S60:S61"/>
    <mergeCell ref="A80:O80"/>
    <mergeCell ref="A95:U95"/>
    <mergeCell ref="A96:O96"/>
    <mergeCell ref="P103:U104"/>
    <mergeCell ref="P91:U93"/>
    <mergeCell ref="E25:E26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</mergeCells>
  <pageMargins left="0.19685039370078741" right="0.19685039370078741" top="0.39370078740157483" bottom="0.19685039370078741" header="0.19685039370078741" footer="0"/>
  <pageSetup paperSize="9" scale="34" firstPageNumber="0" fitToHeight="0" orientation="landscape" r:id="rId1"/>
  <headerFooter alignWithMargins="0">
    <oddHeader>&amp;C&amp;P</oddHeader>
  </headerFooter>
  <rowBreaks count="2" manualBreakCount="2">
    <brk id="56" max="20" man="1"/>
    <brk id="6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СВОД 2 приложение </vt:lpstr>
      <vt:lpstr>за 2023 год</vt:lpstr>
      <vt:lpstr>'за 2023 год'!Excel_BuiltIn_Print_Area</vt:lpstr>
      <vt:lpstr>'за 2023 год'!Excel_BuiltIn_Print_Titles</vt:lpstr>
      <vt:lpstr>'СВОД 2 приложение '!Excel_BuiltIn_Print_Titles</vt:lpstr>
      <vt:lpstr>'за 2023 год'!Print_Area_0</vt:lpstr>
      <vt:lpstr>'СВОД 2 приложение '!Print_Area_0</vt:lpstr>
      <vt:lpstr>'за 2023 год'!Print_Area_0_0</vt:lpstr>
      <vt:lpstr>'СВОД 2 приложение '!Print_Area_0_0</vt:lpstr>
      <vt:lpstr>'за 2023 год'!Print_Area_0_0_0</vt:lpstr>
      <vt:lpstr>'СВОД 2 приложение '!Print_Area_0_0_0</vt:lpstr>
      <vt:lpstr>'за 2023 год'!Print_Titles_0</vt:lpstr>
      <vt:lpstr>'СВОД 2 приложение '!Print_Titles_0</vt:lpstr>
      <vt:lpstr>'за 2023 год'!Print_Titles_0_0</vt:lpstr>
      <vt:lpstr>'СВОД 2 приложение '!Print_Titles_0_0</vt:lpstr>
      <vt:lpstr>'за 2023 год'!Print_Titles_0_0_0</vt:lpstr>
      <vt:lpstr>'СВОД 2 приложение '!Print_Titles_0_0_0</vt:lpstr>
      <vt:lpstr>'за 2023 год'!Заголовки_для_печати</vt:lpstr>
      <vt:lpstr>'СВОД 2 приложение '!Заголовки_для_печати</vt:lpstr>
      <vt:lpstr>'за 2023 год'!Область_печати</vt:lpstr>
      <vt:lpstr>'СВОД 2 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IMarkova</dc:creator>
  <cp:lastModifiedBy>Сизова Елена Юрьевна</cp:lastModifiedBy>
  <cp:revision>127</cp:revision>
  <cp:lastPrinted>2024-04-10T05:31:19Z</cp:lastPrinted>
  <dcterms:created xsi:type="dcterms:W3CDTF">2014-05-20T15:51:30Z</dcterms:created>
  <dcterms:modified xsi:type="dcterms:W3CDTF">2024-09-04T07:41:35Z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