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workbookProtection workbookAlgorithmName="SHA-512" workbookHashValue="liSn/mSmepDZDy+SEMCwtb7M9qWgLWmci7MWmtHsIZSbPFgA9kRBdDBAsCWOlM6a3BHWm1S91wfVj+6r3x5V1w==" workbookSaltValue="adPmDxtvqlDq3111eWNMog==" workbookSpinCount="100000" lockStructure="1"/>
  <bookViews>
    <workbookView xWindow="-105" yWindow="-105" windowWidth="19425" windowHeight="10425" tabRatio="635" activeTab="1"/>
  </bookViews>
  <sheets>
    <sheet name="1. Статистика" sheetId="6" r:id="rId1"/>
    <sheet name="2. Прогноз. Без корректировки" sheetId="7" r:id="rId2"/>
    <sheet name="3.Прогноз.С корректировкойТаб11" sheetId="26" r:id="rId3"/>
    <sheet name="Баланс" sheetId="24" state="veryHidden" r:id="rId4"/>
    <sheet name="4.Комментарий" sheetId="27" r:id="rId5"/>
  </sheets>
  <definedNames>
    <definedName name="Date">Баланс!$R$1</definedName>
    <definedName name="DocN">Баланс!$Q$1</definedName>
    <definedName name="Test_date">Баланс!$R$2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3" i="6" l="1"/>
  <c r="F212" i="6"/>
  <c r="R97" i="24" l="1"/>
  <c r="R98" i="24" s="1"/>
  <c r="R99" i="24" s="1"/>
  <c r="R100" i="24" s="1"/>
  <c r="R101" i="24" s="1"/>
  <c r="R91" i="24"/>
  <c r="R92" i="24" s="1"/>
  <c r="R93" i="24" s="1"/>
  <c r="R94" i="24" s="1"/>
  <c r="R78" i="24"/>
  <c r="R66" i="24"/>
  <c r="R67" i="24" s="1"/>
  <c r="R60" i="24"/>
  <c r="R61" i="24" s="1"/>
  <c r="R59" i="24"/>
  <c r="R52" i="24"/>
  <c r="R53" i="24" s="1"/>
  <c r="R46" i="24"/>
  <c r="R47" i="24" s="1"/>
  <c r="R45" i="24"/>
  <c r="R27" i="24"/>
  <c r="R26" i="24"/>
  <c r="R15" i="24"/>
  <c r="R16" i="24" s="1"/>
  <c r="R14" i="24"/>
  <c r="R7" i="24"/>
  <c r="R2" i="24"/>
  <c r="B4" i="27" s="1"/>
  <c r="C4" i="27" s="1"/>
  <c r="P212" i="26"/>
  <c r="O212" i="26"/>
  <c r="N212" i="26"/>
  <c r="M212" i="26"/>
  <c r="K212" i="26"/>
  <c r="J212" i="26"/>
  <c r="I212" i="26"/>
  <c r="H212" i="26"/>
  <c r="F212" i="26"/>
  <c r="E212" i="26"/>
  <c r="D212" i="26"/>
  <c r="C212" i="26"/>
  <c r="Q204" i="26"/>
  <c r="L204" i="26"/>
  <c r="G204" i="26"/>
  <c r="Q197" i="26"/>
  <c r="L197" i="26"/>
  <c r="G197" i="26"/>
  <c r="Q190" i="26"/>
  <c r="L190" i="26"/>
  <c r="G190" i="26"/>
  <c r="Q183" i="26"/>
  <c r="L183" i="26"/>
  <c r="G183" i="26"/>
  <c r="Q176" i="26"/>
  <c r="L176" i="26"/>
  <c r="G176" i="26"/>
  <c r="F172" i="26"/>
  <c r="E172" i="26"/>
  <c r="D172" i="26"/>
  <c r="C172" i="26"/>
  <c r="F167" i="26"/>
  <c r="E167" i="26"/>
  <c r="D167" i="26"/>
  <c r="C167" i="26"/>
  <c r="F162" i="26"/>
  <c r="E162" i="26"/>
  <c r="D162" i="26"/>
  <c r="C162" i="26"/>
  <c r="F157" i="26"/>
  <c r="E157" i="26"/>
  <c r="D157" i="26"/>
  <c r="C157" i="26"/>
  <c r="G157" i="26" s="1"/>
  <c r="F152" i="26"/>
  <c r="E152" i="26"/>
  <c r="D152" i="26"/>
  <c r="C152" i="26"/>
  <c r="G152" i="26" s="1"/>
  <c r="F147" i="26"/>
  <c r="E147" i="26"/>
  <c r="D147" i="26"/>
  <c r="C147" i="26"/>
  <c r="G147" i="26" s="1"/>
  <c r="P133" i="26"/>
  <c r="O133" i="26"/>
  <c r="N133" i="26"/>
  <c r="M133" i="26"/>
  <c r="Q133" i="26" s="1"/>
  <c r="K133" i="26"/>
  <c r="J133" i="26"/>
  <c r="I133" i="26"/>
  <c r="H133" i="26"/>
  <c r="L133" i="26" s="1"/>
  <c r="F133" i="26"/>
  <c r="E133" i="26"/>
  <c r="D133" i="26"/>
  <c r="C133" i="26"/>
  <c r="G133" i="26" s="1"/>
  <c r="P132" i="26"/>
  <c r="O132" i="26"/>
  <c r="N132" i="26"/>
  <c r="M132" i="26"/>
  <c r="Q132" i="26" s="1"/>
  <c r="K132" i="26"/>
  <c r="J132" i="26"/>
  <c r="I132" i="26"/>
  <c r="H132" i="26"/>
  <c r="L132" i="26" s="1"/>
  <c r="F132" i="26"/>
  <c r="E132" i="26"/>
  <c r="D132" i="26"/>
  <c r="C132" i="26"/>
  <c r="G132" i="26" s="1"/>
  <c r="P131" i="26"/>
  <c r="O131" i="26"/>
  <c r="N131" i="26"/>
  <c r="M131" i="26"/>
  <c r="Q131" i="26" s="1"/>
  <c r="K131" i="26"/>
  <c r="J131" i="26"/>
  <c r="I131" i="26"/>
  <c r="H131" i="26"/>
  <c r="L131" i="26" s="1"/>
  <c r="F131" i="26"/>
  <c r="E131" i="26"/>
  <c r="D131" i="26"/>
  <c r="C131" i="26"/>
  <c r="G131" i="26" s="1"/>
  <c r="F130" i="26"/>
  <c r="E130" i="26"/>
  <c r="E129" i="26" s="1"/>
  <c r="J130" i="26" s="1"/>
  <c r="J129" i="26" s="1"/>
  <c r="O130" i="26" s="1"/>
  <c r="O129" i="26" s="1"/>
  <c r="D130" i="26"/>
  <c r="C130" i="26"/>
  <c r="C129" i="26" s="1"/>
  <c r="H130" i="26" s="1"/>
  <c r="F129" i="26"/>
  <c r="K130" i="26" s="1"/>
  <c r="K129" i="26" s="1"/>
  <c r="P130" i="26" s="1"/>
  <c r="P129" i="26" s="1"/>
  <c r="D129" i="26"/>
  <c r="I130" i="26" s="1"/>
  <c r="I129" i="26" s="1"/>
  <c r="N130" i="26" s="1"/>
  <c r="N129" i="26" s="1"/>
  <c r="P128" i="26"/>
  <c r="O128" i="26"/>
  <c r="N128" i="26"/>
  <c r="M128" i="26"/>
  <c r="Q128" i="26" s="1"/>
  <c r="K128" i="26"/>
  <c r="J128" i="26"/>
  <c r="I128" i="26"/>
  <c r="H128" i="26"/>
  <c r="L128" i="26" s="1"/>
  <c r="F128" i="26"/>
  <c r="E128" i="26"/>
  <c r="D128" i="26"/>
  <c r="C128" i="26"/>
  <c r="G128" i="26" s="1"/>
  <c r="P127" i="26"/>
  <c r="O127" i="26"/>
  <c r="N127" i="26"/>
  <c r="M127" i="26"/>
  <c r="Q127" i="26" s="1"/>
  <c r="K127" i="26"/>
  <c r="J127" i="26"/>
  <c r="I127" i="26"/>
  <c r="H127" i="26"/>
  <c r="L127" i="26" s="1"/>
  <c r="F127" i="26"/>
  <c r="E127" i="26"/>
  <c r="D127" i="26"/>
  <c r="C127" i="26"/>
  <c r="G127" i="26" s="1"/>
  <c r="P126" i="26"/>
  <c r="O126" i="26"/>
  <c r="N126" i="26"/>
  <c r="M126" i="26"/>
  <c r="Q126" i="26" s="1"/>
  <c r="K126" i="26"/>
  <c r="J126" i="26"/>
  <c r="I126" i="26"/>
  <c r="H126" i="26"/>
  <c r="L126" i="26" s="1"/>
  <c r="F126" i="26"/>
  <c r="E126" i="26"/>
  <c r="D126" i="26"/>
  <c r="C126" i="26"/>
  <c r="G126" i="26" s="1"/>
  <c r="F125" i="26"/>
  <c r="F124" i="26" s="1"/>
  <c r="K125" i="26" s="1"/>
  <c r="K124" i="26" s="1"/>
  <c r="P125" i="26" s="1"/>
  <c r="P124" i="26" s="1"/>
  <c r="E125" i="26"/>
  <c r="D125" i="26"/>
  <c r="D124" i="26" s="1"/>
  <c r="I125" i="26" s="1"/>
  <c r="I124" i="26" s="1"/>
  <c r="N125" i="26" s="1"/>
  <c r="N124" i="26" s="1"/>
  <c r="C125" i="26"/>
  <c r="G125" i="26" s="1"/>
  <c r="G124" i="26" s="1"/>
  <c r="E124" i="26"/>
  <c r="J125" i="26" s="1"/>
  <c r="J124" i="26" s="1"/>
  <c r="O125" i="26" s="1"/>
  <c r="O124" i="26" s="1"/>
  <c r="C124" i="26"/>
  <c r="H125" i="26" s="1"/>
  <c r="P123" i="26"/>
  <c r="O123" i="26"/>
  <c r="N123" i="26"/>
  <c r="M123" i="26"/>
  <c r="Q123" i="26" s="1"/>
  <c r="K123" i="26"/>
  <c r="J123" i="26"/>
  <c r="I123" i="26"/>
  <c r="H123" i="26"/>
  <c r="L123" i="26" s="1"/>
  <c r="F123" i="26"/>
  <c r="E123" i="26"/>
  <c r="D123" i="26"/>
  <c r="C123" i="26"/>
  <c r="G123" i="26" s="1"/>
  <c r="P122" i="26"/>
  <c r="O122" i="26"/>
  <c r="N122" i="26"/>
  <c r="M122" i="26"/>
  <c r="Q122" i="26" s="1"/>
  <c r="K122" i="26"/>
  <c r="J122" i="26"/>
  <c r="I122" i="26"/>
  <c r="H122" i="26"/>
  <c r="L122" i="26" s="1"/>
  <c r="F122" i="26"/>
  <c r="E122" i="26"/>
  <c r="D122" i="26"/>
  <c r="C122" i="26"/>
  <c r="G122" i="26" s="1"/>
  <c r="P121" i="26"/>
  <c r="O121" i="26"/>
  <c r="N121" i="26"/>
  <c r="M121" i="26"/>
  <c r="Q121" i="26" s="1"/>
  <c r="K121" i="26"/>
  <c r="J121" i="26"/>
  <c r="I121" i="26"/>
  <c r="H121" i="26"/>
  <c r="L121" i="26" s="1"/>
  <c r="F121" i="26"/>
  <c r="E121" i="26"/>
  <c r="D121" i="26"/>
  <c r="C121" i="26"/>
  <c r="G121" i="26" s="1"/>
  <c r="F120" i="26"/>
  <c r="E120" i="26"/>
  <c r="E119" i="26" s="1"/>
  <c r="J120" i="26" s="1"/>
  <c r="J119" i="26" s="1"/>
  <c r="O120" i="26" s="1"/>
  <c r="O119" i="26" s="1"/>
  <c r="D120" i="26"/>
  <c r="C120" i="26"/>
  <c r="C119" i="26" s="1"/>
  <c r="H120" i="26" s="1"/>
  <c r="F119" i="26"/>
  <c r="K120" i="26" s="1"/>
  <c r="K119" i="26" s="1"/>
  <c r="P120" i="26" s="1"/>
  <c r="P119" i="26" s="1"/>
  <c r="D119" i="26"/>
  <c r="I120" i="26" s="1"/>
  <c r="I119" i="26" s="1"/>
  <c r="N120" i="26" s="1"/>
  <c r="N119" i="26" s="1"/>
  <c r="P118" i="26"/>
  <c r="O118" i="26"/>
  <c r="N118" i="26"/>
  <c r="M118" i="26"/>
  <c r="Q118" i="26" s="1"/>
  <c r="K118" i="26"/>
  <c r="J118" i="26"/>
  <c r="I118" i="26"/>
  <c r="H118" i="26"/>
  <c r="L118" i="26" s="1"/>
  <c r="F118" i="26"/>
  <c r="E118" i="26"/>
  <c r="D118" i="26"/>
  <c r="C118" i="26"/>
  <c r="G118" i="26" s="1"/>
  <c r="P117" i="26"/>
  <c r="O117" i="26"/>
  <c r="N117" i="26"/>
  <c r="M117" i="26"/>
  <c r="Q117" i="26" s="1"/>
  <c r="K117" i="26"/>
  <c r="J117" i="26"/>
  <c r="I117" i="26"/>
  <c r="H117" i="26"/>
  <c r="L117" i="26" s="1"/>
  <c r="F117" i="26"/>
  <c r="E117" i="26"/>
  <c r="D117" i="26"/>
  <c r="C117" i="26"/>
  <c r="G117" i="26" s="1"/>
  <c r="P116" i="26"/>
  <c r="O116" i="26"/>
  <c r="N116" i="26"/>
  <c r="M116" i="26"/>
  <c r="Q116" i="26" s="1"/>
  <c r="K116" i="26"/>
  <c r="J116" i="26"/>
  <c r="I116" i="26"/>
  <c r="H116" i="26"/>
  <c r="L116" i="26" s="1"/>
  <c r="F116" i="26"/>
  <c r="E116" i="26"/>
  <c r="D116" i="26"/>
  <c r="C116" i="26"/>
  <c r="G116" i="26" s="1"/>
  <c r="F115" i="26"/>
  <c r="F114" i="26" s="1"/>
  <c r="K115" i="26" s="1"/>
  <c r="K114" i="26" s="1"/>
  <c r="P115" i="26" s="1"/>
  <c r="P114" i="26" s="1"/>
  <c r="E115" i="26"/>
  <c r="D115" i="26"/>
  <c r="D114" i="26" s="1"/>
  <c r="I115" i="26" s="1"/>
  <c r="I114" i="26" s="1"/>
  <c r="N115" i="26" s="1"/>
  <c r="N114" i="26" s="1"/>
  <c r="C115" i="26"/>
  <c r="G115" i="26" s="1"/>
  <c r="G114" i="26" s="1"/>
  <c r="E114" i="26"/>
  <c r="J115" i="26" s="1"/>
  <c r="J114" i="26" s="1"/>
  <c r="O115" i="26" s="1"/>
  <c r="O114" i="26" s="1"/>
  <c r="C114" i="26"/>
  <c r="H115" i="26" s="1"/>
  <c r="P113" i="26"/>
  <c r="O113" i="26"/>
  <c r="N113" i="26"/>
  <c r="M113" i="26"/>
  <c r="Q113" i="26" s="1"/>
  <c r="K113" i="26"/>
  <c r="J113" i="26"/>
  <c r="I113" i="26"/>
  <c r="H113" i="26"/>
  <c r="L113" i="26" s="1"/>
  <c r="F113" i="26"/>
  <c r="E113" i="26"/>
  <c r="D113" i="26"/>
  <c r="C113" i="26"/>
  <c r="G113" i="26" s="1"/>
  <c r="P112" i="26"/>
  <c r="O112" i="26"/>
  <c r="N112" i="26"/>
  <c r="M112" i="26"/>
  <c r="Q112" i="26" s="1"/>
  <c r="K112" i="26"/>
  <c r="J112" i="26"/>
  <c r="I112" i="26"/>
  <c r="H112" i="26"/>
  <c r="L112" i="26" s="1"/>
  <c r="F112" i="26"/>
  <c r="E112" i="26"/>
  <c r="D112" i="26"/>
  <c r="C112" i="26"/>
  <c r="G112" i="26" s="1"/>
  <c r="P111" i="26"/>
  <c r="O111" i="26"/>
  <c r="N111" i="26"/>
  <c r="M111" i="26"/>
  <c r="Q111" i="26" s="1"/>
  <c r="K111" i="26"/>
  <c r="J111" i="26"/>
  <c r="I111" i="26"/>
  <c r="H111" i="26"/>
  <c r="L111" i="26" s="1"/>
  <c r="F111" i="26"/>
  <c r="E111" i="26"/>
  <c r="D111" i="26"/>
  <c r="C111" i="26"/>
  <c r="G111" i="26" s="1"/>
  <c r="F110" i="26"/>
  <c r="E110" i="26"/>
  <c r="E109" i="26" s="1"/>
  <c r="D110" i="26"/>
  <c r="C110" i="26"/>
  <c r="C109" i="26" s="1"/>
  <c r="F109" i="26"/>
  <c r="F108" i="26" s="1"/>
  <c r="D109" i="26"/>
  <c r="D108" i="26" s="1"/>
  <c r="P107" i="26"/>
  <c r="O107" i="26"/>
  <c r="N107" i="26"/>
  <c r="M107" i="26"/>
  <c r="Q107" i="26" s="1"/>
  <c r="K107" i="26"/>
  <c r="J107" i="26"/>
  <c r="I107" i="26"/>
  <c r="H107" i="26"/>
  <c r="L107" i="26" s="1"/>
  <c r="F107" i="26"/>
  <c r="E107" i="26"/>
  <c r="D107" i="26"/>
  <c r="C107" i="26"/>
  <c r="G107" i="26" s="1"/>
  <c r="F106" i="26"/>
  <c r="E106" i="26"/>
  <c r="E105" i="26" s="1"/>
  <c r="D106" i="26"/>
  <c r="C106" i="26"/>
  <c r="C105" i="26" s="1"/>
  <c r="F105" i="26"/>
  <c r="D105" i="26"/>
  <c r="P104" i="26"/>
  <c r="O104" i="26"/>
  <c r="N104" i="26"/>
  <c r="M104" i="26"/>
  <c r="Q104" i="26" s="1"/>
  <c r="K104" i="26"/>
  <c r="J104" i="26"/>
  <c r="I104" i="26"/>
  <c r="H104" i="26"/>
  <c r="L104" i="26" s="1"/>
  <c r="F104" i="26"/>
  <c r="E104" i="26"/>
  <c r="D104" i="26"/>
  <c r="C104" i="26"/>
  <c r="G104" i="26" s="1"/>
  <c r="F103" i="26"/>
  <c r="F102" i="26" s="1"/>
  <c r="E103" i="26"/>
  <c r="D103" i="26"/>
  <c r="D102" i="26" s="1"/>
  <c r="C103" i="26"/>
  <c r="G103" i="26" s="1"/>
  <c r="G102" i="26" s="1"/>
  <c r="E102" i="26"/>
  <c r="C102" i="26"/>
  <c r="P101" i="26"/>
  <c r="O101" i="26"/>
  <c r="N101" i="26"/>
  <c r="M101" i="26"/>
  <c r="Q101" i="26" s="1"/>
  <c r="K101" i="26"/>
  <c r="J101" i="26"/>
  <c r="I101" i="26"/>
  <c r="H101" i="26"/>
  <c r="L101" i="26" s="1"/>
  <c r="F101" i="26"/>
  <c r="E101" i="26"/>
  <c r="D101" i="26"/>
  <c r="C101" i="26"/>
  <c r="G101" i="26" s="1"/>
  <c r="F100" i="26"/>
  <c r="E100" i="26"/>
  <c r="E99" i="26" s="1"/>
  <c r="D100" i="26"/>
  <c r="C100" i="26"/>
  <c r="C99" i="26" s="1"/>
  <c r="F99" i="26"/>
  <c r="D99" i="26"/>
  <c r="P98" i="26"/>
  <c r="O98" i="26"/>
  <c r="N98" i="26"/>
  <c r="M98" i="26"/>
  <c r="Q98" i="26" s="1"/>
  <c r="K98" i="26"/>
  <c r="J98" i="26"/>
  <c r="I98" i="26"/>
  <c r="H98" i="26"/>
  <c r="L98" i="26" s="1"/>
  <c r="F98" i="26"/>
  <c r="E98" i="26"/>
  <c r="D98" i="26"/>
  <c r="C98" i="26"/>
  <c r="G98" i="26" s="1"/>
  <c r="F97" i="26"/>
  <c r="F96" i="26" s="1"/>
  <c r="E97" i="26"/>
  <c r="D97" i="26"/>
  <c r="D96" i="26" s="1"/>
  <c r="C97" i="26"/>
  <c r="G97" i="26" s="1"/>
  <c r="G96" i="26" s="1"/>
  <c r="E96" i="26"/>
  <c r="C96" i="26"/>
  <c r="P95" i="26"/>
  <c r="O95" i="26"/>
  <c r="N95" i="26"/>
  <c r="M95" i="26"/>
  <c r="Q95" i="26" s="1"/>
  <c r="K95" i="26"/>
  <c r="J95" i="26"/>
  <c r="I95" i="26"/>
  <c r="H95" i="26"/>
  <c r="L95" i="26" s="1"/>
  <c r="F95" i="26"/>
  <c r="E95" i="26"/>
  <c r="D95" i="26"/>
  <c r="C95" i="26"/>
  <c r="G95" i="26" s="1"/>
  <c r="F94" i="26"/>
  <c r="E94" i="26"/>
  <c r="E93" i="26" s="1"/>
  <c r="D94" i="26"/>
  <c r="C94" i="26"/>
  <c r="C93" i="26" s="1"/>
  <c r="F93" i="26"/>
  <c r="D93" i="26"/>
  <c r="F84" i="26"/>
  <c r="E84" i="26"/>
  <c r="D84" i="26"/>
  <c r="C84" i="26"/>
  <c r="F79" i="26"/>
  <c r="E79" i="26"/>
  <c r="D79" i="26"/>
  <c r="C79" i="26"/>
  <c r="F74" i="26"/>
  <c r="E74" i="26"/>
  <c r="D74" i="26"/>
  <c r="C74" i="26"/>
  <c r="F69" i="26"/>
  <c r="E69" i="26"/>
  <c r="D69" i="26"/>
  <c r="C69" i="26"/>
  <c r="F64" i="26"/>
  <c r="E64" i="26"/>
  <c r="D64" i="26"/>
  <c r="C64" i="26"/>
  <c r="G64" i="26" s="1"/>
  <c r="F59" i="26"/>
  <c r="E59" i="26"/>
  <c r="D59" i="26"/>
  <c r="C59" i="26"/>
  <c r="G59" i="26" s="1"/>
  <c r="P55" i="26"/>
  <c r="O55" i="26"/>
  <c r="N55" i="26"/>
  <c r="M55" i="26"/>
  <c r="Q55" i="26" s="1"/>
  <c r="K55" i="26"/>
  <c r="J55" i="26"/>
  <c r="I55" i="26"/>
  <c r="H55" i="26"/>
  <c r="L55" i="26" s="1"/>
  <c r="F55" i="26"/>
  <c r="E55" i="26"/>
  <c r="D55" i="26"/>
  <c r="C55" i="26"/>
  <c r="G55" i="26" s="1"/>
  <c r="P54" i="26"/>
  <c r="O54" i="26"/>
  <c r="N54" i="26"/>
  <c r="M54" i="26"/>
  <c r="Q54" i="26" s="1"/>
  <c r="K54" i="26"/>
  <c r="J54" i="26"/>
  <c r="I54" i="26"/>
  <c r="H54" i="26"/>
  <c r="L54" i="26" s="1"/>
  <c r="F54" i="26"/>
  <c r="E54" i="26"/>
  <c r="D54" i="26"/>
  <c r="C54" i="26"/>
  <c r="P53" i="26"/>
  <c r="O53" i="26"/>
  <c r="N53" i="26"/>
  <c r="M53" i="26"/>
  <c r="Q53" i="26" s="1"/>
  <c r="K53" i="26"/>
  <c r="J53" i="26"/>
  <c r="I53" i="26"/>
  <c r="H53" i="26"/>
  <c r="L53" i="26" s="1"/>
  <c r="F53" i="26"/>
  <c r="E53" i="26"/>
  <c r="D53" i="26"/>
  <c r="C53" i="26"/>
  <c r="G53" i="26" s="1"/>
  <c r="P52" i="26"/>
  <c r="O52" i="26"/>
  <c r="N52" i="26"/>
  <c r="M52" i="26"/>
  <c r="Q52" i="26" s="1"/>
  <c r="K52" i="26"/>
  <c r="J52" i="26"/>
  <c r="I52" i="26"/>
  <c r="H52" i="26"/>
  <c r="L52" i="26" s="1"/>
  <c r="F52" i="26"/>
  <c r="E52" i="26"/>
  <c r="D52" i="26"/>
  <c r="C52" i="26"/>
  <c r="G52" i="26" s="1"/>
  <c r="F51" i="26"/>
  <c r="F50" i="26" s="1"/>
  <c r="K51" i="26" s="1"/>
  <c r="K50" i="26" s="1"/>
  <c r="P51" i="26" s="1"/>
  <c r="P50" i="26" s="1"/>
  <c r="E51" i="26"/>
  <c r="D51" i="26"/>
  <c r="D50" i="26" s="1"/>
  <c r="I51" i="26" s="1"/>
  <c r="I50" i="26" s="1"/>
  <c r="N51" i="26" s="1"/>
  <c r="N50" i="26" s="1"/>
  <c r="C51" i="26"/>
  <c r="E50" i="26"/>
  <c r="J51" i="26" s="1"/>
  <c r="J50" i="26" s="1"/>
  <c r="O51" i="26" s="1"/>
  <c r="O50" i="26" s="1"/>
  <c r="C50" i="26"/>
  <c r="H51" i="26" s="1"/>
  <c r="P49" i="26"/>
  <c r="O49" i="26"/>
  <c r="N49" i="26"/>
  <c r="M49" i="26"/>
  <c r="Q49" i="26" s="1"/>
  <c r="K49" i="26"/>
  <c r="J49" i="26"/>
  <c r="I49" i="26"/>
  <c r="H49" i="26"/>
  <c r="L49" i="26" s="1"/>
  <c r="F49" i="26"/>
  <c r="E49" i="26"/>
  <c r="D49" i="26"/>
  <c r="C49" i="26"/>
  <c r="G49" i="26" s="1"/>
  <c r="Q45" i="26"/>
  <c r="L45" i="26"/>
  <c r="G45" i="26"/>
  <c r="Q44" i="26"/>
  <c r="L44" i="26"/>
  <c r="G44" i="26"/>
  <c r="Q43" i="26"/>
  <c r="L43" i="26"/>
  <c r="G43" i="26"/>
  <c r="Q42" i="26"/>
  <c r="L42" i="26"/>
  <c r="G42" i="26"/>
  <c r="Q41" i="26"/>
  <c r="L41" i="26"/>
  <c r="G41" i="26"/>
  <c r="Q40" i="26"/>
  <c r="L40" i="26"/>
  <c r="G40" i="26"/>
  <c r="P38" i="26"/>
  <c r="O38" i="26"/>
  <c r="N38" i="26"/>
  <c r="M38" i="26"/>
  <c r="Q38" i="26" s="1"/>
  <c r="K38" i="26"/>
  <c r="J38" i="26"/>
  <c r="I38" i="26"/>
  <c r="H38" i="26"/>
  <c r="L38" i="26" s="1"/>
  <c r="F38" i="26"/>
  <c r="E38" i="26"/>
  <c r="D38" i="26"/>
  <c r="C38" i="26"/>
  <c r="G38" i="26" s="1"/>
  <c r="P37" i="26"/>
  <c r="O37" i="26"/>
  <c r="N37" i="26"/>
  <c r="M37" i="26"/>
  <c r="Q37" i="26" s="1"/>
  <c r="K37" i="26"/>
  <c r="J37" i="26"/>
  <c r="I37" i="26"/>
  <c r="H37" i="26"/>
  <c r="L37" i="26" s="1"/>
  <c r="F37" i="26"/>
  <c r="E37" i="26"/>
  <c r="D37" i="26"/>
  <c r="C37" i="26"/>
  <c r="P36" i="26"/>
  <c r="O36" i="26"/>
  <c r="N36" i="26"/>
  <c r="M36" i="26"/>
  <c r="Q36" i="26" s="1"/>
  <c r="K36" i="26"/>
  <c r="J36" i="26"/>
  <c r="I36" i="26"/>
  <c r="H36" i="26"/>
  <c r="L36" i="26" s="1"/>
  <c r="F36" i="26"/>
  <c r="E36" i="26"/>
  <c r="D36" i="26"/>
  <c r="C36" i="26"/>
  <c r="G36" i="26" s="1"/>
  <c r="P35" i="26"/>
  <c r="O35" i="26"/>
  <c r="N35" i="26"/>
  <c r="M35" i="26"/>
  <c r="Q35" i="26" s="1"/>
  <c r="K35" i="26"/>
  <c r="J35" i="26"/>
  <c r="I35" i="26"/>
  <c r="H35" i="26"/>
  <c r="L35" i="26" s="1"/>
  <c r="F35" i="26"/>
  <c r="E35" i="26"/>
  <c r="D35" i="26"/>
  <c r="C35" i="26"/>
  <c r="G35" i="26" s="1"/>
  <c r="F34" i="26"/>
  <c r="E34" i="26"/>
  <c r="E33" i="26" s="1"/>
  <c r="J34" i="26" s="1"/>
  <c r="J33" i="26" s="1"/>
  <c r="O34" i="26" s="1"/>
  <c r="O33" i="26" s="1"/>
  <c r="D34" i="26"/>
  <c r="C34" i="26"/>
  <c r="C33" i="26" s="1"/>
  <c r="H34" i="26" s="1"/>
  <c r="F33" i="26"/>
  <c r="K34" i="26" s="1"/>
  <c r="K33" i="26" s="1"/>
  <c r="P34" i="26" s="1"/>
  <c r="P33" i="26" s="1"/>
  <c r="D33" i="26"/>
  <c r="I34" i="26" s="1"/>
  <c r="I33" i="26" s="1"/>
  <c r="N34" i="26" s="1"/>
  <c r="N33" i="26" s="1"/>
  <c r="P32" i="26"/>
  <c r="O32" i="26"/>
  <c r="N32" i="26"/>
  <c r="M32" i="26"/>
  <c r="Q32" i="26" s="1"/>
  <c r="K32" i="26"/>
  <c r="J32" i="26"/>
  <c r="I32" i="26"/>
  <c r="H32" i="26"/>
  <c r="L32" i="26" s="1"/>
  <c r="F32" i="26"/>
  <c r="E32" i="26"/>
  <c r="D32" i="26"/>
  <c r="C32" i="26"/>
  <c r="G32" i="26" s="1"/>
  <c r="P31" i="26"/>
  <c r="O31" i="26"/>
  <c r="N31" i="26"/>
  <c r="M31" i="26"/>
  <c r="Q31" i="26" s="1"/>
  <c r="K31" i="26"/>
  <c r="J31" i="26"/>
  <c r="I31" i="26"/>
  <c r="H31" i="26"/>
  <c r="L31" i="26" s="1"/>
  <c r="F31" i="26"/>
  <c r="E31" i="26"/>
  <c r="D31" i="26"/>
  <c r="D27" i="26" s="1"/>
  <c r="I28" i="26" s="1"/>
  <c r="I27" i="26" s="1"/>
  <c r="N28" i="26" s="1"/>
  <c r="N27" i="26" s="1"/>
  <c r="C31" i="26"/>
  <c r="P30" i="26"/>
  <c r="O30" i="26"/>
  <c r="N30" i="26"/>
  <c r="M30" i="26"/>
  <c r="Q30" i="26" s="1"/>
  <c r="K30" i="26"/>
  <c r="J30" i="26"/>
  <c r="I30" i="26"/>
  <c r="H30" i="26"/>
  <c r="L30" i="26" s="1"/>
  <c r="F30" i="26"/>
  <c r="E30" i="26"/>
  <c r="D30" i="26"/>
  <c r="C30" i="26"/>
  <c r="G30" i="26" s="1"/>
  <c r="P29" i="26"/>
  <c r="O29" i="26"/>
  <c r="N29" i="26"/>
  <c r="M29" i="26"/>
  <c r="Q29" i="26" s="1"/>
  <c r="K29" i="26"/>
  <c r="J29" i="26"/>
  <c r="I29" i="26"/>
  <c r="H29" i="26"/>
  <c r="L29" i="26" s="1"/>
  <c r="F29" i="26"/>
  <c r="E29" i="26"/>
  <c r="D29" i="26"/>
  <c r="C29" i="26"/>
  <c r="G29" i="26" s="1"/>
  <c r="F28" i="26"/>
  <c r="E28" i="26"/>
  <c r="E27" i="26" s="1"/>
  <c r="J28" i="26" s="1"/>
  <c r="J27" i="26" s="1"/>
  <c r="O28" i="26" s="1"/>
  <c r="O27" i="26" s="1"/>
  <c r="D28" i="26"/>
  <c r="C28" i="26"/>
  <c r="C27" i="26" s="1"/>
  <c r="H28" i="26" s="1"/>
  <c r="F27" i="26"/>
  <c r="K28" i="26" s="1"/>
  <c r="K27" i="26" s="1"/>
  <c r="P28" i="26" s="1"/>
  <c r="P27" i="26" s="1"/>
  <c r="P26" i="26"/>
  <c r="O26" i="26"/>
  <c r="N26" i="26"/>
  <c r="M26" i="26"/>
  <c r="Q26" i="26" s="1"/>
  <c r="K26" i="26"/>
  <c r="J26" i="26"/>
  <c r="I26" i="26"/>
  <c r="H26" i="26"/>
  <c r="L26" i="26" s="1"/>
  <c r="F26" i="26"/>
  <c r="E26" i="26"/>
  <c r="D26" i="26"/>
  <c r="C26" i="26"/>
  <c r="G26" i="26" s="1"/>
  <c r="Q22" i="26"/>
  <c r="L22" i="26"/>
  <c r="G22" i="26"/>
  <c r="Q21" i="26"/>
  <c r="L21" i="26"/>
  <c r="G21" i="26"/>
  <c r="Q20" i="26"/>
  <c r="L20" i="26"/>
  <c r="G20" i="26"/>
  <c r="Q19" i="26"/>
  <c r="L19" i="26"/>
  <c r="G19" i="26"/>
  <c r="Q18" i="26"/>
  <c r="Q56" i="26" s="1"/>
  <c r="L18" i="26"/>
  <c r="G18" i="26"/>
  <c r="Q17" i="26"/>
  <c r="L17" i="26"/>
  <c r="L56" i="26" s="1"/>
  <c r="G17" i="26"/>
  <c r="G7" i="26"/>
  <c r="C7" i="26"/>
  <c r="H7" i="26" s="1"/>
  <c r="Q212" i="7"/>
  <c r="Q212" i="26" s="1"/>
  <c r="L212" i="7"/>
  <c r="L212" i="26" s="1"/>
  <c r="G212" i="7"/>
  <c r="G212" i="26" s="1"/>
  <c r="F211" i="7"/>
  <c r="F211" i="26" s="1"/>
  <c r="E211" i="7"/>
  <c r="E211" i="26" s="1"/>
  <c r="D211" i="7"/>
  <c r="D211" i="26" s="1"/>
  <c r="C211" i="7"/>
  <c r="C211" i="26" s="1"/>
  <c r="E210" i="7"/>
  <c r="E210" i="26" s="1"/>
  <c r="C210" i="7"/>
  <c r="C210" i="26" s="1"/>
  <c r="L205" i="7"/>
  <c r="L205" i="26" s="1"/>
  <c r="H205" i="7"/>
  <c r="H205" i="26" s="1"/>
  <c r="G205" i="7"/>
  <c r="G205" i="26" s="1"/>
  <c r="D205" i="7"/>
  <c r="D205" i="26" s="1"/>
  <c r="C205" i="7"/>
  <c r="C205" i="26" s="1"/>
  <c r="L198" i="7"/>
  <c r="L198" i="26" s="1"/>
  <c r="H198" i="7"/>
  <c r="H198" i="26" s="1"/>
  <c r="G198" i="7"/>
  <c r="G198" i="26" s="1"/>
  <c r="D198" i="7"/>
  <c r="D198" i="26" s="1"/>
  <c r="C198" i="7"/>
  <c r="C198" i="26" s="1"/>
  <c r="L191" i="7"/>
  <c r="L191" i="26" s="1"/>
  <c r="H191" i="7"/>
  <c r="H191" i="26" s="1"/>
  <c r="G191" i="7"/>
  <c r="G191" i="26" s="1"/>
  <c r="D191" i="7"/>
  <c r="D191" i="26" s="1"/>
  <c r="C191" i="7"/>
  <c r="C191" i="26" s="1"/>
  <c r="L184" i="7"/>
  <c r="L184" i="26" s="1"/>
  <c r="H184" i="7"/>
  <c r="H184" i="26" s="1"/>
  <c r="G184" i="7"/>
  <c r="G184" i="26" s="1"/>
  <c r="D184" i="7"/>
  <c r="D184" i="26" s="1"/>
  <c r="C184" i="7"/>
  <c r="C184" i="26" s="1"/>
  <c r="L177" i="7"/>
  <c r="L177" i="26" s="1"/>
  <c r="H177" i="7"/>
  <c r="H177" i="26" s="1"/>
  <c r="G177" i="7"/>
  <c r="G177" i="26" s="1"/>
  <c r="D177" i="7"/>
  <c r="D177" i="26" s="1"/>
  <c r="C177" i="7"/>
  <c r="C177" i="26" s="1"/>
  <c r="Q173" i="7"/>
  <c r="L173" i="7"/>
  <c r="G173" i="7"/>
  <c r="F172" i="7"/>
  <c r="F171" i="7" s="1"/>
  <c r="K172" i="7" s="1"/>
  <c r="E172" i="7"/>
  <c r="D172" i="7"/>
  <c r="D171" i="7" s="1"/>
  <c r="I172" i="7" s="1"/>
  <c r="I171" i="7" s="1"/>
  <c r="N172" i="7" s="1"/>
  <c r="N171" i="7" s="1"/>
  <c r="C172" i="7"/>
  <c r="G172" i="7" s="1"/>
  <c r="K171" i="7"/>
  <c r="P172" i="7" s="1"/>
  <c r="P171" i="7" s="1"/>
  <c r="G171" i="7"/>
  <c r="E171" i="7"/>
  <c r="J172" i="7" s="1"/>
  <c r="J171" i="7" s="1"/>
  <c r="O172" i="7" s="1"/>
  <c r="O171" i="7" s="1"/>
  <c r="C171" i="7"/>
  <c r="H172" i="7" s="1"/>
  <c r="Q168" i="7"/>
  <c r="L168" i="7"/>
  <c r="G168" i="7"/>
  <c r="I167" i="7"/>
  <c r="F167" i="7"/>
  <c r="K167" i="7" s="1"/>
  <c r="K325" i="6" s="1"/>
  <c r="E167" i="7"/>
  <c r="D167" i="7"/>
  <c r="C167" i="7"/>
  <c r="C325" i="6" s="1"/>
  <c r="Q163" i="7"/>
  <c r="L163" i="7"/>
  <c r="G163" i="7"/>
  <c r="J162" i="7"/>
  <c r="H162" i="7"/>
  <c r="F162" i="7"/>
  <c r="E162" i="7"/>
  <c r="D162" i="7"/>
  <c r="C162" i="7"/>
  <c r="G162" i="7" s="1"/>
  <c r="Q158" i="7"/>
  <c r="L158" i="7"/>
  <c r="G158" i="7"/>
  <c r="K157" i="7"/>
  <c r="I157" i="7"/>
  <c r="F157" i="7"/>
  <c r="E157" i="7"/>
  <c r="D157" i="7"/>
  <c r="C157" i="7"/>
  <c r="Q153" i="7"/>
  <c r="L153" i="7"/>
  <c r="G153" i="7"/>
  <c r="J152" i="7"/>
  <c r="H152" i="7"/>
  <c r="F152" i="7"/>
  <c r="E152" i="7"/>
  <c r="D152" i="7"/>
  <c r="C152" i="7"/>
  <c r="G152" i="7" s="1"/>
  <c r="Q148" i="7"/>
  <c r="L148" i="7"/>
  <c r="G148" i="7"/>
  <c r="K147" i="7"/>
  <c r="I147" i="7"/>
  <c r="F147" i="7"/>
  <c r="E147" i="7"/>
  <c r="D147" i="7"/>
  <c r="C147" i="7"/>
  <c r="Q133" i="7"/>
  <c r="L133" i="7"/>
  <c r="G133" i="7"/>
  <c r="Q132" i="7"/>
  <c r="L132" i="7"/>
  <c r="G132" i="7"/>
  <c r="P131" i="7"/>
  <c r="O131" i="7"/>
  <c r="N131" i="7"/>
  <c r="M131" i="7"/>
  <c r="Q131" i="7" s="1"/>
  <c r="K131" i="7"/>
  <c r="J131" i="7"/>
  <c r="I131" i="7"/>
  <c r="H131" i="7"/>
  <c r="L131" i="7" s="1"/>
  <c r="F131" i="7"/>
  <c r="E131" i="7"/>
  <c r="D131" i="7"/>
  <c r="C131" i="7"/>
  <c r="G131" i="7" s="1"/>
  <c r="G129" i="7" s="1"/>
  <c r="F130" i="7"/>
  <c r="F129" i="7" s="1"/>
  <c r="K130" i="7" s="1"/>
  <c r="E130" i="7"/>
  <c r="D130" i="7"/>
  <c r="D129" i="7" s="1"/>
  <c r="I130" i="7" s="1"/>
  <c r="C130" i="7"/>
  <c r="G130" i="7" s="1"/>
  <c r="K129" i="7"/>
  <c r="P130" i="7" s="1"/>
  <c r="P129" i="7" s="1"/>
  <c r="I129" i="7"/>
  <c r="N130" i="7" s="1"/>
  <c r="N129" i="7" s="1"/>
  <c r="E129" i="7"/>
  <c r="J130" i="7" s="1"/>
  <c r="J129" i="7" s="1"/>
  <c r="O130" i="7" s="1"/>
  <c r="O129" i="7" s="1"/>
  <c r="C129" i="7"/>
  <c r="H130" i="7" s="1"/>
  <c r="Q128" i="7"/>
  <c r="L128" i="7"/>
  <c r="G128" i="7"/>
  <c r="Q127" i="7"/>
  <c r="L127" i="7"/>
  <c r="G127" i="7"/>
  <c r="P126" i="7"/>
  <c r="O126" i="7"/>
  <c r="N126" i="7"/>
  <c r="M126" i="7"/>
  <c r="Q126" i="7" s="1"/>
  <c r="K126" i="7"/>
  <c r="J126" i="7"/>
  <c r="I126" i="7"/>
  <c r="H126" i="7"/>
  <c r="L126" i="7" s="1"/>
  <c r="F126" i="7"/>
  <c r="F124" i="7" s="1"/>
  <c r="E126" i="7"/>
  <c r="D126" i="7"/>
  <c r="C126" i="7"/>
  <c r="F125" i="7"/>
  <c r="E125" i="7"/>
  <c r="E124" i="7" s="1"/>
  <c r="J125" i="7" s="1"/>
  <c r="D125" i="7"/>
  <c r="C125" i="7"/>
  <c r="C124" i="7" s="1"/>
  <c r="H125" i="7" s="1"/>
  <c r="J124" i="7"/>
  <c r="O125" i="7" s="1"/>
  <c r="O124" i="7" s="1"/>
  <c r="H124" i="7"/>
  <c r="M125" i="7" s="1"/>
  <c r="D124" i="7"/>
  <c r="D108" i="7" s="1"/>
  <c r="Q123" i="7"/>
  <c r="L123" i="7"/>
  <c r="G123" i="7"/>
  <c r="Q122" i="7"/>
  <c r="L122" i="7"/>
  <c r="G122" i="7"/>
  <c r="P121" i="7"/>
  <c r="O121" i="7"/>
  <c r="N121" i="7"/>
  <c r="M121" i="7"/>
  <c r="Q121" i="7" s="1"/>
  <c r="K121" i="7"/>
  <c r="J121" i="7"/>
  <c r="I121" i="7"/>
  <c r="H121" i="7"/>
  <c r="F121" i="7"/>
  <c r="E121" i="7"/>
  <c r="D121" i="7"/>
  <c r="C121" i="7"/>
  <c r="C119" i="7" s="1"/>
  <c r="H120" i="7" s="1"/>
  <c r="F120" i="7"/>
  <c r="F119" i="7" s="1"/>
  <c r="K120" i="7" s="1"/>
  <c r="K119" i="7" s="1"/>
  <c r="P120" i="7" s="1"/>
  <c r="P119" i="7" s="1"/>
  <c r="E120" i="7"/>
  <c r="D120" i="7"/>
  <c r="D119" i="7" s="1"/>
  <c r="I120" i="7" s="1"/>
  <c r="C120" i="7"/>
  <c r="I119" i="7"/>
  <c r="N120" i="7" s="1"/>
  <c r="N119" i="7" s="1"/>
  <c r="E119" i="7"/>
  <c r="J120" i="7" s="1"/>
  <c r="J119" i="7" s="1"/>
  <c r="O120" i="7" s="1"/>
  <c r="O119" i="7" s="1"/>
  <c r="Q118" i="7"/>
  <c r="L118" i="7"/>
  <c r="G118" i="7"/>
  <c r="Q117" i="7"/>
  <c r="L117" i="7"/>
  <c r="G117" i="7"/>
  <c r="P116" i="7"/>
  <c r="O116" i="7"/>
  <c r="N116" i="7"/>
  <c r="M116" i="7"/>
  <c r="K116" i="7"/>
  <c r="J116" i="7"/>
  <c r="I116" i="7"/>
  <c r="H116" i="7"/>
  <c r="L116" i="7" s="1"/>
  <c r="F116" i="7"/>
  <c r="E116" i="7"/>
  <c r="D116" i="7"/>
  <c r="C116" i="7"/>
  <c r="G116" i="7" s="1"/>
  <c r="F115" i="7"/>
  <c r="E115" i="7"/>
  <c r="E114" i="7" s="1"/>
  <c r="J115" i="7" s="1"/>
  <c r="D115" i="7"/>
  <c r="C115" i="7"/>
  <c r="C114" i="7" s="1"/>
  <c r="H115" i="7" s="1"/>
  <c r="J114" i="7"/>
  <c r="O115" i="7" s="1"/>
  <c r="O114" i="7" s="1"/>
  <c r="F114" i="7"/>
  <c r="K115" i="7" s="1"/>
  <c r="K114" i="7" s="1"/>
  <c r="P115" i="7" s="1"/>
  <c r="P114" i="7" s="1"/>
  <c r="D114" i="7"/>
  <c r="I115" i="7" s="1"/>
  <c r="I114" i="7" s="1"/>
  <c r="N115" i="7" s="1"/>
  <c r="N114" i="7" s="1"/>
  <c r="Q113" i="7"/>
  <c r="L113" i="7"/>
  <c r="G113" i="7"/>
  <c r="Q112" i="7"/>
  <c r="L112" i="7"/>
  <c r="G112" i="7"/>
  <c r="P111" i="7"/>
  <c r="O111" i="7"/>
  <c r="N111" i="7"/>
  <c r="M111" i="7"/>
  <c r="Q111" i="7" s="1"/>
  <c r="K111" i="7"/>
  <c r="J111" i="7"/>
  <c r="I111" i="7"/>
  <c r="H111" i="7"/>
  <c r="L111" i="7" s="1"/>
  <c r="F111" i="7"/>
  <c r="E111" i="7"/>
  <c r="D111" i="7"/>
  <c r="C111" i="7"/>
  <c r="G111" i="7" s="1"/>
  <c r="G109" i="7" s="1"/>
  <c r="F110" i="7"/>
  <c r="F109" i="7" s="1"/>
  <c r="K110" i="7" s="1"/>
  <c r="E110" i="7"/>
  <c r="D110" i="7"/>
  <c r="D109" i="7" s="1"/>
  <c r="I110" i="7" s="1"/>
  <c r="C110" i="7"/>
  <c r="G110" i="7" s="1"/>
  <c r="K109" i="7"/>
  <c r="I109" i="7"/>
  <c r="E109" i="7"/>
  <c r="C109" i="7"/>
  <c r="Q107" i="7"/>
  <c r="L107" i="7"/>
  <c r="G107" i="7"/>
  <c r="F106" i="7"/>
  <c r="F105" i="7" s="1"/>
  <c r="E106" i="7"/>
  <c r="D106" i="7"/>
  <c r="D105" i="7" s="1"/>
  <c r="C106" i="7"/>
  <c r="E105" i="7"/>
  <c r="C105" i="7"/>
  <c r="Q104" i="7"/>
  <c r="L104" i="7"/>
  <c r="G104" i="7"/>
  <c r="F103" i="7"/>
  <c r="E103" i="7"/>
  <c r="E102" i="7" s="1"/>
  <c r="D103" i="7"/>
  <c r="C103" i="7"/>
  <c r="C102" i="7" s="1"/>
  <c r="F102" i="7"/>
  <c r="D102" i="7"/>
  <c r="Q101" i="7"/>
  <c r="L101" i="7"/>
  <c r="G101" i="7"/>
  <c r="F100" i="7"/>
  <c r="F99" i="7" s="1"/>
  <c r="E100" i="7"/>
  <c r="D100" i="7"/>
  <c r="D99" i="7" s="1"/>
  <c r="C100" i="7"/>
  <c r="E99" i="7"/>
  <c r="C99" i="7"/>
  <c r="Q98" i="7"/>
  <c r="L98" i="7"/>
  <c r="G98" i="7"/>
  <c r="F97" i="7"/>
  <c r="E97" i="7"/>
  <c r="E96" i="7" s="1"/>
  <c r="D97" i="7"/>
  <c r="C97" i="7"/>
  <c r="G97" i="7" s="1"/>
  <c r="G96" i="7" s="1"/>
  <c r="F96" i="7"/>
  <c r="D96" i="7"/>
  <c r="C96" i="7"/>
  <c r="Q95" i="7"/>
  <c r="L95" i="7"/>
  <c r="G95" i="7"/>
  <c r="F94" i="7"/>
  <c r="E94" i="7"/>
  <c r="E93" i="7" s="1"/>
  <c r="D94" i="7"/>
  <c r="C94" i="7"/>
  <c r="C93" i="7" s="1"/>
  <c r="F93" i="7"/>
  <c r="D93" i="7"/>
  <c r="Q85" i="7"/>
  <c r="L85" i="7"/>
  <c r="G85" i="7"/>
  <c r="F84" i="7"/>
  <c r="E84" i="7"/>
  <c r="E83" i="7" s="1"/>
  <c r="J84" i="7" s="1"/>
  <c r="J83" i="7" s="1"/>
  <c r="O84" i="7" s="1"/>
  <c r="O83" i="7" s="1"/>
  <c r="D84" i="7"/>
  <c r="C84" i="7"/>
  <c r="C83" i="7" s="1"/>
  <c r="F83" i="7"/>
  <c r="K84" i="7" s="1"/>
  <c r="K83" i="7" s="1"/>
  <c r="P84" i="7" s="1"/>
  <c r="P83" i="7" s="1"/>
  <c r="D83" i="7"/>
  <c r="I84" i="7" s="1"/>
  <c r="I83" i="7" s="1"/>
  <c r="N84" i="7" s="1"/>
  <c r="N83" i="7" s="1"/>
  <c r="Q82" i="7"/>
  <c r="M82" i="7"/>
  <c r="N82" i="7" s="1"/>
  <c r="L82" i="7"/>
  <c r="I82" i="7"/>
  <c r="J82" i="7" s="1"/>
  <c r="H82" i="7"/>
  <c r="G82" i="7"/>
  <c r="C82" i="7"/>
  <c r="D82" i="7" s="1"/>
  <c r="Q80" i="7"/>
  <c r="L80" i="7"/>
  <c r="G80" i="7"/>
  <c r="J79" i="7"/>
  <c r="O79" i="7" s="1"/>
  <c r="F79" i="7"/>
  <c r="K79" i="7" s="1"/>
  <c r="K309" i="6" s="1"/>
  <c r="E79" i="7"/>
  <c r="D79" i="7"/>
  <c r="I79" i="7" s="1"/>
  <c r="C79" i="7"/>
  <c r="H79" i="7" s="1"/>
  <c r="Q77" i="7"/>
  <c r="N77" i="7"/>
  <c r="O77" i="7" s="1"/>
  <c r="M77" i="7"/>
  <c r="L77" i="7"/>
  <c r="H77" i="7"/>
  <c r="I77" i="7" s="1"/>
  <c r="G77" i="7"/>
  <c r="D77" i="7"/>
  <c r="E77" i="7" s="1"/>
  <c r="C77" i="7"/>
  <c r="Q75" i="7"/>
  <c r="L75" i="7"/>
  <c r="G75" i="7"/>
  <c r="K74" i="7"/>
  <c r="P74" i="7" s="1"/>
  <c r="I74" i="7"/>
  <c r="N74" i="7" s="1"/>
  <c r="F74" i="7"/>
  <c r="E74" i="7"/>
  <c r="J74" i="7" s="1"/>
  <c r="D74" i="7"/>
  <c r="C74" i="7"/>
  <c r="H74" i="7" s="1"/>
  <c r="Q72" i="7"/>
  <c r="M72" i="7"/>
  <c r="N72" i="7" s="1"/>
  <c r="L72" i="7"/>
  <c r="I72" i="7"/>
  <c r="J72" i="7" s="1"/>
  <c r="H72" i="7"/>
  <c r="G72" i="7"/>
  <c r="C72" i="7"/>
  <c r="D72" i="7" s="1"/>
  <c r="Q70" i="7"/>
  <c r="L70" i="7"/>
  <c r="G70" i="7"/>
  <c r="J69" i="7"/>
  <c r="O69" i="7" s="1"/>
  <c r="H69" i="7"/>
  <c r="M69" i="7" s="1"/>
  <c r="F69" i="7"/>
  <c r="K69" i="7" s="1"/>
  <c r="E69" i="7"/>
  <c r="D69" i="7"/>
  <c r="I69" i="7" s="1"/>
  <c r="C69" i="7"/>
  <c r="G69" i="7" s="1"/>
  <c r="Q67" i="7"/>
  <c r="N67" i="7"/>
  <c r="O67" i="7" s="1"/>
  <c r="M67" i="7"/>
  <c r="L67" i="7"/>
  <c r="H67" i="7"/>
  <c r="I67" i="7" s="1"/>
  <c r="G67" i="7"/>
  <c r="D67" i="7"/>
  <c r="E67" i="7" s="1"/>
  <c r="C67" i="7"/>
  <c r="Q65" i="7"/>
  <c r="L65" i="7"/>
  <c r="G65" i="7"/>
  <c r="K64" i="7"/>
  <c r="P64" i="7" s="1"/>
  <c r="I64" i="7"/>
  <c r="N64" i="7" s="1"/>
  <c r="F64" i="7"/>
  <c r="E64" i="7"/>
  <c r="J64" i="7" s="1"/>
  <c r="D64" i="7"/>
  <c r="C64" i="7"/>
  <c r="H64" i="7" s="1"/>
  <c r="Q62" i="7"/>
  <c r="M62" i="7"/>
  <c r="N62" i="7" s="1"/>
  <c r="L62" i="7"/>
  <c r="I62" i="7"/>
  <c r="J62" i="7" s="1"/>
  <c r="H62" i="7"/>
  <c r="G62" i="7"/>
  <c r="C62" i="7"/>
  <c r="D62" i="7" s="1"/>
  <c r="Q60" i="7"/>
  <c r="L60" i="7"/>
  <c r="G60" i="7"/>
  <c r="J59" i="7"/>
  <c r="O59" i="7" s="1"/>
  <c r="H59" i="7"/>
  <c r="M59" i="7" s="1"/>
  <c r="F59" i="7"/>
  <c r="K59" i="7" s="1"/>
  <c r="E59" i="7"/>
  <c r="D59" i="7"/>
  <c r="I59" i="7" s="1"/>
  <c r="C59" i="7"/>
  <c r="G59" i="7" s="1"/>
  <c r="Q55" i="7"/>
  <c r="L55" i="7"/>
  <c r="G55" i="7"/>
  <c r="Q54" i="7"/>
  <c r="L54" i="7"/>
  <c r="G54" i="7"/>
  <c r="Q53" i="7"/>
  <c r="L53" i="7"/>
  <c r="G53" i="7"/>
  <c r="P52" i="7"/>
  <c r="O52" i="7"/>
  <c r="N52" i="7"/>
  <c r="M52" i="7"/>
  <c r="Q52" i="7" s="1"/>
  <c r="K52" i="7"/>
  <c r="J52" i="7"/>
  <c r="I52" i="7"/>
  <c r="H52" i="7"/>
  <c r="L52" i="7" s="1"/>
  <c r="F52" i="7"/>
  <c r="E52" i="7"/>
  <c r="D52" i="7"/>
  <c r="C52" i="7"/>
  <c r="G52" i="7" s="1"/>
  <c r="F51" i="7"/>
  <c r="F50" i="7" s="1"/>
  <c r="K51" i="7" s="1"/>
  <c r="K50" i="7" s="1"/>
  <c r="P51" i="7" s="1"/>
  <c r="P50" i="7" s="1"/>
  <c r="E51" i="7"/>
  <c r="D51" i="7"/>
  <c r="D50" i="7" s="1"/>
  <c r="I51" i="7" s="1"/>
  <c r="I50" i="7" s="1"/>
  <c r="N51" i="7" s="1"/>
  <c r="N50" i="7" s="1"/>
  <c r="C51" i="7"/>
  <c r="E50" i="7"/>
  <c r="J51" i="7" s="1"/>
  <c r="J50" i="7" s="1"/>
  <c r="O51" i="7" s="1"/>
  <c r="O50" i="7" s="1"/>
  <c r="C50" i="7"/>
  <c r="H51" i="7" s="1"/>
  <c r="Q49" i="7"/>
  <c r="L49" i="7"/>
  <c r="G49" i="7"/>
  <c r="Q48" i="7"/>
  <c r="Q48" i="26" s="1"/>
  <c r="L48" i="7"/>
  <c r="L48" i="26" s="1"/>
  <c r="G48" i="26"/>
  <c r="Q47" i="7"/>
  <c r="Q47" i="26" s="1"/>
  <c r="L47" i="7"/>
  <c r="L47" i="26" s="1"/>
  <c r="G47" i="7"/>
  <c r="G47" i="26" s="1"/>
  <c r="Q46" i="7"/>
  <c r="Q46" i="26" s="1"/>
  <c r="L46" i="7"/>
  <c r="L46" i="26" s="1"/>
  <c r="G46" i="7"/>
  <c r="G46" i="26" s="1"/>
  <c r="Q42" i="7"/>
  <c r="L42" i="7"/>
  <c r="G42" i="7"/>
  <c r="Q41" i="7"/>
  <c r="L41" i="7"/>
  <c r="G41" i="7"/>
  <c r="Q40" i="7"/>
  <c r="Q39" i="7" s="1"/>
  <c r="L40" i="7"/>
  <c r="L39" i="7" s="1"/>
  <c r="G40" i="7"/>
  <c r="G39" i="7"/>
  <c r="Q38" i="7"/>
  <c r="L38" i="7"/>
  <c r="G38" i="7"/>
  <c r="Q37" i="7"/>
  <c r="L37" i="7"/>
  <c r="G37" i="7"/>
  <c r="Q36" i="7"/>
  <c r="L36" i="7"/>
  <c r="G36" i="7"/>
  <c r="P35" i="7"/>
  <c r="O35" i="7"/>
  <c r="N35" i="7"/>
  <c r="M35" i="7"/>
  <c r="Q35" i="7" s="1"/>
  <c r="K35" i="7"/>
  <c r="J35" i="7"/>
  <c r="I35" i="7"/>
  <c r="H35" i="7"/>
  <c r="L35" i="7" s="1"/>
  <c r="F35" i="7"/>
  <c r="E35" i="7"/>
  <c r="D35" i="7"/>
  <c r="C35" i="7"/>
  <c r="G35" i="7" s="1"/>
  <c r="F34" i="7"/>
  <c r="F33" i="7" s="1"/>
  <c r="K34" i="7" s="1"/>
  <c r="K33" i="7" s="1"/>
  <c r="P34" i="7" s="1"/>
  <c r="P33" i="7" s="1"/>
  <c r="E34" i="7"/>
  <c r="D34" i="7"/>
  <c r="D33" i="7" s="1"/>
  <c r="I34" i="7" s="1"/>
  <c r="I33" i="7" s="1"/>
  <c r="N34" i="7" s="1"/>
  <c r="N33" i="7" s="1"/>
  <c r="C34" i="7"/>
  <c r="G34" i="7" s="1"/>
  <c r="G33" i="7" s="1"/>
  <c r="E33" i="7"/>
  <c r="J34" i="7" s="1"/>
  <c r="J33" i="7" s="1"/>
  <c r="O34" i="7" s="1"/>
  <c r="O33" i="7" s="1"/>
  <c r="C33" i="7"/>
  <c r="H34" i="7" s="1"/>
  <c r="Q32" i="7"/>
  <c r="L32" i="7"/>
  <c r="G32" i="7"/>
  <c r="Q31" i="7"/>
  <c r="L31" i="7"/>
  <c r="G31" i="7"/>
  <c r="Q30" i="7"/>
  <c r="L30" i="7"/>
  <c r="G30" i="7"/>
  <c r="P29" i="7"/>
  <c r="O29" i="7"/>
  <c r="N29" i="7"/>
  <c r="M29" i="7"/>
  <c r="Q29" i="7" s="1"/>
  <c r="K29" i="7"/>
  <c r="J29" i="7"/>
  <c r="I29" i="7"/>
  <c r="H29" i="7"/>
  <c r="L29" i="7" s="1"/>
  <c r="F29" i="7"/>
  <c r="E29" i="7"/>
  <c r="D29" i="7"/>
  <c r="C29" i="7"/>
  <c r="G29" i="7" s="1"/>
  <c r="F28" i="7"/>
  <c r="F27" i="7" s="1"/>
  <c r="K28" i="7" s="1"/>
  <c r="K27" i="7" s="1"/>
  <c r="P28" i="7" s="1"/>
  <c r="P27" i="7" s="1"/>
  <c r="E28" i="7"/>
  <c r="D28" i="7"/>
  <c r="D27" i="7" s="1"/>
  <c r="I28" i="7" s="1"/>
  <c r="I27" i="7" s="1"/>
  <c r="N28" i="7" s="1"/>
  <c r="N27" i="7" s="1"/>
  <c r="C28" i="7"/>
  <c r="E27" i="7"/>
  <c r="J28" i="7" s="1"/>
  <c r="J27" i="7" s="1"/>
  <c r="O28" i="7" s="1"/>
  <c r="O27" i="7" s="1"/>
  <c r="C27" i="7"/>
  <c r="H28" i="7" s="1"/>
  <c r="Q26" i="7"/>
  <c r="L26" i="7"/>
  <c r="G26" i="7"/>
  <c r="Q25" i="7"/>
  <c r="Q25" i="26" s="1"/>
  <c r="L25" i="7"/>
  <c r="L25" i="26" s="1"/>
  <c r="G25" i="7"/>
  <c r="G25" i="26" s="1"/>
  <c r="Q24" i="7"/>
  <c r="Q24" i="26" s="1"/>
  <c r="L24" i="7"/>
  <c r="L24" i="26" s="1"/>
  <c r="G24" i="7"/>
  <c r="G24" i="26" s="1"/>
  <c r="Q23" i="7"/>
  <c r="Q23" i="26" s="1"/>
  <c r="Q16" i="26" s="1"/>
  <c r="L23" i="7"/>
  <c r="L23" i="26" s="1"/>
  <c r="G23" i="7"/>
  <c r="G23" i="26" s="1"/>
  <c r="G16" i="26" s="1"/>
  <c r="Q19" i="7"/>
  <c r="L19" i="7"/>
  <c r="G19" i="7"/>
  <c r="Q18" i="7"/>
  <c r="L18" i="7"/>
  <c r="G18" i="7"/>
  <c r="G16" i="7" s="1"/>
  <c r="Q17" i="7"/>
  <c r="L17" i="7"/>
  <c r="L56" i="7" s="1"/>
  <c r="G17" i="7"/>
  <c r="Q16" i="7"/>
  <c r="G7" i="7"/>
  <c r="C7" i="7"/>
  <c r="H7" i="7" s="1"/>
  <c r="N556" i="6"/>
  <c r="M556" i="6"/>
  <c r="L556" i="6"/>
  <c r="K556" i="6"/>
  <c r="J556" i="6"/>
  <c r="I556" i="6"/>
  <c r="H556" i="6"/>
  <c r="G556" i="6"/>
  <c r="F556" i="6"/>
  <c r="E556" i="6"/>
  <c r="D556" i="6"/>
  <c r="C556" i="6"/>
  <c r="N555" i="6"/>
  <c r="M555" i="6"/>
  <c r="L555" i="6"/>
  <c r="K555" i="6"/>
  <c r="J555" i="6"/>
  <c r="I555" i="6"/>
  <c r="H555" i="6"/>
  <c r="G555" i="6"/>
  <c r="F555" i="6"/>
  <c r="E555" i="6"/>
  <c r="D555" i="6"/>
  <c r="C555" i="6"/>
  <c r="I325" i="6"/>
  <c r="F325" i="6"/>
  <c r="E325" i="6"/>
  <c r="D325" i="6"/>
  <c r="J322" i="6"/>
  <c r="H322" i="6"/>
  <c r="F322" i="6"/>
  <c r="E322" i="6"/>
  <c r="D322" i="6"/>
  <c r="C322" i="6"/>
  <c r="K319" i="6"/>
  <c r="I319" i="6"/>
  <c r="F319" i="6"/>
  <c r="E319" i="6"/>
  <c r="D319" i="6"/>
  <c r="C319" i="6"/>
  <c r="J316" i="6"/>
  <c r="H316" i="6"/>
  <c r="F316" i="6"/>
  <c r="E316" i="6"/>
  <c r="D316" i="6"/>
  <c r="C316" i="6"/>
  <c r="K313" i="6"/>
  <c r="I313" i="6"/>
  <c r="F313" i="6"/>
  <c r="E313" i="6"/>
  <c r="D313" i="6"/>
  <c r="C313" i="6"/>
  <c r="O309" i="6"/>
  <c r="J309" i="6"/>
  <c r="I309" i="6"/>
  <c r="F309" i="6"/>
  <c r="E309" i="6"/>
  <c r="D309" i="6"/>
  <c r="P306" i="6"/>
  <c r="N306" i="6"/>
  <c r="K306" i="6"/>
  <c r="J306" i="6"/>
  <c r="I306" i="6"/>
  <c r="H306" i="6"/>
  <c r="F306" i="6"/>
  <c r="E306" i="6"/>
  <c r="D306" i="6"/>
  <c r="C306" i="6"/>
  <c r="O303" i="6"/>
  <c r="M303" i="6"/>
  <c r="K303" i="6"/>
  <c r="J303" i="6"/>
  <c r="I303" i="6"/>
  <c r="H303" i="6"/>
  <c r="F303" i="6"/>
  <c r="E303" i="6"/>
  <c r="D303" i="6"/>
  <c r="C303" i="6"/>
  <c r="P300" i="6"/>
  <c r="N300" i="6"/>
  <c r="K300" i="6"/>
  <c r="J300" i="6"/>
  <c r="I300" i="6"/>
  <c r="H300" i="6"/>
  <c r="F300" i="6"/>
  <c r="E300" i="6"/>
  <c r="D300" i="6"/>
  <c r="C300" i="6"/>
  <c r="O297" i="6"/>
  <c r="M297" i="6"/>
  <c r="K297" i="6"/>
  <c r="J297" i="6"/>
  <c r="I297" i="6"/>
  <c r="H297" i="6"/>
  <c r="F297" i="6"/>
  <c r="E297" i="6"/>
  <c r="D297" i="6"/>
  <c r="C297" i="6"/>
  <c r="C292" i="6"/>
  <c r="H292" i="6" s="1"/>
  <c r="M292" i="6" s="1"/>
  <c r="G268" i="6"/>
  <c r="C268" i="6" s="1"/>
  <c r="C258" i="6"/>
  <c r="C257" i="6"/>
  <c r="E253" i="6"/>
  <c r="D253" i="6"/>
  <c r="C253" i="6"/>
  <c r="D250" i="6"/>
  <c r="E250" i="6" s="1"/>
  <c r="C250" i="6"/>
  <c r="C244" i="6" a="1"/>
  <c r="D238" i="6"/>
  <c r="E238" i="6" s="1"/>
  <c r="F238" i="6" s="1"/>
  <c r="G238" i="6" s="1"/>
  <c r="H238" i="6" s="1"/>
  <c r="I238" i="6" s="1"/>
  <c r="J238" i="6" s="1"/>
  <c r="K238" i="6" s="1"/>
  <c r="L238" i="6" s="1"/>
  <c r="M238" i="6" s="1"/>
  <c r="N238" i="6" s="1"/>
  <c r="O238" i="6" s="1"/>
  <c r="P238" i="6" s="1"/>
  <c r="Q238" i="6" s="1"/>
  <c r="C238" i="6"/>
  <c r="U231" i="6"/>
  <c r="T231" i="6"/>
  <c r="S231" i="6"/>
  <c r="R231" i="6"/>
  <c r="P231" i="6"/>
  <c r="O231" i="6"/>
  <c r="N231" i="6"/>
  <c r="M231" i="6"/>
  <c r="K231" i="6"/>
  <c r="J231" i="6"/>
  <c r="I231" i="6"/>
  <c r="H231" i="6"/>
  <c r="F231" i="6"/>
  <c r="E231" i="6"/>
  <c r="D231" i="6"/>
  <c r="C231" i="6"/>
  <c r="AJ229" i="6"/>
  <c r="AK229" i="6" s="1"/>
  <c r="AI229" i="6"/>
  <c r="AH229" i="6"/>
  <c r="AG229" i="6"/>
  <c r="AE229" i="6"/>
  <c r="AF229" i="6" s="1"/>
  <c r="AD229" i="6"/>
  <c r="AC229" i="6"/>
  <c r="AB229" i="6"/>
  <c r="Z229" i="6"/>
  <c r="P338" i="6" s="1"/>
  <c r="Y229" i="6"/>
  <c r="O338" i="6" s="1"/>
  <c r="X229" i="6"/>
  <c r="N338" i="6" s="1"/>
  <c r="W229" i="6"/>
  <c r="M338" i="6" s="1"/>
  <c r="V229" i="6"/>
  <c r="Q229" i="6"/>
  <c r="L229" i="6"/>
  <c r="G229" i="6"/>
  <c r="AJ228" i="6"/>
  <c r="AK228" i="6" s="1"/>
  <c r="AI228" i="6"/>
  <c r="AH228" i="6"/>
  <c r="AG228" i="6"/>
  <c r="AE228" i="6"/>
  <c r="AF228" i="6" s="1"/>
  <c r="AD228" i="6"/>
  <c r="AC228" i="6"/>
  <c r="AB228" i="6"/>
  <c r="Z228" i="6"/>
  <c r="AA228" i="6" s="1"/>
  <c r="Y228" i="6"/>
  <c r="O337" i="6" s="1"/>
  <c r="X228" i="6"/>
  <c r="N337" i="6" s="1"/>
  <c r="W228" i="6"/>
  <c r="M337" i="6" s="1"/>
  <c r="V228" i="6"/>
  <c r="Q228" i="6"/>
  <c r="L228" i="6"/>
  <c r="G228" i="6"/>
  <c r="AJ227" i="6"/>
  <c r="AK227" i="6" s="1"/>
  <c r="AI227" i="6"/>
  <c r="AH227" i="6"/>
  <c r="AG227" i="6"/>
  <c r="AE227" i="6"/>
  <c r="AF227" i="6" s="1"/>
  <c r="AD227" i="6"/>
  <c r="AC227" i="6"/>
  <c r="AB227" i="6"/>
  <c r="Z227" i="6"/>
  <c r="P336" i="6" s="1"/>
  <c r="Y227" i="6"/>
  <c r="O336" i="6" s="1"/>
  <c r="X227" i="6"/>
  <c r="N336" i="6" s="1"/>
  <c r="W227" i="6"/>
  <c r="M336" i="6" s="1"/>
  <c r="V227" i="6"/>
  <c r="Q227" i="6"/>
  <c r="L227" i="6"/>
  <c r="G227" i="6"/>
  <c r="AJ226" i="6"/>
  <c r="AK226" i="6" s="1"/>
  <c r="AI226" i="6"/>
  <c r="AH226" i="6"/>
  <c r="AG226" i="6"/>
  <c r="AE226" i="6"/>
  <c r="AF226" i="6" s="1"/>
  <c r="AD226" i="6"/>
  <c r="AC226" i="6"/>
  <c r="AB226" i="6"/>
  <c r="Z226" i="6"/>
  <c r="AA226" i="6" s="1"/>
  <c r="Y226" i="6"/>
  <c r="O335" i="6" s="1"/>
  <c r="X226" i="6"/>
  <c r="N335" i="6" s="1"/>
  <c r="W226" i="6"/>
  <c r="M335" i="6" s="1"/>
  <c r="V226" i="6"/>
  <c r="Q226" i="6"/>
  <c r="Q231" i="6" s="1"/>
  <c r="L226" i="6"/>
  <c r="G226" i="6"/>
  <c r="G231" i="6" s="1"/>
  <c r="AJ225" i="6"/>
  <c r="AK225" i="6" s="1"/>
  <c r="AI225" i="6"/>
  <c r="AH225" i="6"/>
  <c r="AG225" i="6"/>
  <c r="AE225" i="6"/>
  <c r="AF225" i="6" s="1"/>
  <c r="AD225" i="6"/>
  <c r="AC225" i="6"/>
  <c r="AC224" i="6" s="1"/>
  <c r="AB225" i="6"/>
  <c r="Z225" i="6"/>
  <c r="P334" i="6" s="1"/>
  <c r="Y225" i="6"/>
  <c r="O334" i="6" s="1"/>
  <c r="X225" i="6"/>
  <c r="N334" i="6" s="1"/>
  <c r="W225" i="6"/>
  <c r="M334" i="6" s="1"/>
  <c r="V225" i="6"/>
  <c r="V224" i="6" s="1"/>
  <c r="Q225" i="6"/>
  <c r="L225" i="6"/>
  <c r="L231" i="6" s="1"/>
  <c r="G225" i="6"/>
  <c r="AI224" i="6"/>
  <c r="AG224" i="6"/>
  <c r="AE224" i="6"/>
  <c r="W224" i="6"/>
  <c r="U224" i="6"/>
  <c r="T224" i="6"/>
  <c r="S224" i="6"/>
  <c r="R224" i="6"/>
  <c r="Q224" i="6"/>
  <c r="P224" i="6"/>
  <c r="O224" i="6"/>
  <c r="N224" i="6"/>
  <c r="M224" i="6"/>
  <c r="K224" i="6"/>
  <c r="J224" i="6"/>
  <c r="I224" i="6"/>
  <c r="H224" i="6"/>
  <c r="G224" i="6"/>
  <c r="F224" i="6"/>
  <c r="E224" i="6"/>
  <c r="D224" i="6"/>
  <c r="C224" i="6"/>
  <c r="G222" i="6"/>
  <c r="L222" i="6" s="1"/>
  <c r="C222" i="6"/>
  <c r="Q207" i="6"/>
  <c r="L207" i="6"/>
  <c r="G207" i="6"/>
  <c r="Q206" i="6"/>
  <c r="L206" i="6"/>
  <c r="G206" i="6"/>
  <c r="Q205" i="6"/>
  <c r="L205" i="6"/>
  <c r="G205" i="6"/>
  <c r="Q204" i="6"/>
  <c r="L204" i="6"/>
  <c r="L202" i="6" s="1"/>
  <c r="G204" i="6"/>
  <c r="Q203" i="6"/>
  <c r="L203" i="6"/>
  <c r="G203" i="6"/>
  <c r="P202" i="6"/>
  <c r="O202" i="6"/>
  <c r="N202" i="6"/>
  <c r="M202" i="6"/>
  <c r="K202" i="6"/>
  <c r="J202" i="6"/>
  <c r="I202" i="6"/>
  <c r="H202" i="6"/>
  <c r="F202" i="6"/>
  <c r="E202" i="6"/>
  <c r="D202" i="6"/>
  <c r="C202" i="6"/>
  <c r="Q201" i="6"/>
  <c r="L201" i="6"/>
  <c r="G201" i="6"/>
  <c r="Q198" i="6"/>
  <c r="L198" i="6"/>
  <c r="G198" i="6"/>
  <c r="Q194" i="6"/>
  <c r="L194" i="6"/>
  <c r="G194" i="6"/>
  <c r="Q190" i="6"/>
  <c r="L190" i="6"/>
  <c r="G190" i="6"/>
  <c r="Q186" i="6"/>
  <c r="L186" i="6"/>
  <c r="G186" i="6"/>
  <c r="Q182" i="6"/>
  <c r="L182" i="6"/>
  <c r="G182" i="6"/>
  <c r="Q179" i="6"/>
  <c r="L179" i="6"/>
  <c r="G179" i="6"/>
  <c r="Q176" i="6"/>
  <c r="L176" i="6"/>
  <c r="G176" i="6"/>
  <c r="Q172" i="6"/>
  <c r="L172" i="6"/>
  <c r="G172" i="6"/>
  <c r="Q168" i="6"/>
  <c r="L168" i="6"/>
  <c r="G168" i="6"/>
  <c r="Q164" i="6"/>
  <c r="L164" i="6"/>
  <c r="G164" i="6"/>
  <c r="Q160" i="6"/>
  <c r="L160" i="6"/>
  <c r="G160" i="6"/>
  <c r="Q157" i="6"/>
  <c r="L157" i="6"/>
  <c r="G157" i="6"/>
  <c r="E281" i="6" s="1"/>
  <c r="Q156" i="6"/>
  <c r="L156" i="6"/>
  <c r="G156" i="6"/>
  <c r="Q155" i="6"/>
  <c r="L155" i="6"/>
  <c r="G155" i="6"/>
  <c r="E279" i="6" s="1"/>
  <c r="Q154" i="6"/>
  <c r="L154" i="6"/>
  <c r="G154" i="6"/>
  <c r="Q153" i="6"/>
  <c r="Q152" i="6" s="1"/>
  <c r="B12" i="27" s="1"/>
  <c r="L153" i="6"/>
  <c r="G153" i="6"/>
  <c r="E277" i="6" s="1"/>
  <c r="P152" i="6"/>
  <c r="O152" i="6"/>
  <c r="N152" i="6"/>
  <c r="M152" i="6"/>
  <c r="L152" i="6"/>
  <c r="K152" i="6"/>
  <c r="J152" i="6"/>
  <c r="I152" i="6"/>
  <c r="H152" i="6"/>
  <c r="F152" i="6"/>
  <c r="E152" i="6"/>
  <c r="D152" i="6"/>
  <c r="C152" i="6"/>
  <c r="Q151" i="6"/>
  <c r="L151" i="6"/>
  <c r="G151" i="6"/>
  <c r="Q150" i="6"/>
  <c r="L150" i="6"/>
  <c r="G150" i="6"/>
  <c r="Q149" i="6"/>
  <c r="L149" i="6"/>
  <c r="G149" i="6"/>
  <c r="Q148" i="6"/>
  <c r="L148" i="6"/>
  <c r="G148" i="6"/>
  <c r="Q147" i="6"/>
  <c r="Q146" i="6" s="1"/>
  <c r="B11" i="27" s="1"/>
  <c r="L147" i="6"/>
  <c r="G147" i="6"/>
  <c r="G146" i="6" s="1"/>
  <c r="P146" i="6"/>
  <c r="O146" i="6"/>
  <c r="N146" i="6"/>
  <c r="M146" i="6"/>
  <c r="L146" i="6"/>
  <c r="K146" i="6"/>
  <c r="J146" i="6"/>
  <c r="I146" i="6"/>
  <c r="H146" i="6"/>
  <c r="F146" i="6"/>
  <c r="E146" i="6"/>
  <c r="D146" i="6"/>
  <c r="C146" i="6"/>
  <c r="Q145" i="6"/>
  <c r="L145" i="6"/>
  <c r="G145" i="6"/>
  <c r="Q144" i="6"/>
  <c r="L144" i="6"/>
  <c r="G144" i="6"/>
  <c r="Q143" i="6"/>
  <c r="L143" i="6"/>
  <c r="G143" i="6"/>
  <c r="Q142" i="6"/>
  <c r="L142" i="6"/>
  <c r="G142" i="6"/>
  <c r="Q141" i="6"/>
  <c r="Q140" i="6" s="1"/>
  <c r="B10" i="27" s="1"/>
  <c r="L141" i="6"/>
  <c r="G141" i="6"/>
  <c r="G140" i="6" s="1"/>
  <c r="P140" i="6"/>
  <c r="O140" i="6"/>
  <c r="N140" i="6"/>
  <c r="M140" i="6"/>
  <c r="L140" i="6"/>
  <c r="K140" i="6"/>
  <c r="J140" i="6"/>
  <c r="I140" i="6"/>
  <c r="H140" i="6"/>
  <c r="F140" i="6"/>
  <c r="E140" i="6"/>
  <c r="D140" i="6"/>
  <c r="C140" i="6"/>
  <c r="Q133" i="6"/>
  <c r="L133" i="6"/>
  <c r="G133" i="6"/>
  <c r="Q132" i="6"/>
  <c r="N132" i="6"/>
  <c r="O132" i="6" s="1"/>
  <c r="M132" i="6"/>
  <c r="L132" i="6"/>
  <c r="H132" i="6"/>
  <c r="I132" i="6" s="1"/>
  <c r="G132" i="6"/>
  <c r="D132" i="6"/>
  <c r="E132" i="6" s="1"/>
  <c r="C132" i="6"/>
  <c r="M131" i="6"/>
  <c r="C131" i="6"/>
  <c r="Q130" i="6"/>
  <c r="L130" i="6"/>
  <c r="G130" i="6"/>
  <c r="M129" i="6"/>
  <c r="C129" i="6"/>
  <c r="Q128" i="6"/>
  <c r="N128" i="6"/>
  <c r="O128" i="6" s="1"/>
  <c r="M128" i="6"/>
  <c r="L128" i="6"/>
  <c r="H128" i="6"/>
  <c r="I128" i="6" s="1"/>
  <c r="G128" i="6"/>
  <c r="D128" i="6"/>
  <c r="E128" i="6" s="1"/>
  <c r="C128" i="6"/>
  <c r="M127" i="6"/>
  <c r="C127" i="6"/>
  <c r="Q126" i="6"/>
  <c r="L126" i="6"/>
  <c r="G126" i="6"/>
  <c r="M125" i="6"/>
  <c r="C125" i="6"/>
  <c r="Q124" i="6"/>
  <c r="N124" i="6"/>
  <c r="O124" i="6" s="1"/>
  <c r="M124" i="6"/>
  <c r="L124" i="6"/>
  <c r="H124" i="6"/>
  <c r="I124" i="6" s="1"/>
  <c r="G124" i="6"/>
  <c r="D124" i="6"/>
  <c r="E124" i="6" s="1"/>
  <c r="C124" i="6"/>
  <c r="M123" i="6"/>
  <c r="C123" i="6"/>
  <c r="Q122" i="6"/>
  <c r="L122" i="6"/>
  <c r="G122" i="6"/>
  <c r="M121" i="6"/>
  <c r="C121" i="6"/>
  <c r="Q120" i="6"/>
  <c r="N120" i="6"/>
  <c r="O120" i="6" s="1"/>
  <c r="M120" i="6"/>
  <c r="L120" i="6"/>
  <c r="H120" i="6"/>
  <c r="I120" i="6" s="1"/>
  <c r="G120" i="6"/>
  <c r="D120" i="6"/>
  <c r="E120" i="6" s="1"/>
  <c r="C120" i="6"/>
  <c r="M119" i="6"/>
  <c r="C119" i="6"/>
  <c r="Q118" i="6"/>
  <c r="L118" i="6"/>
  <c r="G118" i="6"/>
  <c r="M117" i="6"/>
  <c r="C117" i="6"/>
  <c r="Q116" i="6"/>
  <c r="N116" i="6"/>
  <c r="O116" i="6" s="1"/>
  <c r="M116" i="6"/>
  <c r="L116" i="6"/>
  <c r="H116" i="6"/>
  <c r="I116" i="6" s="1"/>
  <c r="G116" i="6"/>
  <c r="D116" i="6"/>
  <c r="E116" i="6" s="1"/>
  <c r="C116" i="6"/>
  <c r="M115" i="6"/>
  <c r="C115" i="6"/>
  <c r="Q114" i="6"/>
  <c r="L114" i="6"/>
  <c r="G114" i="6"/>
  <c r="M113" i="6"/>
  <c r="M112" i="6" s="1"/>
  <c r="C113" i="6"/>
  <c r="Q111" i="6"/>
  <c r="L111" i="6"/>
  <c r="G111" i="6"/>
  <c r="Q110" i="6"/>
  <c r="L110" i="6"/>
  <c r="G110" i="6"/>
  <c r="Q109" i="6"/>
  <c r="L109" i="6"/>
  <c r="G109" i="6"/>
  <c r="Q108" i="6"/>
  <c r="L108" i="6"/>
  <c r="G108" i="6"/>
  <c r="Q107" i="6"/>
  <c r="L107" i="6"/>
  <c r="G107" i="6"/>
  <c r="Q106" i="6"/>
  <c r="L106" i="6"/>
  <c r="G106" i="6"/>
  <c r="Q105" i="6"/>
  <c r="L105" i="6"/>
  <c r="G105" i="6"/>
  <c r="Q104" i="6"/>
  <c r="L104" i="6"/>
  <c r="G104" i="6"/>
  <c r="F272" i="6" s="1"/>
  <c r="Q103" i="6"/>
  <c r="L103" i="6"/>
  <c r="G103" i="6"/>
  <c r="Q102" i="6"/>
  <c r="L102" i="6"/>
  <c r="L101" i="6" s="1"/>
  <c r="G102" i="6"/>
  <c r="F271" i="6" s="1"/>
  <c r="P101" i="6"/>
  <c r="O101" i="6"/>
  <c r="N101" i="6"/>
  <c r="M101" i="6"/>
  <c r="K101" i="6"/>
  <c r="J101" i="6"/>
  <c r="I101" i="6"/>
  <c r="H101" i="6"/>
  <c r="G101" i="6"/>
  <c r="F101" i="6"/>
  <c r="E101" i="6"/>
  <c r="D101" i="6"/>
  <c r="C101" i="6"/>
  <c r="P100" i="6"/>
  <c r="O100" i="6"/>
  <c r="N100" i="6"/>
  <c r="M100" i="6"/>
  <c r="M139" i="6" s="1"/>
  <c r="K100" i="6"/>
  <c r="J100" i="6"/>
  <c r="I100" i="6"/>
  <c r="H100" i="6"/>
  <c r="L100" i="6" s="1"/>
  <c r="G100" i="6"/>
  <c r="F100" i="6"/>
  <c r="E100" i="6"/>
  <c r="D100" i="6"/>
  <c r="P99" i="6"/>
  <c r="O99" i="6"/>
  <c r="N99" i="6"/>
  <c r="M99" i="6"/>
  <c r="M138" i="6" s="1"/>
  <c r="K99" i="6"/>
  <c r="J99" i="6"/>
  <c r="J95" i="6" s="1"/>
  <c r="I99" i="6"/>
  <c r="H99" i="6"/>
  <c r="G99" i="6"/>
  <c r="F99" i="6"/>
  <c r="E99" i="6"/>
  <c r="D99" i="6"/>
  <c r="P98" i="6"/>
  <c r="O98" i="6"/>
  <c r="N98" i="6"/>
  <c r="M98" i="6"/>
  <c r="M137" i="6" s="1"/>
  <c r="K98" i="6"/>
  <c r="J98" i="6"/>
  <c r="I98" i="6"/>
  <c r="H98" i="6"/>
  <c r="L98" i="6" s="1"/>
  <c r="G98" i="6"/>
  <c r="F98" i="6"/>
  <c r="E98" i="6"/>
  <c r="D98" i="6"/>
  <c r="P97" i="6"/>
  <c r="O97" i="6"/>
  <c r="N97" i="6"/>
  <c r="M97" i="6"/>
  <c r="M136" i="6" s="1"/>
  <c r="K97" i="6"/>
  <c r="J97" i="6"/>
  <c r="I97" i="6"/>
  <c r="H97" i="6"/>
  <c r="G97" i="6"/>
  <c r="F97" i="6"/>
  <c r="E97" i="6"/>
  <c r="D97" i="6"/>
  <c r="P96" i="6"/>
  <c r="O96" i="6"/>
  <c r="N96" i="6"/>
  <c r="M96" i="6"/>
  <c r="M135" i="6" s="1"/>
  <c r="K96" i="6"/>
  <c r="J96" i="6"/>
  <c r="I96" i="6"/>
  <c r="H96" i="6"/>
  <c r="G96" i="6"/>
  <c r="F96" i="6"/>
  <c r="E96" i="6"/>
  <c r="D96" i="6"/>
  <c r="P95" i="6"/>
  <c r="O95" i="6"/>
  <c r="N95" i="6"/>
  <c r="M95" i="6"/>
  <c r="G95" i="6"/>
  <c r="E95" i="6"/>
  <c r="D95" i="6"/>
  <c r="C95" i="6"/>
  <c r="G93" i="6"/>
  <c r="C93" i="6" s="1"/>
  <c r="Q89" i="6"/>
  <c r="L89" i="6"/>
  <c r="G89" i="6"/>
  <c r="Q88" i="6"/>
  <c r="L88" i="6"/>
  <c r="G88" i="6"/>
  <c r="Q87" i="6"/>
  <c r="L87" i="6"/>
  <c r="G87" i="6"/>
  <c r="Q86" i="6"/>
  <c r="L86" i="6"/>
  <c r="G86" i="6"/>
  <c r="Q85" i="6"/>
  <c r="Q84" i="6" s="1"/>
  <c r="L85" i="6"/>
  <c r="G85" i="6"/>
  <c r="G84" i="6" s="1"/>
  <c r="P84" i="6"/>
  <c r="O84" i="6"/>
  <c r="N84" i="6"/>
  <c r="M84" i="6"/>
  <c r="L84" i="6"/>
  <c r="K84" i="6"/>
  <c r="J84" i="6"/>
  <c r="I84" i="6"/>
  <c r="H84" i="6"/>
  <c r="F84" i="6"/>
  <c r="E84" i="6"/>
  <c r="D84" i="6"/>
  <c r="C84" i="6"/>
  <c r="Q82" i="6"/>
  <c r="L82" i="6"/>
  <c r="G82" i="6"/>
  <c r="Q81" i="6"/>
  <c r="L81" i="6"/>
  <c r="G81" i="6"/>
  <c r="Q80" i="6"/>
  <c r="Q79" i="6" s="1"/>
  <c r="L80" i="6"/>
  <c r="G80" i="6"/>
  <c r="G79" i="6" s="1"/>
  <c r="P79" i="6"/>
  <c r="O79" i="6"/>
  <c r="N79" i="6"/>
  <c r="M79" i="6"/>
  <c r="L79" i="6"/>
  <c r="K79" i="6"/>
  <c r="J79" i="6"/>
  <c r="I79" i="6"/>
  <c r="H79" i="6"/>
  <c r="F79" i="6"/>
  <c r="E79" i="6"/>
  <c r="D79" i="6"/>
  <c r="C79" i="6"/>
  <c r="G77" i="6"/>
  <c r="L77" i="6" s="1"/>
  <c r="Q77" i="6" s="1"/>
  <c r="C71" i="6"/>
  <c r="G200" i="6" s="1"/>
  <c r="C200" i="6" s="1"/>
  <c r="C70" i="6"/>
  <c r="G196" i="6" s="1"/>
  <c r="C196" i="6" s="1"/>
  <c r="C69" i="6"/>
  <c r="G192" i="6" s="1"/>
  <c r="C192" i="6" s="1"/>
  <c r="C68" i="6"/>
  <c r="G188" i="6" s="1"/>
  <c r="C188" i="6" s="1"/>
  <c r="C67" i="6"/>
  <c r="G184" i="6" s="1"/>
  <c r="C184" i="6" s="1"/>
  <c r="C66" i="6"/>
  <c r="C73" i="6" s="1"/>
  <c r="C65" i="6"/>
  <c r="D65" i="6" s="1"/>
  <c r="E65" i="6" s="1"/>
  <c r="F65" i="6" s="1"/>
  <c r="G65" i="6" s="1"/>
  <c r="H65" i="6" s="1"/>
  <c r="C61" i="6"/>
  <c r="G178" i="6" s="1"/>
  <c r="C178" i="6" s="1"/>
  <c r="C60" i="6"/>
  <c r="G174" i="6" s="1"/>
  <c r="C174" i="6" s="1"/>
  <c r="C59" i="6"/>
  <c r="G170" i="6" s="1"/>
  <c r="C170" i="6" s="1"/>
  <c r="C58" i="6"/>
  <c r="G166" i="6" s="1"/>
  <c r="C166" i="6" s="1"/>
  <c r="C57" i="6"/>
  <c r="G162" i="6" s="1"/>
  <c r="C162" i="6" s="1"/>
  <c r="C56" i="6"/>
  <c r="C63" i="6" s="1"/>
  <c r="C55" i="6"/>
  <c r="D55" i="6" s="1"/>
  <c r="E55" i="6" s="1"/>
  <c r="F55" i="6" s="1"/>
  <c r="G55" i="6" s="1"/>
  <c r="H55" i="6" s="1"/>
  <c r="H46" i="6"/>
  <c r="H53" i="6" s="1"/>
  <c r="G46" i="6"/>
  <c r="G53" i="6" s="1"/>
  <c r="F46" i="6"/>
  <c r="F53" i="6" s="1"/>
  <c r="E46" i="6"/>
  <c r="E53" i="6" s="1"/>
  <c r="D46" i="6"/>
  <c r="D53" i="6" s="1"/>
  <c r="C46" i="6"/>
  <c r="C53" i="6" s="1"/>
  <c r="C45" i="6"/>
  <c r="D45" i="6" s="1"/>
  <c r="E45" i="6" s="1"/>
  <c r="F45" i="6" s="1"/>
  <c r="G45" i="6" s="1"/>
  <c r="H45" i="6" s="1"/>
  <c r="D32" i="6"/>
  <c r="E32" i="6" s="1"/>
  <c r="C32" i="6"/>
  <c r="H25" i="6"/>
  <c r="G25" i="6"/>
  <c r="F25" i="6"/>
  <c r="E25" i="6"/>
  <c r="D25" i="6"/>
  <c r="C25" i="6"/>
  <c r="H21" i="6"/>
  <c r="G21" i="6"/>
  <c r="F21" i="6"/>
  <c r="E21" i="6"/>
  <c r="D21" i="6"/>
  <c r="C21" i="6"/>
  <c r="D20" i="6"/>
  <c r="E20" i="6" s="1"/>
  <c r="F20" i="6" s="1"/>
  <c r="G20" i="6" s="1"/>
  <c r="H20" i="6" s="1"/>
  <c r="C20" i="6"/>
  <c r="E13" i="6"/>
  <c r="D13" i="6"/>
  <c r="C13" i="6"/>
  <c r="E9" i="6"/>
  <c r="D9" i="6"/>
  <c r="C9" i="6"/>
  <c r="C8" i="6"/>
  <c r="D8" i="6" s="1"/>
  <c r="E8" i="6" s="1"/>
  <c r="D15" i="24"/>
  <c r="L15" i="24"/>
  <c r="I15" i="24"/>
  <c r="C244" i="6"/>
  <c r="E45" i="24"/>
  <c r="G15" i="24"/>
  <c r="B15" i="24"/>
  <c r="D244" i="6"/>
  <c r="D46" i="24"/>
  <c r="B45" i="24"/>
  <c r="D52" i="24"/>
  <c r="C45" i="24"/>
  <c r="B46" i="24"/>
  <c r="D45" i="24"/>
  <c r="B52" i="24"/>
  <c r="N15" i="24"/>
  <c r="G167" i="26" l="1"/>
  <c r="G162" i="26"/>
  <c r="AD224" i="6"/>
  <c r="K95" i="6"/>
  <c r="AB224" i="6"/>
  <c r="I95" i="6"/>
  <c r="G202" i="6"/>
  <c r="F95" i="6"/>
  <c r="Y224" i="6"/>
  <c r="M333" i="6"/>
  <c r="O333" i="6"/>
  <c r="H95" i="6"/>
  <c r="C309" i="6"/>
  <c r="M79" i="7"/>
  <c r="M309" i="6" s="1"/>
  <c r="H309" i="6"/>
  <c r="G79" i="7"/>
  <c r="P335" i="6"/>
  <c r="AH224" i="6"/>
  <c r="AF224" i="6"/>
  <c r="P337" i="6"/>
  <c r="Q202" i="6"/>
  <c r="B15" i="27" s="1"/>
  <c r="AK224" i="6"/>
  <c r="G54" i="26"/>
  <c r="G37" i="26"/>
  <c r="G31" i="26"/>
  <c r="G51" i="7"/>
  <c r="G50" i="7" s="1"/>
  <c r="G51" i="26"/>
  <c r="G50" i="26" s="1"/>
  <c r="F275" i="6"/>
  <c r="F274" i="6"/>
  <c r="P39" i="7" s="1"/>
  <c r="Q101" i="6"/>
  <c r="B7" i="27" s="1"/>
  <c r="F273" i="6"/>
  <c r="G28" i="7"/>
  <c r="G27" i="7" s="1"/>
  <c r="Q56" i="7"/>
  <c r="G56" i="7"/>
  <c r="G56" i="26"/>
  <c r="D162" i="6"/>
  <c r="C161" i="6"/>
  <c r="D170" i="6"/>
  <c r="C169" i="6"/>
  <c r="D178" i="6"/>
  <c r="C177" i="6"/>
  <c r="D188" i="6"/>
  <c r="C187" i="6"/>
  <c r="D196" i="6"/>
  <c r="C195" i="6"/>
  <c r="P116" i="6"/>
  <c r="P115" i="6" s="1"/>
  <c r="P113" i="6" s="1"/>
  <c r="O115" i="6"/>
  <c r="O113" i="6" s="1"/>
  <c r="F120" i="6"/>
  <c r="F119" i="6" s="1"/>
  <c r="F117" i="6" s="1"/>
  <c r="E119" i="6"/>
  <c r="E117" i="6" s="1"/>
  <c r="J120" i="6"/>
  <c r="I119" i="6"/>
  <c r="I117" i="6" s="1"/>
  <c r="I136" i="6" s="1"/>
  <c r="P124" i="6"/>
  <c r="P123" i="6" s="1"/>
  <c r="P121" i="6" s="1"/>
  <c r="P137" i="6" s="1"/>
  <c r="O123" i="6"/>
  <c r="O121" i="6" s="1"/>
  <c r="F128" i="6"/>
  <c r="F127" i="6" s="1"/>
  <c r="F125" i="6" s="1"/>
  <c r="E127" i="6"/>
  <c r="E125" i="6" s="1"/>
  <c r="J128" i="6"/>
  <c r="I127" i="6"/>
  <c r="I125" i="6" s="1"/>
  <c r="I138" i="6" s="1"/>
  <c r="P132" i="6"/>
  <c r="P131" i="6" s="1"/>
  <c r="P129" i="6" s="1"/>
  <c r="P139" i="6" s="1"/>
  <c r="O131" i="6"/>
  <c r="O129" i="6" s="1"/>
  <c r="H222" i="6"/>
  <c r="Q222" i="6"/>
  <c r="N333" i="6"/>
  <c r="D166" i="6"/>
  <c r="C165" i="6"/>
  <c r="D174" i="6"/>
  <c r="C173" i="6"/>
  <c r="D184" i="6"/>
  <c r="C183" i="6"/>
  <c r="D192" i="6"/>
  <c r="C191" i="6"/>
  <c r="D200" i="6"/>
  <c r="C199" i="6"/>
  <c r="M134" i="6"/>
  <c r="O135" i="6"/>
  <c r="F136" i="6"/>
  <c r="F211" i="6" s="1"/>
  <c r="O137" i="6"/>
  <c r="F138" i="6"/>
  <c r="O139" i="6"/>
  <c r="F116" i="6"/>
  <c r="F115" i="6" s="1"/>
  <c r="F113" i="6" s="1"/>
  <c r="E115" i="6"/>
  <c r="E113" i="6" s="1"/>
  <c r="J116" i="6"/>
  <c r="I115" i="6"/>
  <c r="I113" i="6" s="1"/>
  <c r="P120" i="6"/>
  <c r="P119" i="6" s="1"/>
  <c r="P117" i="6" s="1"/>
  <c r="P136" i="6" s="1"/>
  <c r="O119" i="6"/>
  <c r="O117" i="6" s="1"/>
  <c r="O136" i="6" s="1"/>
  <c r="F124" i="6"/>
  <c r="F123" i="6" s="1"/>
  <c r="F121" i="6" s="1"/>
  <c r="F137" i="6" s="1"/>
  <c r="E123" i="6"/>
  <c r="E121" i="6" s="1"/>
  <c r="J124" i="6"/>
  <c r="I123" i="6"/>
  <c r="I121" i="6" s="1"/>
  <c r="I137" i="6" s="1"/>
  <c r="P128" i="6"/>
  <c r="P127" i="6" s="1"/>
  <c r="P125" i="6" s="1"/>
  <c r="P138" i="6" s="1"/>
  <c r="O127" i="6"/>
  <c r="O125" i="6" s="1"/>
  <c r="O138" i="6" s="1"/>
  <c r="F132" i="6"/>
  <c r="F131" i="6" s="1"/>
  <c r="F129" i="6" s="1"/>
  <c r="F139" i="6" s="1"/>
  <c r="E131" i="6"/>
  <c r="E129" i="6" s="1"/>
  <c r="J132" i="6"/>
  <c r="I131" i="6"/>
  <c r="I129" i="6" s="1"/>
  <c r="I139" i="6" s="1"/>
  <c r="L93" i="6"/>
  <c r="L96" i="6"/>
  <c r="L97" i="6"/>
  <c r="L99" i="6"/>
  <c r="D57" i="6"/>
  <c r="D58" i="6"/>
  <c r="D59" i="6"/>
  <c r="D60" i="6"/>
  <c r="D61" i="6"/>
  <c r="D67" i="6"/>
  <c r="D68" i="6"/>
  <c r="D69" i="6"/>
  <c r="D70" i="6"/>
  <c r="D71" i="6"/>
  <c r="Q96" i="6"/>
  <c r="Q97" i="6"/>
  <c r="Q98" i="6"/>
  <c r="Q99" i="6"/>
  <c r="Q100" i="6"/>
  <c r="C112" i="6"/>
  <c r="D115" i="6"/>
  <c r="D113" i="6" s="1"/>
  <c r="H115" i="6"/>
  <c r="N115" i="6"/>
  <c r="N113" i="6" s="1"/>
  <c r="D119" i="6"/>
  <c r="D117" i="6" s="1"/>
  <c r="H119" i="6"/>
  <c r="N119" i="6"/>
  <c r="N117" i="6" s="1"/>
  <c r="N136" i="6" s="1"/>
  <c r="D123" i="6"/>
  <c r="D121" i="6" s="1"/>
  <c r="H123" i="6"/>
  <c r="N123" i="6"/>
  <c r="N121" i="6" s="1"/>
  <c r="N137" i="6" s="1"/>
  <c r="D127" i="6"/>
  <c r="D125" i="6" s="1"/>
  <c r="H127" i="6"/>
  <c r="N127" i="6"/>
  <c r="N125" i="6" s="1"/>
  <c r="N138" i="6" s="1"/>
  <c r="D131" i="6"/>
  <c r="D129" i="6" s="1"/>
  <c r="H131" i="6"/>
  <c r="N131" i="6"/>
  <c r="N129" i="6" s="1"/>
  <c r="N139" i="6" s="1"/>
  <c r="D135" i="6"/>
  <c r="F135" i="6"/>
  <c r="N135" i="6"/>
  <c r="P135" i="6"/>
  <c r="C136" i="6"/>
  <c r="C138" i="6"/>
  <c r="G152" i="6"/>
  <c r="L224" i="6"/>
  <c r="X224" i="6"/>
  <c r="Z224" i="6"/>
  <c r="AJ224" i="6"/>
  <c r="AA225" i="6"/>
  <c r="G11" i="26"/>
  <c r="G11" i="7"/>
  <c r="AA227" i="6"/>
  <c r="G13" i="26"/>
  <c r="G13" i="7"/>
  <c r="AA229" i="6"/>
  <c r="L206" i="7"/>
  <c r="L185" i="7"/>
  <c r="L178" i="7"/>
  <c r="C271" i="6"/>
  <c r="E271" i="6"/>
  <c r="O16" i="26" s="1"/>
  <c r="C272" i="6"/>
  <c r="E272" i="6"/>
  <c r="C273" i="6"/>
  <c r="D273" i="6" s="1"/>
  <c r="E273" i="6"/>
  <c r="C274" i="6"/>
  <c r="E274" i="6"/>
  <c r="J39" i="7" s="1"/>
  <c r="C275" i="6"/>
  <c r="D275" i="6" s="1"/>
  <c r="E275" i="6"/>
  <c r="C277" i="6"/>
  <c r="C278" i="6"/>
  <c r="E278" i="6"/>
  <c r="C279" i="6"/>
  <c r="C280" i="6"/>
  <c r="E280" i="6"/>
  <c r="C281" i="6"/>
  <c r="D334" i="6"/>
  <c r="F334" i="6"/>
  <c r="I334" i="6"/>
  <c r="K334" i="6"/>
  <c r="D335" i="6"/>
  <c r="F335" i="6"/>
  <c r="I335" i="6"/>
  <c r="K335" i="6"/>
  <c r="D336" i="6"/>
  <c r="F336" i="6"/>
  <c r="I336" i="6"/>
  <c r="K336" i="6"/>
  <c r="D337" i="6"/>
  <c r="F337" i="6"/>
  <c r="I337" i="6"/>
  <c r="K337" i="6"/>
  <c r="D338" i="6"/>
  <c r="F338" i="6"/>
  <c r="I338" i="6"/>
  <c r="K338" i="6"/>
  <c r="M7" i="7"/>
  <c r="Q7" i="7" s="1"/>
  <c r="L7" i="7"/>
  <c r="F16" i="7"/>
  <c r="H33" i="7"/>
  <c r="M34" i="7" s="1"/>
  <c r="L34" i="7"/>
  <c r="L33" i="7" s="1"/>
  <c r="H39" i="7"/>
  <c r="K39" i="7"/>
  <c r="H50" i="7"/>
  <c r="M51" i="7" s="1"/>
  <c r="L51" i="7"/>
  <c r="L50" i="7" s="1"/>
  <c r="N59" i="7"/>
  <c r="P59" i="7"/>
  <c r="E62" i="7"/>
  <c r="D61" i="7"/>
  <c r="D298" i="6" s="1"/>
  <c r="P67" i="7"/>
  <c r="P66" i="7" s="1"/>
  <c r="P301" i="6" s="1"/>
  <c r="O66" i="7"/>
  <c r="O301" i="6" s="1"/>
  <c r="K72" i="7"/>
  <c r="K71" i="7" s="1"/>
  <c r="K304" i="6" s="1"/>
  <c r="J71" i="7"/>
  <c r="J304" i="6" s="1"/>
  <c r="O72" i="7"/>
  <c r="N71" i="7"/>
  <c r="N304" i="6" s="1"/>
  <c r="L74" i="7"/>
  <c r="M74" i="7"/>
  <c r="O74" i="7"/>
  <c r="F77" i="7"/>
  <c r="F76" i="7" s="1"/>
  <c r="E76" i="7"/>
  <c r="E307" i="6" s="1"/>
  <c r="J77" i="7"/>
  <c r="I76" i="7"/>
  <c r="I307" i="6" s="1"/>
  <c r="N79" i="7"/>
  <c r="P79" i="7"/>
  <c r="E82" i="7"/>
  <c r="D81" i="7"/>
  <c r="D310" i="6" s="1"/>
  <c r="H94" i="7"/>
  <c r="C92" i="7"/>
  <c r="J94" i="7"/>
  <c r="J93" i="7" s="1"/>
  <c r="E92" i="7"/>
  <c r="M124" i="7"/>
  <c r="H129" i="7"/>
  <c r="M130" i="7" s="1"/>
  <c r="L130" i="7"/>
  <c r="L129" i="7" s="1"/>
  <c r="C135" i="6"/>
  <c r="C137" i="6"/>
  <c r="C139" i="6"/>
  <c r="G10" i="26"/>
  <c r="G10" i="7"/>
  <c r="G12" i="26"/>
  <c r="G12" i="7"/>
  <c r="G14" i="26"/>
  <c r="G14" i="7"/>
  <c r="G206" i="7"/>
  <c r="G199" i="7"/>
  <c r="G192" i="7"/>
  <c r="G185" i="7"/>
  <c r="G178" i="7"/>
  <c r="Q206" i="7"/>
  <c r="Q185" i="7"/>
  <c r="Q178" i="7"/>
  <c r="D271" i="6"/>
  <c r="D277" i="6"/>
  <c r="F277" i="6"/>
  <c r="D278" i="6"/>
  <c r="F278" i="6"/>
  <c r="D279" i="6"/>
  <c r="F279" i="6"/>
  <c r="D280" i="6"/>
  <c r="F280" i="6"/>
  <c r="D281" i="6"/>
  <c r="F281" i="6"/>
  <c r="C334" i="6"/>
  <c r="E334" i="6"/>
  <c r="H334" i="6"/>
  <c r="J334" i="6"/>
  <c r="C335" i="6"/>
  <c r="E335" i="6"/>
  <c r="H335" i="6"/>
  <c r="J335" i="6"/>
  <c r="C336" i="6"/>
  <c r="E336" i="6"/>
  <c r="H336" i="6"/>
  <c r="J336" i="6"/>
  <c r="C337" i="6"/>
  <c r="E337" i="6"/>
  <c r="H337" i="6"/>
  <c r="J337" i="6"/>
  <c r="C338" i="6"/>
  <c r="E338" i="6"/>
  <c r="H338" i="6"/>
  <c r="J338" i="6"/>
  <c r="P16" i="7"/>
  <c r="H27" i="7"/>
  <c r="M28" i="7" s="1"/>
  <c r="L28" i="7"/>
  <c r="L27" i="7" s="1"/>
  <c r="Q59" i="7"/>
  <c r="K62" i="7"/>
  <c r="K61" i="7" s="1"/>
  <c r="K298" i="6" s="1"/>
  <c r="J61" i="7"/>
  <c r="J298" i="6" s="1"/>
  <c r="O62" i="7"/>
  <c r="N61" i="7"/>
  <c r="N298" i="6" s="1"/>
  <c r="L64" i="7"/>
  <c r="M64" i="7"/>
  <c r="O64" i="7"/>
  <c r="F67" i="7"/>
  <c r="F66" i="7" s="1"/>
  <c r="E66" i="7"/>
  <c r="E301" i="6" s="1"/>
  <c r="J67" i="7"/>
  <c r="I66" i="7"/>
  <c r="I301" i="6" s="1"/>
  <c r="N69" i="7"/>
  <c r="P69" i="7"/>
  <c r="K68" i="7"/>
  <c r="E72" i="7"/>
  <c r="D71" i="7"/>
  <c r="D304" i="6" s="1"/>
  <c r="P73" i="7"/>
  <c r="P77" i="7"/>
  <c r="P76" i="7" s="1"/>
  <c r="P307" i="6" s="1"/>
  <c r="O76" i="7"/>
  <c r="O307" i="6" s="1"/>
  <c r="Q79" i="7"/>
  <c r="K82" i="7"/>
  <c r="K81" i="7" s="1"/>
  <c r="K310" i="6" s="1"/>
  <c r="J81" i="7"/>
  <c r="J310" i="6" s="1"/>
  <c r="O82" i="7"/>
  <c r="N81" i="7"/>
  <c r="N310" i="6" s="1"/>
  <c r="H84" i="7"/>
  <c r="C76" i="7"/>
  <c r="C66" i="7"/>
  <c r="H119" i="7"/>
  <c r="M120" i="7" s="1"/>
  <c r="L120" i="7"/>
  <c r="K125" i="7"/>
  <c r="K124" i="7" s="1"/>
  <c r="P125" i="7" s="1"/>
  <c r="P124" i="7" s="1"/>
  <c r="F108" i="7"/>
  <c r="F16" i="26"/>
  <c r="E16" i="26"/>
  <c r="C16" i="26"/>
  <c r="P16" i="26"/>
  <c r="M16" i="26"/>
  <c r="L59" i="7"/>
  <c r="G64" i="7"/>
  <c r="L69" i="7"/>
  <c r="G74" i="7"/>
  <c r="L79" i="7"/>
  <c r="G84" i="7"/>
  <c r="G83" i="7" s="1"/>
  <c r="G94" i="7"/>
  <c r="G93" i="7" s="1"/>
  <c r="I94" i="7"/>
  <c r="I93" i="7" s="1"/>
  <c r="K94" i="7"/>
  <c r="K93" i="7" s="1"/>
  <c r="H97" i="7"/>
  <c r="J97" i="7"/>
  <c r="J96" i="7" s="1"/>
  <c r="K97" i="7"/>
  <c r="K96" i="7" s="1"/>
  <c r="I100" i="7"/>
  <c r="I99" i="7" s="1"/>
  <c r="K100" i="7"/>
  <c r="K99" i="7" s="1"/>
  <c r="J100" i="7"/>
  <c r="J99" i="7" s="1"/>
  <c r="H103" i="7"/>
  <c r="J103" i="7"/>
  <c r="J102" i="7" s="1"/>
  <c r="G103" i="7"/>
  <c r="G102" i="7" s="1"/>
  <c r="K103" i="7"/>
  <c r="K102" i="7" s="1"/>
  <c r="I106" i="7"/>
  <c r="I105" i="7" s="1"/>
  <c r="K106" i="7"/>
  <c r="K105" i="7" s="1"/>
  <c r="J106" i="7"/>
  <c r="J105" i="7" s="1"/>
  <c r="C108" i="7"/>
  <c r="H110" i="7"/>
  <c r="P110" i="7"/>
  <c r="P109" i="7" s="1"/>
  <c r="L115" i="7"/>
  <c r="L114" i="7" s="1"/>
  <c r="G115" i="7"/>
  <c r="G114" i="7" s="1"/>
  <c r="G121" i="7"/>
  <c r="I125" i="7"/>
  <c r="I124" i="7" s="1"/>
  <c r="N125" i="7" s="1"/>
  <c r="N124" i="7" s="1"/>
  <c r="H147" i="7"/>
  <c r="J147" i="7"/>
  <c r="G147" i="7"/>
  <c r="P147" i="7"/>
  <c r="M152" i="7"/>
  <c r="H157" i="7"/>
  <c r="J157" i="7"/>
  <c r="G157" i="7"/>
  <c r="P157" i="7"/>
  <c r="M162" i="7"/>
  <c r="H167" i="7"/>
  <c r="J167" i="7"/>
  <c r="G167" i="7"/>
  <c r="P167" i="7"/>
  <c r="H171" i="7"/>
  <c r="M172" i="7" s="1"/>
  <c r="L172" i="7"/>
  <c r="L171" i="7" s="1"/>
  <c r="M7" i="26"/>
  <c r="Q7" i="26" s="1"/>
  <c r="L7" i="26"/>
  <c r="L28" i="26"/>
  <c r="L27" i="26" s="1"/>
  <c r="H27" i="26"/>
  <c r="M28" i="26" s="1"/>
  <c r="L34" i="26"/>
  <c r="L33" i="26" s="1"/>
  <c r="H33" i="26"/>
  <c r="M34" i="26" s="1"/>
  <c r="G39" i="26"/>
  <c r="Q39" i="26"/>
  <c r="H50" i="26"/>
  <c r="M51" i="26" s="1"/>
  <c r="L51" i="26"/>
  <c r="L50" i="26" s="1"/>
  <c r="L16" i="7"/>
  <c r="L39" i="26"/>
  <c r="D58" i="7"/>
  <c r="J58" i="7"/>
  <c r="C61" i="7"/>
  <c r="I61" i="7"/>
  <c r="I298" i="6" s="1"/>
  <c r="C63" i="7"/>
  <c r="E63" i="7"/>
  <c r="I63" i="7"/>
  <c r="D66" i="7"/>
  <c r="N66" i="7"/>
  <c r="N301" i="6" s="1"/>
  <c r="D68" i="7"/>
  <c r="J68" i="7"/>
  <c r="C71" i="7"/>
  <c r="I71" i="7"/>
  <c r="I304" i="6" s="1"/>
  <c r="C73" i="7"/>
  <c r="E73" i="7"/>
  <c r="I73" i="7"/>
  <c r="D76" i="7"/>
  <c r="N76" i="7"/>
  <c r="N307" i="6" s="1"/>
  <c r="D78" i="7"/>
  <c r="J78" i="7"/>
  <c r="C81" i="7"/>
  <c r="I81" i="7"/>
  <c r="I310" i="6" s="1"/>
  <c r="D92" i="7"/>
  <c r="F92" i="7"/>
  <c r="I97" i="7"/>
  <c r="I96" i="7" s="1"/>
  <c r="G100" i="7"/>
  <c r="G99" i="7" s="1"/>
  <c r="H100" i="7"/>
  <c r="I103" i="7"/>
  <c r="I102" i="7" s="1"/>
  <c r="G106" i="7"/>
  <c r="G105" i="7" s="1"/>
  <c r="H106" i="7"/>
  <c r="E108" i="7"/>
  <c r="I108" i="7"/>
  <c r="J110" i="7"/>
  <c r="J109" i="7" s="1"/>
  <c r="N110" i="7"/>
  <c r="N109" i="7" s="1"/>
  <c r="N108" i="7" s="1"/>
  <c r="H114" i="7"/>
  <c r="M115" i="7" s="1"/>
  <c r="Q116" i="7"/>
  <c r="G120" i="7"/>
  <c r="G119" i="7" s="1"/>
  <c r="L121" i="7"/>
  <c r="L125" i="7"/>
  <c r="L124" i="7" s="1"/>
  <c r="G125" i="7"/>
  <c r="G126" i="7"/>
  <c r="N147" i="7"/>
  <c r="I152" i="7"/>
  <c r="K152" i="7"/>
  <c r="O152" i="7"/>
  <c r="N157" i="7"/>
  <c r="I162" i="7"/>
  <c r="K162" i="7"/>
  <c r="O162" i="7"/>
  <c r="N167" i="7"/>
  <c r="H211" i="7"/>
  <c r="J211" i="7"/>
  <c r="G28" i="26"/>
  <c r="G34" i="26"/>
  <c r="G69" i="26"/>
  <c r="G74" i="26"/>
  <c r="H94" i="26"/>
  <c r="C92" i="26"/>
  <c r="J94" i="26"/>
  <c r="J93" i="26" s="1"/>
  <c r="E92" i="26"/>
  <c r="H100" i="26"/>
  <c r="J100" i="26"/>
  <c r="J99" i="26" s="1"/>
  <c r="H106" i="26"/>
  <c r="J106" i="26"/>
  <c r="J105" i="26" s="1"/>
  <c r="H110" i="26"/>
  <c r="C108" i="26"/>
  <c r="J110" i="26"/>
  <c r="J109" i="26" s="1"/>
  <c r="E108" i="26"/>
  <c r="H114" i="26"/>
  <c r="M115" i="26" s="1"/>
  <c r="L115" i="26"/>
  <c r="L114" i="26" s="1"/>
  <c r="L120" i="26"/>
  <c r="L119" i="26" s="1"/>
  <c r="H119" i="26"/>
  <c r="M120" i="26" s="1"/>
  <c r="H124" i="26"/>
  <c r="M125" i="26" s="1"/>
  <c r="L125" i="26"/>
  <c r="L124" i="26" s="1"/>
  <c r="L130" i="26"/>
  <c r="L129" i="26" s="1"/>
  <c r="H129" i="26"/>
  <c r="M130" i="26" s="1"/>
  <c r="E177" i="7"/>
  <c r="I177" i="7"/>
  <c r="Q177" i="7"/>
  <c r="E184" i="7"/>
  <c r="I184" i="7"/>
  <c r="Q184" i="7"/>
  <c r="E191" i="7"/>
  <c r="I191" i="7"/>
  <c r="Q191" i="7"/>
  <c r="E198" i="7"/>
  <c r="I198" i="7"/>
  <c r="Q198" i="7"/>
  <c r="E205" i="7"/>
  <c r="I205" i="7"/>
  <c r="Q205" i="7"/>
  <c r="D210" i="7"/>
  <c r="F210" i="7"/>
  <c r="G211" i="7"/>
  <c r="L16" i="26"/>
  <c r="I97" i="26"/>
  <c r="I96" i="26" s="1"/>
  <c r="K97" i="26"/>
  <c r="K96" i="26" s="1"/>
  <c r="I103" i="26"/>
  <c r="I102" i="26" s="1"/>
  <c r="K103" i="26"/>
  <c r="K102" i="26" s="1"/>
  <c r="G79" i="26"/>
  <c r="G84" i="26"/>
  <c r="G94" i="26"/>
  <c r="G93" i="26" s="1"/>
  <c r="I94" i="26"/>
  <c r="I93" i="26" s="1"/>
  <c r="K94" i="26"/>
  <c r="K93" i="26" s="1"/>
  <c r="H97" i="26"/>
  <c r="J97" i="26"/>
  <c r="J96" i="26" s="1"/>
  <c r="G100" i="26"/>
  <c r="G99" i="26" s="1"/>
  <c r="I100" i="26"/>
  <c r="I99" i="26" s="1"/>
  <c r="K100" i="26"/>
  <c r="K99" i="26" s="1"/>
  <c r="H103" i="26"/>
  <c r="J103" i="26"/>
  <c r="J102" i="26" s="1"/>
  <c r="G106" i="26"/>
  <c r="G105" i="26" s="1"/>
  <c r="I106" i="26"/>
  <c r="I105" i="26" s="1"/>
  <c r="K106" i="26"/>
  <c r="K105" i="26" s="1"/>
  <c r="G110" i="26"/>
  <c r="G109" i="26" s="1"/>
  <c r="I110" i="26"/>
  <c r="I109" i="26" s="1"/>
  <c r="K110" i="26"/>
  <c r="K109" i="26" s="1"/>
  <c r="G120" i="26"/>
  <c r="G119" i="26" s="1"/>
  <c r="G130" i="26"/>
  <c r="G129" i="26" s="1"/>
  <c r="G172" i="26"/>
  <c r="D92" i="26"/>
  <c r="F92" i="26"/>
  <c r="R17" i="24"/>
  <c r="R8" i="24"/>
  <c r="R28" i="24"/>
  <c r="R48" i="24"/>
  <c r="R68" i="24"/>
  <c r="B3" i="24"/>
  <c r="R54" i="24"/>
  <c r="R62" i="24"/>
  <c r="R79" i="24"/>
  <c r="D14" i="24"/>
  <c r="J16" i="24"/>
  <c r="H16" i="24"/>
  <c r="M53" i="24"/>
  <c r="B16" i="24"/>
  <c r="D16" i="24"/>
  <c r="H53" i="24"/>
  <c r="C16" i="24"/>
  <c r="H52" i="24"/>
  <c r="E53" i="24"/>
  <c r="M16" i="24"/>
  <c r="C53" i="24"/>
  <c r="C46" i="24"/>
  <c r="C47" i="24"/>
  <c r="J52" i="24"/>
  <c r="I53" i="24"/>
  <c r="H46" i="24"/>
  <c r="O15" i="24"/>
  <c r="I16" i="24"/>
  <c r="D53" i="24"/>
  <c r="G53" i="24"/>
  <c r="I46" i="24"/>
  <c r="N53" i="24"/>
  <c r="H15" i="24"/>
  <c r="D47" i="24"/>
  <c r="B53" i="24"/>
  <c r="M15" i="24"/>
  <c r="N14" i="24"/>
  <c r="E16" i="24"/>
  <c r="J46" i="24"/>
  <c r="N16" i="24"/>
  <c r="H45" i="24"/>
  <c r="J47" i="24"/>
  <c r="E46" i="24"/>
  <c r="I45" i="24"/>
  <c r="E15" i="24"/>
  <c r="J53" i="24"/>
  <c r="O14" i="24"/>
  <c r="I47" i="24"/>
  <c r="I52" i="24"/>
  <c r="J15" i="24"/>
  <c r="E47" i="24"/>
  <c r="L14" i="24"/>
  <c r="H47" i="24"/>
  <c r="B47" i="24"/>
  <c r="E14" i="24"/>
  <c r="O53" i="24"/>
  <c r="C52" i="24"/>
  <c r="O16" i="24"/>
  <c r="G16" i="24"/>
  <c r="C15" i="24"/>
  <c r="B14" i="24"/>
  <c r="J45" i="24"/>
  <c r="E52" i="24"/>
  <c r="D272" i="6" l="1"/>
  <c r="G272" i="6" s="1"/>
  <c r="H272" i="6" s="1"/>
  <c r="P333" i="6"/>
  <c r="G33" i="26"/>
  <c r="G27" i="26"/>
  <c r="G15" i="7"/>
  <c r="D274" i="6"/>
  <c r="G274" i="6" s="1"/>
  <c r="H274" i="6" s="1"/>
  <c r="F39" i="7"/>
  <c r="F15" i="7" s="1"/>
  <c r="P15" i="7"/>
  <c r="I39" i="7"/>
  <c r="G3" i="24"/>
  <c r="F3" i="24"/>
  <c r="P106" i="26"/>
  <c r="P105" i="26" s="1"/>
  <c r="O103" i="26"/>
  <c r="O102" i="26" s="1"/>
  <c r="H96" i="26"/>
  <c r="L97" i="26"/>
  <c r="L96" i="26" s="1"/>
  <c r="G92" i="26"/>
  <c r="Q184" i="26"/>
  <c r="M184" i="7"/>
  <c r="Q177" i="26"/>
  <c r="M177" i="7"/>
  <c r="L106" i="26"/>
  <c r="L105" i="26" s="1"/>
  <c r="H105" i="26"/>
  <c r="J211" i="26"/>
  <c r="J210" i="7"/>
  <c r="O110" i="7"/>
  <c r="O109" i="7" s="1"/>
  <c r="O108" i="7" s="1"/>
  <c r="J108" i="7"/>
  <c r="N103" i="7"/>
  <c r="N102" i="7" s="1"/>
  <c r="H99" i="7"/>
  <c r="L100" i="7"/>
  <c r="L99" i="7" s="1"/>
  <c r="I308" i="6"/>
  <c r="N305" i="6"/>
  <c r="D73" i="7"/>
  <c r="D307" i="6"/>
  <c r="I302" i="6"/>
  <c r="N299" i="6"/>
  <c r="D63" i="7"/>
  <c r="D301" i="6"/>
  <c r="I296" i="6"/>
  <c r="K39" i="26"/>
  <c r="J39" i="26"/>
  <c r="H39" i="26"/>
  <c r="J16" i="7"/>
  <c r="J15" i="7" s="1"/>
  <c r="H16" i="7"/>
  <c r="H15" i="7" s="1"/>
  <c r="K16" i="7"/>
  <c r="K15" i="7" s="1"/>
  <c r="L15" i="7"/>
  <c r="O39" i="26"/>
  <c r="O15" i="26" s="1"/>
  <c r="M39" i="26"/>
  <c r="P39" i="26"/>
  <c r="P15" i="26" s="1"/>
  <c r="M33" i="26"/>
  <c r="Q34" i="26"/>
  <c r="Q33" i="26" s="1"/>
  <c r="M27" i="26"/>
  <c r="Q28" i="26"/>
  <c r="Q27" i="26" s="1"/>
  <c r="O167" i="7"/>
  <c r="J325" i="6"/>
  <c r="L167" i="7"/>
  <c r="M167" i="7"/>
  <c r="H325" i="6"/>
  <c r="O157" i="7"/>
  <c r="J319" i="6"/>
  <c r="L157" i="7"/>
  <c r="M157" i="7"/>
  <c r="H319" i="6"/>
  <c r="O147" i="7"/>
  <c r="J313" i="6"/>
  <c r="L147" i="7"/>
  <c r="M147" i="7"/>
  <c r="H313" i="6"/>
  <c r="H109" i="7"/>
  <c r="L110" i="7"/>
  <c r="L109" i="7" s="1"/>
  <c r="P106" i="7"/>
  <c r="P105" i="7" s="1"/>
  <c r="N106" i="7"/>
  <c r="N105" i="7" s="1"/>
  <c r="O100" i="7"/>
  <c r="O99" i="7" s="1"/>
  <c r="P97" i="7"/>
  <c r="P96" i="7" s="1"/>
  <c r="L97" i="7"/>
  <c r="L96" i="7" s="1"/>
  <c r="H96" i="7"/>
  <c r="P94" i="7"/>
  <c r="P93" i="7" s="1"/>
  <c r="K92" i="7"/>
  <c r="G92" i="7"/>
  <c r="N16" i="26"/>
  <c r="Q120" i="7"/>
  <c r="Q119" i="7" s="1"/>
  <c r="M119" i="7"/>
  <c r="G76" i="7"/>
  <c r="C307" i="6"/>
  <c r="J308" i="6"/>
  <c r="P305" i="6"/>
  <c r="D302" i="6"/>
  <c r="P303" i="6"/>
  <c r="N68" i="7"/>
  <c r="N303" i="6"/>
  <c r="K67" i="7"/>
  <c r="K66" i="7" s="1"/>
  <c r="J66" i="7"/>
  <c r="F63" i="7"/>
  <c r="F301" i="6"/>
  <c r="P62" i="7"/>
  <c r="P61" i="7" s="1"/>
  <c r="P298" i="6" s="1"/>
  <c r="O61" i="7"/>
  <c r="K296" i="6"/>
  <c r="Q28" i="7"/>
  <c r="Q27" i="7" s="1"/>
  <c r="M27" i="7"/>
  <c r="H333" i="6"/>
  <c r="C333" i="6"/>
  <c r="Q178" i="26"/>
  <c r="Q199" i="7"/>
  <c r="M178" i="7"/>
  <c r="Q206" i="26"/>
  <c r="M206" i="7"/>
  <c r="G185" i="26"/>
  <c r="C185" i="7"/>
  <c r="G199" i="26"/>
  <c r="C199" i="7"/>
  <c r="C14" i="7"/>
  <c r="C12" i="7"/>
  <c r="C10" i="7"/>
  <c r="Q125" i="7"/>
  <c r="Q124" i="7" s="1"/>
  <c r="L94" i="7"/>
  <c r="L93" i="7" s="1"/>
  <c r="H93" i="7"/>
  <c r="D308" i="6"/>
  <c r="P309" i="6"/>
  <c r="N78" i="7"/>
  <c r="N309" i="6"/>
  <c r="K77" i="7"/>
  <c r="K76" i="7" s="1"/>
  <c r="J76" i="7"/>
  <c r="F73" i="7"/>
  <c r="F307" i="6"/>
  <c r="P72" i="7"/>
  <c r="P71" i="7" s="1"/>
  <c r="P304" i="6" s="1"/>
  <c r="O71" i="7"/>
  <c r="K302" i="6"/>
  <c r="Q69" i="7"/>
  <c r="P63" i="7"/>
  <c r="F62" i="7"/>
  <c r="F61" i="7" s="1"/>
  <c r="E61" i="7"/>
  <c r="K58" i="7"/>
  <c r="I58" i="7"/>
  <c r="Q34" i="7"/>
  <c r="Q33" i="7" s="1"/>
  <c r="M33" i="7"/>
  <c r="K333" i="6"/>
  <c r="F333" i="6"/>
  <c r="G281" i="6"/>
  <c r="H281" i="6" s="1"/>
  <c r="G280" i="6"/>
  <c r="H280" i="6" s="1"/>
  <c r="G277" i="6"/>
  <c r="H277" i="6" s="1"/>
  <c r="G275" i="6"/>
  <c r="H275" i="6" s="1"/>
  <c r="M39" i="7"/>
  <c r="C39" i="7"/>
  <c r="G273" i="6"/>
  <c r="H273" i="6" s="1"/>
  <c r="M16" i="7"/>
  <c r="C16" i="7"/>
  <c r="G271" i="6"/>
  <c r="H271" i="6" s="1"/>
  <c r="L185" i="26"/>
  <c r="L192" i="7"/>
  <c r="H185" i="7"/>
  <c r="C13" i="26"/>
  <c r="C11" i="7"/>
  <c r="G9" i="7"/>
  <c r="AA224" i="6"/>
  <c r="N134" i="6"/>
  <c r="H129" i="6"/>
  <c r="D359" i="6"/>
  <c r="I359" i="6" s="1"/>
  <c r="N359" i="6" s="1"/>
  <c r="D358" i="6"/>
  <c r="H121" i="6"/>
  <c r="D353" i="6"/>
  <c r="I353" i="6" s="1"/>
  <c r="N353" i="6" s="1"/>
  <c r="D352" i="6"/>
  <c r="H113" i="6"/>
  <c r="L200" i="6"/>
  <c r="H200" i="6" s="1"/>
  <c r="E71" i="6"/>
  <c r="L192" i="6"/>
  <c r="H192" i="6" s="1"/>
  <c r="E69" i="6"/>
  <c r="L184" i="6"/>
  <c r="H184" i="6" s="1"/>
  <c r="D66" i="6"/>
  <c r="D73" i="6" s="1"/>
  <c r="E67" i="6"/>
  <c r="L174" i="6"/>
  <c r="H174" i="6" s="1"/>
  <c r="E60" i="6"/>
  <c r="L166" i="6"/>
  <c r="H166" i="6" s="1"/>
  <c r="E58" i="6"/>
  <c r="L95" i="6"/>
  <c r="Q131" i="6"/>
  <c r="Q129" i="6" s="1"/>
  <c r="G127" i="6"/>
  <c r="G125" i="6" s="1"/>
  <c r="G138" i="6" s="1"/>
  <c r="Q123" i="6"/>
  <c r="Q121" i="6" s="1"/>
  <c r="G119" i="6"/>
  <c r="G117" i="6" s="1"/>
  <c r="G136" i="6" s="1"/>
  <c r="I112" i="6"/>
  <c r="E112" i="6"/>
  <c r="Q115" i="6"/>
  <c r="Q113" i="6" s="1"/>
  <c r="O134" i="6"/>
  <c r="E200" i="6"/>
  <c r="D199" i="6"/>
  <c r="D197" i="6" s="1"/>
  <c r="E192" i="6"/>
  <c r="D191" i="6"/>
  <c r="D189" i="6" s="1"/>
  <c r="E184" i="6"/>
  <c r="D183" i="6"/>
  <c r="D181" i="6" s="1"/>
  <c r="E174" i="6"/>
  <c r="D173" i="6"/>
  <c r="D171" i="6" s="1"/>
  <c r="E166" i="6"/>
  <c r="D165" i="6"/>
  <c r="D163" i="6" s="1"/>
  <c r="G131" i="6"/>
  <c r="G129" i="6" s="1"/>
  <c r="G139" i="6" s="1"/>
  <c r="Q127" i="6"/>
  <c r="Q125" i="6" s="1"/>
  <c r="Q138" i="6" s="1"/>
  <c r="G123" i="6"/>
  <c r="G121" i="6" s="1"/>
  <c r="G137" i="6" s="1"/>
  <c r="Q119" i="6"/>
  <c r="Q117" i="6" s="1"/>
  <c r="Q136" i="6" s="1"/>
  <c r="O112" i="6"/>
  <c r="G115" i="6"/>
  <c r="G113" i="6" s="1"/>
  <c r="C193" i="6"/>
  <c r="C185" i="6"/>
  <c r="C175" i="6"/>
  <c r="C167" i="6"/>
  <c r="C159" i="6"/>
  <c r="R80" i="24"/>
  <c r="R55" i="24"/>
  <c r="R49" i="24"/>
  <c r="R9" i="24"/>
  <c r="N110" i="26"/>
  <c r="N109" i="26" s="1"/>
  <c r="I108" i="26"/>
  <c r="N100" i="26"/>
  <c r="N99" i="26" s="1"/>
  <c r="P94" i="26"/>
  <c r="P93" i="26" s="1"/>
  <c r="K92" i="26"/>
  <c r="P97" i="26"/>
  <c r="P96" i="26" s="1"/>
  <c r="N97" i="26"/>
  <c r="N96" i="26" s="1"/>
  <c r="G211" i="26"/>
  <c r="G210" i="7"/>
  <c r="G210" i="26" s="1"/>
  <c r="D210" i="26"/>
  <c r="I211" i="7"/>
  <c r="Q205" i="26"/>
  <c r="M205" i="7"/>
  <c r="E205" i="26"/>
  <c r="F205" i="7"/>
  <c r="Q198" i="26"/>
  <c r="M198" i="7"/>
  <c r="E198" i="26"/>
  <c r="F198" i="7"/>
  <c r="Q191" i="26"/>
  <c r="M191" i="7"/>
  <c r="E191" i="26"/>
  <c r="F191" i="7"/>
  <c r="E184" i="26"/>
  <c r="F184" i="7"/>
  <c r="E177" i="26"/>
  <c r="F177" i="7"/>
  <c r="M129" i="26"/>
  <c r="Q130" i="26"/>
  <c r="Q129" i="26" s="1"/>
  <c r="M119" i="26"/>
  <c r="Q120" i="26"/>
  <c r="Q119" i="26" s="1"/>
  <c r="O106" i="26"/>
  <c r="O105" i="26" s="1"/>
  <c r="L94" i="26"/>
  <c r="L93" i="26" s="1"/>
  <c r="H93" i="26"/>
  <c r="M114" i="7"/>
  <c r="Q115" i="7"/>
  <c r="Q114" i="7" s="1"/>
  <c r="R63" i="24"/>
  <c r="R69" i="24"/>
  <c r="R29" i="24"/>
  <c r="R18" i="24"/>
  <c r="P110" i="26"/>
  <c r="P109" i="26" s="1"/>
  <c r="K108" i="26"/>
  <c r="G108" i="26"/>
  <c r="C11" i="27" s="1"/>
  <c r="D11" i="27" s="1"/>
  <c r="F11" i="27" s="1"/>
  <c r="N106" i="26"/>
  <c r="N105" i="26" s="1"/>
  <c r="H102" i="26"/>
  <c r="L103" i="26"/>
  <c r="L102" i="26" s="1"/>
  <c r="P100" i="26"/>
  <c r="P99" i="26" s="1"/>
  <c r="O97" i="26"/>
  <c r="O96" i="26" s="1"/>
  <c r="N94" i="26"/>
  <c r="N93" i="26" s="1"/>
  <c r="I92" i="26"/>
  <c r="P103" i="26"/>
  <c r="P102" i="26" s="1"/>
  <c r="N103" i="26"/>
  <c r="N102" i="26" s="1"/>
  <c r="J16" i="26"/>
  <c r="H16" i="26"/>
  <c r="K16" i="26"/>
  <c r="I16" i="26"/>
  <c r="L15" i="26"/>
  <c r="F210" i="26"/>
  <c r="K211" i="7"/>
  <c r="I205" i="26"/>
  <c r="J205" i="7"/>
  <c r="I198" i="26"/>
  <c r="J198" i="7"/>
  <c r="I191" i="26"/>
  <c r="J191" i="7"/>
  <c r="I184" i="26"/>
  <c r="J184" i="7"/>
  <c r="I177" i="26"/>
  <c r="J177" i="7"/>
  <c r="Q125" i="26"/>
  <c r="Q124" i="26" s="1"/>
  <c r="M124" i="26"/>
  <c r="Q115" i="26"/>
  <c r="Q114" i="26" s="1"/>
  <c r="M114" i="26"/>
  <c r="J108" i="26"/>
  <c r="O110" i="26"/>
  <c r="O109" i="26" s="1"/>
  <c r="L110" i="26"/>
  <c r="L109" i="26" s="1"/>
  <c r="L108" i="26" s="1"/>
  <c r="H109" i="26"/>
  <c r="O100" i="26"/>
  <c r="O99" i="26" s="1"/>
  <c r="L100" i="26"/>
  <c r="L99" i="26" s="1"/>
  <c r="H99" i="26"/>
  <c r="J92" i="26"/>
  <c r="O94" i="26"/>
  <c r="O93" i="26" s="1"/>
  <c r="H211" i="26"/>
  <c r="H210" i="7"/>
  <c r="L211" i="7"/>
  <c r="N325" i="6"/>
  <c r="O322" i="6"/>
  <c r="P162" i="7"/>
  <c r="K322" i="6"/>
  <c r="N162" i="7"/>
  <c r="I322" i="6"/>
  <c r="N319" i="6"/>
  <c r="O316" i="6"/>
  <c r="P152" i="7"/>
  <c r="K316" i="6"/>
  <c r="N152" i="7"/>
  <c r="I316" i="6"/>
  <c r="N313" i="6"/>
  <c r="G124" i="7"/>
  <c r="G108" i="7" s="1"/>
  <c r="H105" i="7"/>
  <c r="L106" i="7"/>
  <c r="L105" i="7" s="1"/>
  <c r="N97" i="7"/>
  <c r="N96" i="7" s="1"/>
  <c r="C78" i="7"/>
  <c r="C310" i="6"/>
  <c r="C68" i="7"/>
  <c r="C304" i="6"/>
  <c r="G61" i="7"/>
  <c r="G58" i="7" s="1"/>
  <c r="C58" i="7"/>
  <c r="C298" i="6"/>
  <c r="D57" i="7"/>
  <c r="Q51" i="26"/>
  <c r="Q50" i="26" s="1"/>
  <c r="M50" i="26"/>
  <c r="E39" i="26"/>
  <c r="E15" i="26" s="1"/>
  <c r="C39" i="26"/>
  <c r="C15" i="26" s="1"/>
  <c r="F39" i="26"/>
  <c r="F15" i="26" s="1"/>
  <c r="Q172" i="7"/>
  <c r="Q171" i="7" s="1"/>
  <c r="M171" i="7"/>
  <c r="P325" i="6"/>
  <c r="L162" i="7"/>
  <c r="Q162" i="7"/>
  <c r="M322" i="6"/>
  <c r="P319" i="6"/>
  <c r="L152" i="7"/>
  <c r="Q152" i="7"/>
  <c r="M316" i="6"/>
  <c r="P313" i="6"/>
  <c r="P108" i="7"/>
  <c r="K108" i="7"/>
  <c r="O106" i="7"/>
  <c r="O105" i="7" s="1"/>
  <c r="P103" i="7"/>
  <c r="P102" i="7" s="1"/>
  <c r="O103" i="7"/>
  <c r="O102" i="7" s="1"/>
  <c r="L103" i="7"/>
  <c r="L102" i="7" s="1"/>
  <c r="H102" i="7"/>
  <c r="P100" i="7"/>
  <c r="P99" i="7" s="1"/>
  <c r="N100" i="7"/>
  <c r="N99" i="7" s="1"/>
  <c r="O97" i="7"/>
  <c r="O96" i="7" s="1"/>
  <c r="N94" i="7"/>
  <c r="N93" i="7" s="1"/>
  <c r="I92" i="7"/>
  <c r="G73" i="7"/>
  <c r="G90" i="7" s="1"/>
  <c r="M15" i="26"/>
  <c r="D16" i="26"/>
  <c r="L119" i="7"/>
  <c r="G66" i="7"/>
  <c r="G63" i="7" s="1"/>
  <c r="C301" i="6"/>
  <c r="L84" i="7"/>
  <c r="L83" i="7" s="1"/>
  <c r="H83" i="7"/>
  <c r="P82" i="7"/>
  <c r="P81" i="7" s="1"/>
  <c r="P310" i="6" s="1"/>
  <c r="O81" i="7"/>
  <c r="K308" i="6"/>
  <c r="F72" i="7"/>
  <c r="F71" i="7" s="1"/>
  <c r="E71" i="7"/>
  <c r="I68" i="7"/>
  <c r="I299" i="6"/>
  <c r="E299" i="6"/>
  <c r="N63" i="7"/>
  <c r="O63" i="7"/>
  <c r="O300" i="6"/>
  <c r="Q64" i="7"/>
  <c r="M300" i="6"/>
  <c r="J296" i="6"/>
  <c r="J333" i="6"/>
  <c r="E333" i="6"/>
  <c r="Q185" i="26"/>
  <c r="Q192" i="7"/>
  <c r="M185" i="7"/>
  <c r="G178" i="26"/>
  <c r="C178" i="7"/>
  <c r="G192" i="26"/>
  <c r="C192" i="7"/>
  <c r="G206" i="26"/>
  <c r="C206" i="7"/>
  <c r="C14" i="26"/>
  <c r="C12" i="26"/>
  <c r="C10" i="26"/>
  <c r="C134" i="6"/>
  <c r="Q130" i="7"/>
  <c r="Q129" i="7" s="1"/>
  <c r="M129" i="7"/>
  <c r="J92" i="7"/>
  <c r="O94" i="7"/>
  <c r="O93" i="7" s="1"/>
  <c r="F82" i="7"/>
  <c r="F81" i="7" s="1"/>
  <c r="E81" i="7"/>
  <c r="K78" i="7"/>
  <c r="I78" i="7"/>
  <c r="I305" i="6"/>
  <c r="E305" i="6"/>
  <c r="N73" i="7"/>
  <c r="O73" i="7"/>
  <c r="O306" i="6"/>
  <c r="Q74" i="7"/>
  <c r="M306" i="6"/>
  <c r="J302" i="6"/>
  <c r="P299" i="6"/>
  <c r="D296" i="6"/>
  <c r="P58" i="7"/>
  <c r="P297" i="6"/>
  <c r="N58" i="7"/>
  <c r="N297" i="6"/>
  <c r="Q51" i="7"/>
  <c r="Q50" i="7" s="1"/>
  <c r="M50" i="7"/>
  <c r="I333" i="6"/>
  <c r="D333" i="6"/>
  <c r="G279" i="6"/>
  <c r="H279" i="6" s="1"/>
  <c r="G278" i="6"/>
  <c r="H278" i="6" s="1"/>
  <c r="O39" i="7"/>
  <c r="E39" i="7"/>
  <c r="O16" i="7"/>
  <c r="E16" i="7"/>
  <c r="L178" i="26"/>
  <c r="L199" i="7"/>
  <c r="H178" i="7"/>
  <c r="L206" i="26"/>
  <c r="H206" i="7"/>
  <c r="C13" i="7"/>
  <c r="C11" i="26"/>
  <c r="G9" i="26"/>
  <c r="C6" i="27" s="1"/>
  <c r="P134" i="6"/>
  <c r="F134" i="6"/>
  <c r="D361" i="6"/>
  <c r="D362" i="6" s="1"/>
  <c r="I362" i="6" s="1"/>
  <c r="N362" i="6" s="1"/>
  <c r="H125" i="6"/>
  <c r="D355" i="6"/>
  <c r="D356" i="6" s="1"/>
  <c r="I356" i="6" s="1"/>
  <c r="N356" i="6" s="1"/>
  <c r="H117" i="6"/>
  <c r="N112" i="6"/>
  <c r="D112" i="6"/>
  <c r="D349" i="6"/>
  <c r="D350" i="6" s="1"/>
  <c r="I350" i="6" s="1"/>
  <c r="N350" i="6" s="1"/>
  <c r="Q139" i="6"/>
  <c r="Q137" i="6"/>
  <c r="Q135" i="6"/>
  <c r="Q95" i="6"/>
  <c r="B6" i="27" s="1"/>
  <c r="L196" i="6"/>
  <c r="H196" i="6" s="1"/>
  <c r="E70" i="6"/>
  <c r="L188" i="6"/>
  <c r="H188" i="6" s="1"/>
  <c r="E68" i="6"/>
  <c r="L178" i="6"/>
  <c r="H178" i="6" s="1"/>
  <c r="E61" i="6"/>
  <c r="L170" i="6"/>
  <c r="H170" i="6" s="1"/>
  <c r="E59" i="6"/>
  <c r="L162" i="6"/>
  <c r="H162" i="6" s="1"/>
  <c r="D56" i="6"/>
  <c r="D63" i="6" s="1"/>
  <c r="E57" i="6"/>
  <c r="H93" i="6"/>
  <c r="Q93" i="6"/>
  <c r="K132" i="6"/>
  <c r="K131" i="6" s="1"/>
  <c r="K129" i="6" s="1"/>
  <c r="K139" i="6" s="1"/>
  <c r="J131" i="6"/>
  <c r="J129" i="6" s="1"/>
  <c r="J139" i="6" s="1"/>
  <c r="K124" i="6"/>
  <c r="K123" i="6" s="1"/>
  <c r="K121" i="6" s="1"/>
  <c r="K137" i="6" s="1"/>
  <c r="J123" i="6"/>
  <c r="J121" i="6" s="1"/>
  <c r="J137" i="6" s="1"/>
  <c r="K116" i="6"/>
  <c r="K115" i="6" s="1"/>
  <c r="K113" i="6" s="1"/>
  <c r="F350" i="6" s="1"/>
  <c r="K350" i="6" s="1"/>
  <c r="P350" i="6" s="1"/>
  <c r="J115" i="6"/>
  <c r="J113" i="6" s="1"/>
  <c r="F112" i="6"/>
  <c r="F349" i="6"/>
  <c r="D139" i="6"/>
  <c r="D138" i="6"/>
  <c r="D137" i="6"/>
  <c r="D136" i="6"/>
  <c r="C197" i="6"/>
  <c r="C189" i="6"/>
  <c r="C181" i="6"/>
  <c r="C171" i="6"/>
  <c r="C163" i="6"/>
  <c r="M222" i="6"/>
  <c r="V222" i="6"/>
  <c r="K128" i="6"/>
  <c r="K127" i="6" s="1"/>
  <c r="K125" i="6" s="1"/>
  <c r="K138" i="6" s="1"/>
  <c r="J127" i="6"/>
  <c r="J125" i="6" s="1"/>
  <c r="J138" i="6" s="1"/>
  <c r="F358" i="6"/>
  <c r="K120" i="6"/>
  <c r="K119" i="6" s="1"/>
  <c r="K117" i="6" s="1"/>
  <c r="K136" i="6" s="1"/>
  <c r="J119" i="6"/>
  <c r="J117" i="6" s="1"/>
  <c r="J136" i="6" s="1"/>
  <c r="F352" i="6"/>
  <c r="P112" i="6"/>
  <c r="E139" i="6"/>
  <c r="E138" i="6"/>
  <c r="E137" i="6"/>
  <c r="E136" i="6"/>
  <c r="I135" i="6"/>
  <c r="E135" i="6"/>
  <c r="E196" i="6"/>
  <c r="D195" i="6"/>
  <c r="D193" i="6" s="1"/>
  <c r="E188" i="6"/>
  <c r="D187" i="6"/>
  <c r="D185" i="6" s="1"/>
  <c r="E178" i="6"/>
  <c r="D177" i="6"/>
  <c r="D175" i="6" s="1"/>
  <c r="E170" i="6"/>
  <c r="D169" i="6"/>
  <c r="D167" i="6" s="1"/>
  <c r="E162" i="6"/>
  <c r="D161" i="6"/>
  <c r="D159" i="6" s="1"/>
  <c r="J14" i="24"/>
  <c r="G47" i="24"/>
  <c r="B7" i="24"/>
  <c r="C48" i="24"/>
  <c r="N48" i="24"/>
  <c r="M52" i="24"/>
  <c r="B8" i="24"/>
  <c r="M48" i="24"/>
  <c r="J48" i="24"/>
  <c r="G48" i="24"/>
  <c r="I48" i="24"/>
  <c r="L17" i="24"/>
  <c r="G14" i="24"/>
  <c r="O52" i="24"/>
  <c r="H14" i="24"/>
  <c r="B17" i="24"/>
  <c r="H48" i="24"/>
  <c r="E54" i="24"/>
  <c r="L54" i="24"/>
  <c r="D54" i="24"/>
  <c r="O48" i="24"/>
  <c r="G45" i="24"/>
  <c r="I17" i="24"/>
  <c r="C17" i="24"/>
  <c r="M45" i="24"/>
  <c r="O46" i="24"/>
  <c r="E17" i="24"/>
  <c r="M17" i="24"/>
  <c r="N47" i="24"/>
  <c r="C14" i="24"/>
  <c r="M14" i="24"/>
  <c r="M54" i="24"/>
  <c r="L53" i="24"/>
  <c r="B54" i="24"/>
  <c r="B48" i="24"/>
  <c r="D48" i="24"/>
  <c r="O45" i="24"/>
  <c r="D17" i="24"/>
  <c r="O47" i="24"/>
  <c r="G52" i="24"/>
  <c r="N45" i="24"/>
  <c r="I14" i="24"/>
  <c r="E48" i="24"/>
  <c r="H17" i="24"/>
  <c r="N46" i="24"/>
  <c r="G17" i="24"/>
  <c r="O54" i="24"/>
  <c r="H54" i="24"/>
  <c r="N54" i="24"/>
  <c r="G54" i="24"/>
  <c r="L16" i="24"/>
  <c r="G46" i="24"/>
  <c r="J54" i="24"/>
  <c r="C54" i="24"/>
  <c r="M47" i="24"/>
  <c r="O17" i="24"/>
  <c r="M46" i="24"/>
  <c r="N17" i="24"/>
  <c r="N52" i="24"/>
  <c r="J17" i="24"/>
  <c r="I54" i="24"/>
  <c r="G15" i="26" l="1"/>
  <c r="C7" i="27" s="1"/>
  <c r="D7" i="27" s="1"/>
  <c r="F7" i="27" s="1"/>
  <c r="Q15" i="26"/>
  <c r="I39" i="26"/>
  <c r="E15" i="7"/>
  <c r="O15" i="7"/>
  <c r="N39" i="26"/>
  <c r="I16" i="7"/>
  <c r="I15" i="7" s="1"/>
  <c r="D39" i="26"/>
  <c r="D15" i="26" s="1"/>
  <c r="G88" i="7"/>
  <c r="D158" i="6"/>
  <c r="E134" i="6"/>
  <c r="K352" i="6"/>
  <c r="R222" i="6"/>
  <c r="AA222" i="6"/>
  <c r="C180" i="6"/>
  <c r="D212" i="6"/>
  <c r="D214" i="6"/>
  <c r="J112" i="6"/>
  <c r="J135" i="6"/>
  <c r="F355" i="6"/>
  <c r="F361" i="6"/>
  <c r="Q170" i="6"/>
  <c r="M170" i="6" s="1"/>
  <c r="F59" i="6"/>
  <c r="Q178" i="6"/>
  <c r="M178" i="6" s="1"/>
  <c r="F61" i="6"/>
  <c r="Q188" i="6"/>
  <c r="M188" i="6" s="1"/>
  <c r="F68" i="6"/>
  <c r="Q196" i="6"/>
  <c r="M196" i="6" s="1"/>
  <c r="F70" i="6"/>
  <c r="Q134" i="6"/>
  <c r="L119" i="6"/>
  <c r="L117" i="6" s="1"/>
  <c r="L136" i="6" s="1"/>
  <c r="G138" i="7" s="1"/>
  <c r="L127" i="6"/>
  <c r="L125" i="6" s="1"/>
  <c r="L138" i="6" s="1"/>
  <c r="C9" i="26"/>
  <c r="C90" i="7"/>
  <c r="H206" i="26"/>
  <c r="I206" i="7"/>
  <c r="H178" i="26"/>
  <c r="I178" i="7"/>
  <c r="N57" i="7"/>
  <c r="E78" i="7"/>
  <c r="E310" i="6"/>
  <c r="C214" i="6"/>
  <c r="C206" i="26"/>
  <c r="D206" i="7"/>
  <c r="C192" i="26"/>
  <c r="D192" i="7"/>
  <c r="C178" i="26"/>
  <c r="D178" i="7"/>
  <c r="M185" i="26"/>
  <c r="N185" i="7"/>
  <c r="O299" i="6"/>
  <c r="E68" i="7"/>
  <c r="E304" i="6"/>
  <c r="O310" i="6"/>
  <c r="O78" i="7"/>
  <c r="M84" i="7"/>
  <c r="H81" i="7"/>
  <c r="H71" i="7"/>
  <c r="H61" i="7"/>
  <c r="H66" i="7"/>
  <c r="H76" i="7"/>
  <c r="C299" i="6"/>
  <c r="C296" i="6"/>
  <c r="C308" i="6"/>
  <c r="G81" i="7"/>
  <c r="G78" i="7" s="1"/>
  <c r="M106" i="7"/>
  <c r="N316" i="6"/>
  <c r="N322" i="6"/>
  <c r="L211" i="26"/>
  <c r="L210" i="7"/>
  <c r="L210" i="26" s="1"/>
  <c r="M100" i="26"/>
  <c r="H108" i="26"/>
  <c r="M110" i="26"/>
  <c r="O108" i="26"/>
  <c r="J177" i="26"/>
  <c r="K177" i="7"/>
  <c r="J191" i="26"/>
  <c r="K191" i="7"/>
  <c r="J205" i="26"/>
  <c r="K205" i="7"/>
  <c r="I15" i="26"/>
  <c r="H15" i="26"/>
  <c r="N92" i="26"/>
  <c r="M103" i="26"/>
  <c r="R30" i="24"/>
  <c r="L92" i="26"/>
  <c r="F177" i="26"/>
  <c r="F191" i="26"/>
  <c r="M198" i="26"/>
  <c r="N198" i="7"/>
  <c r="F205" i="26"/>
  <c r="R56" i="24"/>
  <c r="C158" i="6"/>
  <c r="C216" i="6"/>
  <c r="G112" i="6"/>
  <c r="G135" i="6"/>
  <c r="D180" i="6"/>
  <c r="Q112" i="6"/>
  <c r="B8" i="27" s="1"/>
  <c r="B5" i="27" s="1"/>
  <c r="E349" i="6"/>
  <c r="I166" i="6"/>
  <c r="H165" i="6"/>
  <c r="I174" i="6"/>
  <c r="H173" i="6"/>
  <c r="Q192" i="6"/>
  <c r="M192" i="6" s="1"/>
  <c r="F69" i="6"/>
  <c r="Q200" i="6"/>
  <c r="M200" i="6" s="1"/>
  <c r="F71" i="6"/>
  <c r="H112" i="6"/>
  <c r="C350" i="6"/>
  <c r="H350" i="6" s="1"/>
  <c r="M350" i="6" s="1"/>
  <c r="H135" i="6"/>
  <c r="C349" i="6"/>
  <c r="I352" i="6"/>
  <c r="D351" i="6"/>
  <c r="H137" i="6"/>
  <c r="C355" i="6"/>
  <c r="I358" i="6"/>
  <c r="D357" i="6"/>
  <c r="H139" i="6"/>
  <c r="C361" i="6"/>
  <c r="D210" i="6"/>
  <c r="C211" i="6"/>
  <c r="H185" i="26"/>
  <c r="I185" i="7"/>
  <c r="C15" i="7"/>
  <c r="D16" i="7"/>
  <c r="N39" i="7"/>
  <c r="F298" i="6"/>
  <c r="F58" i="7"/>
  <c r="O304" i="6"/>
  <c r="O68" i="7"/>
  <c r="K307" i="6"/>
  <c r="K73" i="7"/>
  <c r="K57" i="7" s="1"/>
  <c r="P78" i="7"/>
  <c r="L92" i="7"/>
  <c r="C87" i="7"/>
  <c r="C91" i="7"/>
  <c r="Q199" i="26"/>
  <c r="M199" i="7"/>
  <c r="F299" i="6"/>
  <c r="J301" i="6"/>
  <c r="J63" i="7"/>
  <c r="N302" i="6"/>
  <c r="P302" i="6"/>
  <c r="L108" i="7"/>
  <c r="Q147" i="7"/>
  <c r="M313" i="6"/>
  <c r="O313" i="6"/>
  <c r="Q157" i="7"/>
  <c r="M319" i="6"/>
  <c r="O319" i="6"/>
  <c r="Q167" i="7"/>
  <c r="M325" i="6"/>
  <c r="O325" i="6"/>
  <c r="I295" i="6"/>
  <c r="D299" i="6"/>
  <c r="D305" i="6"/>
  <c r="M100" i="7"/>
  <c r="J210" i="26"/>
  <c r="O211" i="7"/>
  <c r="M97" i="26"/>
  <c r="K358" i="6"/>
  <c r="F162" i="6"/>
  <c r="F161" i="6" s="1"/>
  <c r="F159" i="6" s="1"/>
  <c r="E161" i="6"/>
  <c r="E159" i="6" s="1"/>
  <c r="F170" i="6"/>
  <c r="F169" i="6" s="1"/>
  <c r="F167" i="6" s="1"/>
  <c r="E169" i="6"/>
  <c r="E167" i="6" s="1"/>
  <c r="F178" i="6"/>
  <c r="F177" i="6" s="1"/>
  <c r="F175" i="6" s="1"/>
  <c r="E177" i="6"/>
  <c r="E175" i="6" s="1"/>
  <c r="F188" i="6"/>
  <c r="F187" i="6" s="1"/>
  <c r="F185" i="6" s="1"/>
  <c r="E187" i="6"/>
  <c r="E185" i="6" s="1"/>
  <c r="F196" i="6"/>
  <c r="F195" i="6" s="1"/>
  <c r="F193" i="6" s="1"/>
  <c r="E195" i="6"/>
  <c r="E193" i="6" s="1"/>
  <c r="I134" i="6"/>
  <c r="F353" i="6"/>
  <c r="K353" i="6" s="1"/>
  <c r="P353" i="6" s="1"/>
  <c r="F359" i="6"/>
  <c r="K359" i="6" s="1"/>
  <c r="P359" i="6" s="1"/>
  <c r="D211" i="6"/>
  <c r="D213" i="6"/>
  <c r="K349" i="6"/>
  <c r="F348" i="6"/>
  <c r="K112" i="6"/>
  <c r="K135" i="6"/>
  <c r="Q162" i="6"/>
  <c r="M162" i="6" s="1"/>
  <c r="F57" i="6"/>
  <c r="E56" i="6"/>
  <c r="E63" i="6" s="1"/>
  <c r="I162" i="6"/>
  <c r="H161" i="6"/>
  <c r="I170" i="6"/>
  <c r="H169" i="6"/>
  <c r="I178" i="6"/>
  <c r="H177" i="6"/>
  <c r="I188" i="6"/>
  <c r="H187" i="6"/>
  <c r="I196" i="6"/>
  <c r="H195" i="6"/>
  <c r="I349" i="6"/>
  <c r="D348" i="6"/>
  <c r="H136" i="6"/>
  <c r="C352" i="6"/>
  <c r="I355" i="6"/>
  <c r="D354" i="6"/>
  <c r="H138" i="6"/>
  <c r="C358" i="6"/>
  <c r="I361" i="6"/>
  <c r="D360" i="6"/>
  <c r="D6" i="27"/>
  <c r="F6" i="27" s="1"/>
  <c r="L199" i="26"/>
  <c r="H199" i="7"/>
  <c r="N296" i="6"/>
  <c r="P296" i="6"/>
  <c r="D295" i="6"/>
  <c r="O305" i="6"/>
  <c r="F310" i="6"/>
  <c r="F78" i="7"/>
  <c r="O92" i="7"/>
  <c r="C210" i="6"/>
  <c r="Q192" i="26"/>
  <c r="M192" i="7"/>
  <c r="F304" i="6"/>
  <c r="F68" i="7"/>
  <c r="N92" i="7"/>
  <c r="M103" i="7"/>
  <c r="C57" i="7"/>
  <c r="C302" i="6"/>
  <c r="G71" i="7"/>
  <c r="G68" i="7" s="1"/>
  <c r="P316" i="6"/>
  <c r="P322" i="6"/>
  <c r="H210" i="26"/>
  <c r="M211" i="7"/>
  <c r="O92" i="26"/>
  <c r="J184" i="26"/>
  <c r="K184" i="7"/>
  <c r="J198" i="26"/>
  <c r="K198" i="7"/>
  <c r="K211" i="26"/>
  <c r="K210" i="7"/>
  <c r="K15" i="26"/>
  <c r="J15" i="26"/>
  <c r="P108" i="26"/>
  <c r="R19" i="24"/>
  <c r="R70" i="24"/>
  <c r="H92" i="26"/>
  <c r="M94" i="26"/>
  <c r="F184" i="26"/>
  <c r="M191" i="26"/>
  <c r="N191" i="7"/>
  <c r="F198" i="26"/>
  <c r="M205" i="26"/>
  <c r="N205" i="7"/>
  <c r="I211" i="26"/>
  <c r="I210" i="7"/>
  <c r="P92" i="26"/>
  <c r="N108" i="26"/>
  <c r="R10" i="24"/>
  <c r="R81" i="24"/>
  <c r="G161" i="6"/>
  <c r="G159" i="6" s="1"/>
  <c r="G169" i="6"/>
  <c r="G167" i="6" s="1"/>
  <c r="G177" i="6"/>
  <c r="G175" i="6" s="1"/>
  <c r="G187" i="6"/>
  <c r="G195" i="6"/>
  <c r="E352" i="6"/>
  <c r="E353" i="6" s="1"/>
  <c r="J353" i="6" s="1"/>
  <c r="O353" i="6" s="1"/>
  <c r="E358" i="6"/>
  <c r="F166" i="6"/>
  <c r="F165" i="6" s="1"/>
  <c r="F163" i="6" s="1"/>
  <c r="E165" i="6"/>
  <c r="F174" i="6"/>
  <c r="F173" i="6" s="1"/>
  <c r="F171" i="6" s="1"/>
  <c r="E173" i="6"/>
  <c r="F184" i="6"/>
  <c r="F183" i="6" s="1"/>
  <c r="F181" i="6" s="1"/>
  <c r="E183" i="6"/>
  <c r="F192" i="6"/>
  <c r="F191" i="6" s="1"/>
  <c r="F189" i="6" s="1"/>
  <c r="E191" i="6"/>
  <c r="F200" i="6"/>
  <c r="F199" i="6" s="1"/>
  <c r="F197" i="6" s="1"/>
  <c r="E199" i="6"/>
  <c r="E350" i="6"/>
  <c r="J350" i="6" s="1"/>
  <c r="O350" i="6" s="1"/>
  <c r="E355" i="6"/>
  <c r="G142" i="7"/>
  <c r="E361" i="6"/>
  <c r="Q166" i="6"/>
  <c r="M166" i="6" s="1"/>
  <c r="F58" i="6"/>
  <c r="Q174" i="6"/>
  <c r="M174" i="6" s="1"/>
  <c r="F60" i="6"/>
  <c r="Q184" i="6"/>
  <c r="M184" i="6" s="1"/>
  <c r="F67" i="6"/>
  <c r="E66" i="6"/>
  <c r="E73" i="6" s="1"/>
  <c r="I184" i="6"/>
  <c r="H183" i="6"/>
  <c r="I192" i="6"/>
  <c r="H191" i="6"/>
  <c r="I200" i="6"/>
  <c r="H199" i="6"/>
  <c r="L115" i="6"/>
  <c r="L113" i="6" s="1"/>
  <c r="L123" i="6"/>
  <c r="L121" i="6" s="1"/>
  <c r="L137" i="6" s="1"/>
  <c r="L131" i="6"/>
  <c r="L129" i="6" s="1"/>
  <c r="L139" i="6" s="1"/>
  <c r="G144" i="7" s="1"/>
  <c r="D134" i="6"/>
  <c r="C213" i="6"/>
  <c r="C9" i="7"/>
  <c r="C88" i="7"/>
  <c r="L192" i="26"/>
  <c r="H192" i="7"/>
  <c r="M15" i="7"/>
  <c r="N16" i="7"/>
  <c r="N15" i="7" s="1"/>
  <c r="D39" i="7"/>
  <c r="I57" i="7"/>
  <c r="E58" i="7"/>
  <c r="E57" i="7" s="1"/>
  <c r="E298" i="6"/>
  <c r="F305" i="6"/>
  <c r="J307" i="6"/>
  <c r="J73" i="7"/>
  <c r="J57" i="7" s="1"/>
  <c r="N308" i="6"/>
  <c r="P308" i="6"/>
  <c r="H92" i="7"/>
  <c r="M94" i="7"/>
  <c r="C212" i="6"/>
  <c r="G87" i="7"/>
  <c r="C89" i="7"/>
  <c r="C199" i="26"/>
  <c r="D199" i="7"/>
  <c r="C185" i="26"/>
  <c r="D185" i="7"/>
  <c r="M206" i="26"/>
  <c r="N206" i="7"/>
  <c r="M178" i="26"/>
  <c r="N178" i="7"/>
  <c r="Q15" i="7"/>
  <c r="O298" i="6"/>
  <c r="O58" i="7"/>
  <c r="O57" i="7" s="1"/>
  <c r="K301" i="6"/>
  <c r="K63" i="7"/>
  <c r="P68" i="7"/>
  <c r="P57" i="7" s="1"/>
  <c r="C305" i="6"/>
  <c r="N15" i="26"/>
  <c r="P92" i="7"/>
  <c r="M97" i="7"/>
  <c r="M110" i="7"/>
  <c r="H108" i="7"/>
  <c r="M106" i="26"/>
  <c r="M177" i="26"/>
  <c r="N177" i="7"/>
  <c r="M184" i="26"/>
  <c r="N184" i="7"/>
  <c r="C10" i="27"/>
  <c r="L3" i="24"/>
  <c r="P3" i="24" s="1"/>
  <c r="K3" i="24"/>
  <c r="D216" i="6"/>
  <c r="C18" i="24"/>
  <c r="H49" i="24"/>
  <c r="M18" i="24"/>
  <c r="D18" i="24"/>
  <c r="E49" i="24"/>
  <c r="J49" i="24"/>
  <c r="O49" i="24"/>
  <c r="D49" i="24"/>
  <c r="H55" i="24"/>
  <c r="I49" i="24"/>
  <c r="E18" i="24"/>
  <c r="L55" i="24"/>
  <c r="L18" i="24"/>
  <c r="E55" i="24"/>
  <c r="J55" i="24"/>
  <c r="O55" i="24"/>
  <c r="C49" i="24"/>
  <c r="I18" i="24"/>
  <c r="H18" i="24"/>
  <c r="C55" i="24"/>
  <c r="N49" i="24"/>
  <c r="B55" i="24"/>
  <c r="G49" i="24"/>
  <c r="M55" i="24"/>
  <c r="D55" i="24"/>
  <c r="I55" i="24"/>
  <c r="N55" i="24"/>
  <c r="J18" i="24"/>
  <c r="O18" i="24"/>
  <c r="B18" i="24"/>
  <c r="G18" i="24"/>
  <c r="N18" i="24"/>
  <c r="M49" i="24"/>
  <c r="B9" i="24"/>
  <c r="G55" i="24"/>
  <c r="B49" i="24"/>
  <c r="G144" i="26" l="1"/>
  <c r="Q144" i="7"/>
  <c r="Q144" i="26" s="1"/>
  <c r="L144" i="7"/>
  <c r="L144" i="26" s="1"/>
  <c r="M105" i="26"/>
  <c r="Q106" i="26"/>
  <c r="Q105" i="26" s="1"/>
  <c r="Q110" i="7"/>
  <c r="Q109" i="7" s="1"/>
  <c r="Q108" i="7" s="1"/>
  <c r="M109" i="7"/>
  <c r="M108" i="7" s="1"/>
  <c r="M96" i="7"/>
  <c r="Q97" i="7"/>
  <c r="Q96" i="7" s="1"/>
  <c r="N206" i="26"/>
  <c r="O206" i="7"/>
  <c r="D10" i="27"/>
  <c r="F10" i="27" s="1"/>
  <c r="N177" i="26"/>
  <c r="O177" i="7"/>
  <c r="K299" i="6"/>
  <c r="O296" i="6"/>
  <c r="D185" i="26"/>
  <c r="E185" i="7"/>
  <c r="E296" i="6"/>
  <c r="H192" i="26"/>
  <c r="I192" i="7"/>
  <c r="H197" i="6"/>
  <c r="H189" i="6"/>
  <c r="H181" i="6"/>
  <c r="N184" i="6"/>
  <c r="M183" i="6"/>
  <c r="N174" i="6"/>
  <c r="M173" i="6"/>
  <c r="N166" i="6"/>
  <c r="M165" i="6"/>
  <c r="G142" i="26"/>
  <c r="Q142" i="7"/>
  <c r="Q142" i="26" s="1"/>
  <c r="L142" i="7"/>
  <c r="L142" i="26" s="1"/>
  <c r="J355" i="6"/>
  <c r="E197" i="6"/>
  <c r="G199" i="6"/>
  <c r="G197" i="6" s="1"/>
  <c r="E189" i="6"/>
  <c r="G191" i="6"/>
  <c r="E181" i="6"/>
  <c r="G183" i="6"/>
  <c r="G181" i="6" s="1"/>
  <c r="E171" i="6"/>
  <c r="G173" i="6"/>
  <c r="G171" i="6" s="1"/>
  <c r="E163" i="6"/>
  <c r="G165" i="6"/>
  <c r="G163" i="6" s="1"/>
  <c r="G158" i="6" s="1"/>
  <c r="J358" i="6"/>
  <c r="R11" i="24"/>
  <c r="I210" i="26"/>
  <c r="N211" i="7"/>
  <c r="N205" i="26"/>
  <c r="O205" i="7"/>
  <c r="M93" i="26"/>
  <c r="Q94" i="26"/>
  <c r="Q93" i="26" s="1"/>
  <c r="R20" i="24"/>
  <c r="K210" i="26"/>
  <c r="P211" i="7"/>
  <c r="Q211" i="7" s="1"/>
  <c r="K184" i="26"/>
  <c r="M211" i="26"/>
  <c r="M210" i="7"/>
  <c r="M210" i="26" s="1"/>
  <c r="M102" i="7"/>
  <c r="Q103" i="7"/>
  <c r="Q102" i="7" s="1"/>
  <c r="F302" i="6"/>
  <c r="P295" i="6"/>
  <c r="N295" i="6"/>
  <c r="H199" i="26"/>
  <c r="I199" i="7"/>
  <c r="G141" i="7"/>
  <c r="N361" i="6"/>
  <c r="N360" i="6" s="1"/>
  <c r="I360" i="6"/>
  <c r="H352" i="6"/>
  <c r="C351" i="6"/>
  <c r="C353" i="6"/>
  <c r="H353" i="6" s="1"/>
  <c r="M353" i="6" s="1"/>
  <c r="N349" i="6"/>
  <c r="N348" i="6" s="1"/>
  <c r="I348" i="6"/>
  <c r="H193" i="6"/>
  <c r="H185" i="6"/>
  <c r="H175" i="6"/>
  <c r="H167" i="6"/>
  <c r="H159" i="6"/>
  <c r="N162" i="6"/>
  <c r="M161" i="6"/>
  <c r="E158" i="6"/>
  <c r="E216" i="6"/>
  <c r="F357" i="6"/>
  <c r="O211" i="26"/>
  <c r="O210" i="7"/>
  <c r="O210" i="26" s="1"/>
  <c r="Q100" i="7"/>
  <c r="Q99" i="7" s="1"/>
  <c r="M99" i="7"/>
  <c r="C86" i="7"/>
  <c r="K305" i="6"/>
  <c r="O302" i="6"/>
  <c r="F296" i="6"/>
  <c r="I185" i="26"/>
  <c r="J185" i="7"/>
  <c r="H361" i="6"/>
  <c r="C360" i="6"/>
  <c r="C362" i="6"/>
  <c r="H362" i="6" s="1"/>
  <c r="M362" i="6" s="1"/>
  <c r="N358" i="6"/>
  <c r="N357" i="6" s="1"/>
  <c r="I357" i="6"/>
  <c r="H212" i="6"/>
  <c r="H349" i="6"/>
  <c r="C348" i="6"/>
  <c r="N200" i="6"/>
  <c r="M199" i="6"/>
  <c r="N192" i="6"/>
  <c r="M191" i="6"/>
  <c r="J174" i="6"/>
  <c r="I173" i="6"/>
  <c r="I171" i="6" s="1"/>
  <c r="J166" i="6"/>
  <c r="I165" i="6"/>
  <c r="I163" i="6" s="1"/>
  <c r="E356" i="6"/>
  <c r="J356" i="6" s="1"/>
  <c r="O356" i="6" s="1"/>
  <c r="N198" i="26"/>
  <c r="O198" i="7"/>
  <c r="R31" i="24"/>
  <c r="K191" i="26"/>
  <c r="M109" i="26"/>
  <c r="Q110" i="26"/>
  <c r="Q109" i="26" s="1"/>
  <c r="Q108" i="26" s="1"/>
  <c r="G91" i="7"/>
  <c r="C295" i="6"/>
  <c r="L76" i="7"/>
  <c r="L73" i="7" s="1"/>
  <c r="H307" i="6"/>
  <c r="H73" i="7"/>
  <c r="L61" i="7"/>
  <c r="L58" i="7" s="1"/>
  <c r="H298" i="6"/>
  <c r="H58" i="7"/>
  <c r="L81" i="7"/>
  <c r="L78" i="7" s="1"/>
  <c r="H310" i="6"/>
  <c r="H78" i="7"/>
  <c r="E302" i="6"/>
  <c r="N185" i="26"/>
  <c r="O185" i="7"/>
  <c r="D192" i="26"/>
  <c r="E192" i="7"/>
  <c r="I178" i="26"/>
  <c r="J178" i="7"/>
  <c r="G202" i="7"/>
  <c r="G70" i="6"/>
  <c r="G188" i="7"/>
  <c r="G68" i="6"/>
  <c r="G170" i="7"/>
  <c r="C170" i="7" s="1"/>
  <c r="G61" i="6"/>
  <c r="G160" i="7"/>
  <c r="C160" i="7" s="1"/>
  <c r="G59" i="6"/>
  <c r="J134" i="6"/>
  <c r="W222" i="6"/>
  <c r="AF222" i="6"/>
  <c r="P352" i="6"/>
  <c r="P351" i="6" s="1"/>
  <c r="K351" i="6"/>
  <c r="N184" i="26"/>
  <c r="O184" i="7"/>
  <c r="N178" i="26"/>
  <c r="O178" i="7"/>
  <c r="D199" i="26"/>
  <c r="E199" i="7"/>
  <c r="M93" i="7"/>
  <c r="Q94" i="7"/>
  <c r="Q93" i="7" s="1"/>
  <c r="J305" i="6"/>
  <c r="L112" i="6"/>
  <c r="L135" i="6"/>
  <c r="J200" i="6"/>
  <c r="I199" i="6"/>
  <c r="I197" i="6" s="1"/>
  <c r="J192" i="6"/>
  <c r="I191" i="6"/>
  <c r="I189" i="6" s="1"/>
  <c r="J184" i="6"/>
  <c r="I183" i="6"/>
  <c r="I181" i="6" s="1"/>
  <c r="G181" i="7"/>
  <c r="G67" i="6"/>
  <c r="F66" i="6"/>
  <c r="F73" i="6" s="1"/>
  <c r="G165" i="7"/>
  <c r="C165" i="7" s="1"/>
  <c r="G60" i="6"/>
  <c r="G155" i="7"/>
  <c r="C155" i="7" s="1"/>
  <c r="G58" i="6"/>
  <c r="J361" i="6"/>
  <c r="G138" i="26"/>
  <c r="Q138" i="7"/>
  <c r="Q138" i="26" s="1"/>
  <c r="L138" i="7"/>
  <c r="L138" i="26" s="1"/>
  <c r="F180" i="6"/>
  <c r="F213" i="6"/>
  <c r="G140" i="7"/>
  <c r="J352" i="6"/>
  <c r="E351" i="6"/>
  <c r="R82" i="24"/>
  <c r="N191" i="26"/>
  <c r="O191" i="7"/>
  <c r="R71" i="24"/>
  <c r="K198" i="26"/>
  <c r="G89" i="7"/>
  <c r="M192" i="26"/>
  <c r="N192" i="7"/>
  <c r="C209" i="6"/>
  <c r="F308" i="6"/>
  <c r="H358" i="6"/>
  <c r="C359" i="6"/>
  <c r="H359" i="6" s="1"/>
  <c r="M359" i="6" s="1"/>
  <c r="N355" i="6"/>
  <c r="N354" i="6" s="1"/>
  <c r="I354" i="6"/>
  <c r="D347" i="6"/>
  <c r="J196" i="6"/>
  <c r="I195" i="6"/>
  <c r="I193" i="6" s="1"/>
  <c r="J188" i="6"/>
  <c r="I187" i="6"/>
  <c r="I185" i="6" s="1"/>
  <c r="J178" i="6"/>
  <c r="I177" i="6"/>
  <c r="I175" i="6" s="1"/>
  <c r="J170" i="6"/>
  <c r="I169" i="6"/>
  <c r="I167" i="6" s="1"/>
  <c r="J162" i="6"/>
  <c r="I161" i="6"/>
  <c r="I159" i="6" s="1"/>
  <c r="G150" i="7"/>
  <c r="C150" i="7" s="1"/>
  <c r="F56" i="6"/>
  <c r="F63" i="6" s="1"/>
  <c r="G57" i="6"/>
  <c r="K134" i="6"/>
  <c r="P349" i="6"/>
  <c r="P348" i="6" s="1"/>
  <c r="K348" i="6"/>
  <c r="F214" i="6"/>
  <c r="F158" i="6"/>
  <c r="F210" i="6"/>
  <c r="F216" i="6"/>
  <c r="P358" i="6"/>
  <c r="P357" i="6" s="1"/>
  <c r="K357" i="6"/>
  <c r="E214" i="6"/>
  <c r="Q97" i="26"/>
  <c r="Q96" i="26" s="1"/>
  <c r="M96" i="26"/>
  <c r="J299" i="6"/>
  <c r="J295" i="6" s="1"/>
  <c r="M199" i="26"/>
  <c r="N199" i="7"/>
  <c r="F57" i="7"/>
  <c r="D15" i="7"/>
  <c r="D209" i="6"/>
  <c r="H214" i="6"/>
  <c r="H355" i="6"/>
  <c r="C354" i="6"/>
  <c r="C356" i="6"/>
  <c r="H356" i="6" s="1"/>
  <c r="M356" i="6" s="1"/>
  <c r="N352" i="6"/>
  <c r="N351" i="6" s="1"/>
  <c r="I351" i="6"/>
  <c r="H134" i="6"/>
  <c r="H210" i="6"/>
  <c r="G209" i="7"/>
  <c r="G71" i="6"/>
  <c r="G195" i="7"/>
  <c r="G69" i="6"/>
  <c r="H171" i="6"/>
  <c r="H163" i="6"/>
  <c r="E362" i="6"/>
  <c r="J362" i="6" s="1"/>
  <c r="O362" i="6" s="1"/>
  <c r="J349" i="6"/>
  <c r="E348" i="6"/>
  <c r="E359" i="6"/>
  <c r="J359" i="6" s="1"/>
  <c r="O359" i="6" s="1"/>
  <c r="G210" i="6"/>
  <c r="G134" i="6"/>
  <c r="G136" i="7"/>
  <c r="G135" i="7" s="1"/>
  <c r="G193" i="6"/>
  <c r="G185" i="6"/>
  <c r="Q103" i="26"/>
  <c r="Q102" i="26" s="1"/>
  <c r="M102" i="26"/>
  <c r="K205" i="26"/>
  <c r="K177" i="26"/>
  <c r="M99" i="26"/>
  <c r="Q100" i="26"/>
  <c r="Q99" i="26" s="1"/>
  <c r="Q106" i="7"/>
  <c r="Q105" i="7" s="1"/>
  <c r="M105" i="7"/>
  <c r="G57" i="7"/>
  <c r="L66" i="7"/>
  <c r="L63" i="7" s="1"/>
  <c r="H301" i="6"/>
  <c r="H63" i="7"/>
  <c r="L71" i="7"/>
  <c r="L68" i="7" s="1"/>
  <c r="H304" i="6"/>
  <c r="H68" i="7"/>
  <c r="M83" i="7"/>
  <c r="Q84" i="7"/>
  <c r="Q83" i="7" s="1"/>
  <c r="O308" i="6"/>
  <c r="D178" i="26"/>
  <c r="E178" i="7"/>
  <c r="D206" i="26"/>
  <c r="E206" i="7"/>
  <c r="E308" i="6"/>
  <c r="I206" i="26"/>
  <c r="J206" i="7"/>
  <c r="N196" i="6"/>
  <c r="M195" i="6"/>
  <c r="N188" i="6"/>
  <c r="M187" i="6"/>
  <c r="N178" i="6"/>
  <c r="M177" i="6"/>
  <c r="N170" i="6"/>
  <c r="M169" i="6"/>
  <c r="K361" i="6"/>
  <c r="F362" i="6"/>
  <c r="K362" i="6" s="1"/>
  <c r="P362" i="6" s="1"/>
  <c r="K355" i="6"/>
  <c r="F356" i="6"/>
  <c r="K356" i="6" s="1"/>
  <c r="P356" i="6" s="1"/>
  <c r="F351" i="6"/>
  <c r="E212" i="6"/>
  <c r="E210" i="6"/>
  <c r="G137" i="7"/>
  <c r="J19" i="24"/>
  <c r="I19" i="24"/>
  <c r="D56" i="24"/>
  <c r="I56" i="24"/>
  <c r="D19" i="24"/>
  <c r="L52" i="24"/>
  <c r="L47" i="24"/>
  <c r="L48" i="24"/>
  <c r="L45" i="24"/>
  <c r="C56" i="24"/>
  <c r="L49" i="24"/>
  <c r="N56" i="24"/>
  <c r="H19" i="24"/>
  <c r="M19" i="24"/>
  <c r="O19" i="24"/>
  <c r="L46" i="24"/>
  <c r="B19" i="24"/>
  <c r="G19" i="24"/>
  <c r="E56" i="24"/>
  <c r="L56" i="24"/>
  <c r="C19" i="24"/>
  <c r="H56" i="24"/>
  <c r="M56" i="24"/>
  <c r="N19" i="24"/>
  <c r="E19" i="24"/>
  <c r="B56" i="24"/>
  <c r="G56" i="24"/>
  <c r="J56" i="24"/>
  <c r="O56" i="24"/>
  <c r="B10" i="24"/>
  <c r="L19" i="24"/>
  <c r="B11" i="24"/>
  <c r="F360" i="6" l="1"/>
  <c r="G135" i="26"/>
  <c r="E135" i="7"/>
  <c r="C135" i="7"/>
  <c r="F135" i="7"/>
  <c r="Q211" i="26"/>
  <c r="Q210" i="7"/>
  <c r="Q210" i="26" s="1"/>
  <c r="G137" i="26"/>
  <c r="F137" i="7"/>
  <c r="C137" i="7"/>
  <c r="E137" i="7"/>
  <c r="P355" i="6"/>
  <c r="P354" i="6" s="1"/>
  <c r="K354" i="6"/>
  <c r="M175" i="6"/>
  <c r="M193" i="6"/>
  <c r="H299" i="6"/>
  <c r="F354" i="6"/>
  <c r="F347" i="6" s="1"/>
  <c r="P361" i="6"/>
  <c r="P360" i="6" s="1"/>
  <c r="K360" i="6"/>
  <c r="O170" i="6"/>
  <c r="N169" i="6"/>
  <c r="N167" i="6" s="1"/>
  <c r="O178" i="6"/>
  <c r="N177" i="6"/>
  <c r="N175" i="6" s="1"/>
  <c r="O188" i="6"/>
  <c r="N187" i="6"/>
  <c r="N185" i="6" s="1"/>
  <c r="O196" i="6"/>
  <c r="N195" i="6"/>
  <c r="N193" i="6" s="1"/>
  <c r="E206" i="26"/>
  <c r="F206" i="7"/>
  <c r="M76" i="7"/>
  <c r="M66" i="7"/>
  <c r="M61" i="7"/>
  <c r="M71" i="7"/>
  <c r="M81" i="7"/>
  <c r="H302" i="6"/>
  <c r="O349" i="6"/>
  <c r="O348" i="6" s="1"/>
  <c r="J348" i="6"/>
  <c r="L195" i="7"/>
  <c r="H69" i="6"/>
  <c r="Q195" i="7" s="1"/>
  <c r="L209" i="7"/>
  <c r="H71" i="6"/>
  <c r="Q209" i="7" s="1"/>
  <c r="M355" i="6"/>
  <c r="M354" i="6" s="1"/>
  <c r="H354" i="6"/>
  <c r="F209" i="6"/>
  <c r="K347" i="6"/>
  <c r="L150" i="7"/>
  <c r="H150" i="7" s="1"/>
  <c r="G56" i="6"/>
  <c r="G63" i="6" s="1"/>
  <c r="H57" i="6"/>
  <c r="D150" i="7"/>
  <c r="C149" i="7"/>
  <c r="K162" i="6"/>
  <c r="K161" i="6" s="1"/>
  <c r="K159" i="6" s="1"/>
  <c r="J161" i="6"/>
  <c r="J159" i="6" s="1"/>
  <c r="K170" i="6"/>
  <c r="K169" i="6" s="1"/>
  <c r="K167" i="6" s="1"/>
  <c r="J169" i="6"/>
  <c r="J167" i="6" s="1"/>
  <c r="K178" i="6"/>
  <c r="K177" i="6" s="1"/>
  <c r="K175" i="6" s="1"/>
  <c r="J177" i="6"/>
  <c r="J175" i="6" s="1"/>
  <c r="K188" i="6"/>
  <c r="K187" i="6" s="1"/>
  <c r="K185" i="6" s="1"/>
  <c r="J187" i="6"/>
  <c r="J185" i="6" s="1"/>
  <c r="K196" i="6"/>
  <c r="K195" i="6" s="1"/>
  <c r="K193" i="6" s="1"/>
  <c r="J195" i="6"/>
  <c r="J193" i="6" s="1"/>
  <c r="H211" i="6"/>
  <c r="C357" i="6"/>
  <c r="G139" i="7"/>
  <c r="R72" i="24"/>
  <c r="R83" i="24"/>
  <c r="G140" i="26"/>
  <c r="Q140" i="7"/>
  <c r="Q140" i="26" s="1"/>
  <c r="L140" i="7"/>
  <c r="L140" i="26" s="1"/>
  <c r="E360" i="6"/>
  <c r="L155" i="7"/>
  <c r="H155" i="7" s="1"/>
  <c r="H58" i="6"/>
  <c r="Q155" i="7" s="1"/>
  <c r="M155" i="7" s="1"/>
  <c r="L165" i="7"/>
  <c r="H165" i="7" s="1"/>
  <c r="H60" i="6"/>
  <c r="Q165" i="7" s="1"/>
  <c r="M165" i="7" s="1"/>
  <c r="G181" i="26"/>
  <c r="C181" i="7"/>
  <c r="K184" i="6"/>
  <c r="K183" i="6" s="1"/>
  <c r="K181" i="6" s="1"/>
  <c r="J183" i="6"/>
  <c r="J181" i="6" s="1"/>
  <c r="K192" i="6"/>
  <c r="K191" i="6" s="1"/>
  <c r="K189" i="6" s="1"/>
  <c r="J191" i="6"/>
  <c r="J189" i="6" s="1"/>
  <c r="K200" i="6"/>
  <c r="K199" i="6" s="1"/>
  <c r="K197" i="6" s="1"/>
  <c r="J199" i="6"/>
  <c r="J197" i="6" s="1"/>
  <c r="M92" i="7"/>
  <c r="E199" i="26"/>
  <c r="F199" i="7"/>
  <c r="O178" i="26"/>
  <c r="P178" i="7"/>
  <c r="P178" i="26" s="1"/>
  <c r="O184" i="26"/>
  <c r="P184" i="7"/>
  <c r="AB222" i="6"/>
  <c r="AK222" i="6"/>
  <c r="AG222" i="6" s="1"/>
  <c r="L160" i="7"/>
  <c r="H160" i="7" s="1"/>
  <c r="H59" i="6"/>
  <c r="Q160" i="7" s="1"/>
  <c r="M160" i="7" s="1"/>
  <c r="L170" i="7"/>
  <c r="H170" i="7" s="1"/>
  <c r="H61" i="6"/>
  <c r="Q170" i="7" s="1"/>
  <c r="M170" i="7" s="1"/>
  <c r="L188" i="7"/>
  <c r="H68" i="6"/>
  <c r="Q188" i="7" s="1"/>
  <c r="L202" i="7"/>
  <c r="H70" i="6"/>
  <c r="Q202" i="7" s="1"/>
  <c r="J178" i="26"/>
  <c r="K178" i="7"/>
  <c r="H308" i="6"/>
  <c r="H57" i="7"/>
  <c r="L57" i="7"/>
  <c r="H305" i="6"/>
  <c r="G143" i="7"/>
  <c r="M108" i="26"/>
  <c r="K166" i="6"/>
  <c r="K165" i="6" s="1"/>
  <c r="K163" i="6" s="1"/>
  <c r="J165" i="6"/>
  <c r="K174" i="6"/>
  <c r="K173" i="6" s="1"/>
  <c r="K171" i="6" s="1"/>
  <c r="J173" i="6"/>
  <c r="O192" i="6"/>
  <c r="N191" i="6"/>
  <c r="N189" i="6" s="1"/>
  <c r="O200" i="6"/>
  <c r="N199" i="6"/>
  <c r="N197" i="6" s="1"/>
  <c r="M349" i="6"/>
  <c r="M348" i="6" s="1"/>
  <c r="H348" i="6"/>
  <c r="M361" i="6"/>
  <c r="M360" i="6" s="1"/>
  <c r="H360" i="6"/>
  <c r="J185" i="26"/>
  <c r="K185" i="7"/>
  <c r="F295" i="6"/>
  <c r="M159" i="6"/>
  <c r="H158" i="6"/>
  <c r="H216" i="6"/>
  <c r="C395" i="6"/>
  <c r="H395" i="6" s="1"/>
  <c r="M395" i="6" s="1"/>
  <c r="C394" i="6"/>
  <c r="L185" i="6"/>
  <c r="L193" i="6"/>
  <c r="I347" i="6"/>
  <c r="M352" i="6"/>
  <c r="M351" i="6" s="1"/>
  <c r="H351" i="6"/>
  <c r="G141" i="26"/>
  <c r="C141" i="7"/>
  <c r="F141" i="7"/>
  <c r="E141" i="7"/>
  <c r="I199" i="26"/>
  <c r="J199" i="7"/>
  <c r="Q92" i="26"/>
  <c r="O358" i="6"/>
  <c r="O357" i="6" s="1"/>
  <c r="J357" i="6"/>
  <c r="E211" i="6"/>
  <c r="E209" i="6" s="1"/>
  <c r="E213" i="6"/>
  <c r="E180" i="6"/>
  <c r="G189" i="6"/>
  <c r="O355" i="6"/>
  <c r="O354" i="6" s="1"/>
  <c r="J354" i="6"/>
  <c r="M163" i="6"/>
  <c r="C385" i="6" s="1"/>
  <c r="M171" i="6"/>
  <c r="M213" i="6" s="1"/>
  <c r="M181" i="6"/>
  <c r="H180" i="6"/>
  <c r="L189" i="6"/>
  <c r="I192" i="26"/>
  <c r="J192" i="7"/>
  <c r="E295" i="6"/>
  <c r="E185" i="26"/>
  <c r="F185" i="7"/>
  <c r="O295" i="6"/>
  <c r="K295" i="6"/>
  <c r="M167" i="6"/>
  <c r="M185" i="6"/>
  <c r="J206" i="26"/>
  <c r="K206" i="7"/>
  <c r="E178" i="26"/>
  <c r="F178" i="7"/>
  <c r="G136" i="26"/>
  <c r="Q136" i="7"/>
  <c r="Q136" i="26" s="1"/>
  <c r="L136" i="7"/>
  <c r="L136" i="26" s="1"/>
  <c r="G195" i="26"/>
  <c r="C195" i="7"/>
  <c r="G209" i="26"/>
  <c r="C209" i="7"/>
  <c r="N199" i="26"/>
  <c r="O199" i="7"/>
  <c r="P347" i="6"/>
  <c r="I158" i="6"/>
  <c r="I216" i="6"/>
  <c r="I210" i="6"/>
  <c r="I212" i="6"/>
  <c r="D388" i="6"/>
  <c r="D389" i="6"/>
  <c r="I389" i="6" s="1"/>
  <c r="N389" i="6" s="1"/>
  <c r="I214" i="6"/>
  <c r="D394" i="6"/>
  <c r="D395" i="6"/>
  <c r="I395" i="6" s="1"/>
  <c r="N395" i="6" s="1"/>
  <c r="M358" i="6"/>
  <c r="M357" i="6" s="1"/>
  <c r="H357" i="6"/>
  <c r="N192" i="26"/>
  <c r="O192" i="7"/>
  <c r="O191" i="26"/>
  <c r="P191" i="7"/>
  <c r="O352" i="6"/>
  <c r="O351" i="6" s="1"/>
  <c r="J351" i="6"/>
  <c r="O361" i="6"/>
  <c r="O360" i="6" s="1"/>
  <c r="J360" i="6"/>
  <c r="D155" i="7"/>
  <c r="C154" i="7"/>
  <c r="D165" i="7"/>
  <c r="C164" i="7"/>
  <c r="L181" i="7"/>
  <c r="H67" i="6"/>
  <c r="G66" i="6"/>
  <c r="G73" i="6" s="1"/>
  <c r="I180" i="6"/>
  <c r="L134" i="6"/>
  <c r="Q92" i="7"/>
  <c r="G86" i="7"/>
  <c r="D160" i="7"/>
  <c r="C159" i="7"/>
  <c r="D170" i="7"/>
  <c r="C169" i="7"/>
  <c r="G188" i="26"/>
  <c r="C188" i="7"/>
  <c r="G202" i="26"/>
  <c r="C202" i="7"/>
  <c r="E192" i="26"/>
  <c r="F192" i="7"/>
  <c r="O185" i="26"/>
  <c r="P185" i="7"/>
  <c r="P185" i="26" s="1"/>
  <c r="H296" i="6"/>
  <c r="H295" i="6" s="1"/>
  <c r="R32" i="24"/>
  <c r="O198" i="26"/>
  <c r="P198" i="7"/>
  <c r="G216" i="6"/>
  <c r="I211" i="6"/>
  <c r="I213" i="6"/>
  <c r="M189" i="6"/>
  <c r="M197" i="6"/>
  <c r="C347" i="6"/>
  <c r="O162" i="6"/>
  <c r="N161" i="6"/>
  <c r="N159" i="6" s="1"/>
  <c r="L161" i="6"/>
  <c r="L159" i="6" s="1"/>
  <c r="L210" i="6" s="1"/>
  <c r="L169" i="6"/>
  <c r="L167" i="6" s="1"/>
  <c r="L212" i="6" s="1"/>
  <c r="L177" i="6"/>
  <c r="L175" i="6" s="1"/>
  <c r="L187" i="6"/>
  <c r="L195" i="6"/>
  <c r="N347" i="6"/>
  <c r="H213" i="6"/>
  <c r="P211" i="26"/>
  <c r="P210" i="7"/>
  <c r="P210" i="26" s="1"/>
  <c r="R21" i="24"/>
  <c r="M92" i="26"/>
  <c r="O205" i="26"/>
  <c r="P205" i="7"/>
  <c r="N211" i="26"/>
  <c r="N210" i="7"/>
  <c r="N210" i="26" s="1"/>
  <c r="E357" i="6"/>
  <c r="G211" i="6"/>
  <c r="G213" i="6"/>
  <c r="G180" i="6"/>
  <c r="G214" i="6"/>
  <c r="E354" i="6"/>
  <c r="E347" i="6" s="1"/>
  <c r="O166" i="6"/>
  <c r="N165" i="6"/>
  <c r="N163" i="6" s="1"/>
  <c r="N211" i="6" s="1"/>
  <c r="O174" i="6"/>
  <c r="N173" i="6"/>
  <c r="N171" i="6" s="1"/>
  <c r="N213" i="6" s="1"/>
  <c r="O184" i="6"/>
  <c r="N183" i="6"/>
  <c r="N181" i="6" s="1"/>
  <c r="N180" i="6" s="1"/>
  <c r="L183" i="6"/>
  <c r="L181" i="6" s="1"/>
  <c r="L191" i="6"/>
  <c r="L199" i="6"/>
  <c r="L197" i="6" s="1"/>
  <c r="O177" i="26"/>
  <c r="P177" i="7"/>
  <c r="O206" i="26"/>
  <c r="P206" i="7"/>
  <c r="P206" i="26" s="1"/>
  <c r="N20" i="24"/>
  <c r="I20" i="24"/>
  <c r="L20" i="24"/>
  <c r="G20" i="24"/>
  <c r="B20" i="24"/>
  <c r="O20" i="24"/>
  <c r="M20" i="24"/>
  <c r="J20" i="24"/>
  <c r="E20" i="24"/>
  <c r="H20" i="24"/>
  <c r="C20" i="24"/>
  <c r="D20" i="24"/>
  <c r="H209" i="6" l="1"/>
  <c r="G134" i="7"/>
  <c r="H385" i="6"/>
  <c r="N158" i="6"/>
  <c r="N216" i="6"/>
  <c r="N210" i="6"/>
  <c r="D391" i="6"/>
  <c r="D386" i="6"/>
  <c r="I386" i="6" s="1"/>
  <c r="N386" i="6" s="1"/>
  <c r="P198" i="26"/>
  <c r="E170" i="7"/>
  <c r="D169" i="7"/>
  <c r="E160" i="7"/>
  <c r="D159" i="7"/>
  <c r="Q181" i="7"/>
  <c r="H66" i="6"/>
  <c r="H73" i="6" s="1"/>
  <c r="C161" i="7"/>
  <c r="C323" i="6"/>
  <c r="C151" i="7"/>
  <c r="C317" i="6"/>
  <c r="P191" i="26"/>
  <c r="I394" i="6"/>
  <c r="D393" i="6"/>
  <c r="I209" i="6"/>
  <c r="K206" i="26"/>
  <c r="M212" i="6"/>
  <c r="G212" i="6"/>
  <c r="G209" i="6" s="1"/>
  <c r="J199" i="26"/>
  <c r="K199" i="7"/>
  <c r="E141" i="26"/>
  <c r="C141" i="26"/>
  <c r="H394" i="6"/>
  <c r="C393" i="6"/>
  <c r="C388" i="6"/>
  <c r="M158" i="6"/>
  <c r="M210" i="6"/>
  <c r="M216" i="6"/>
  <c r="K185" i="26"/>
  <c r="H347" i="6"/>
  <c r="J171" i="6"/>
  <c r="L173" i="6"/>
  <c r="L171" i="6" s="1"/>
  <c r="L213" i="6" s="1"/>
  <c r="J163" i="6"/>
  <c r="L165" i="6"/>
  <c r="L163" i="6" s="1"/>
  <c r="L211" i="6" s="1"/>
  <c r="L202" i="26"/>
  <c r="H202" i="7"/>
  <c r="L188" i="26"/>
  <c r="H188" i="7"/>
  <c r="I170" i="7"/>
  <c r="H169" i="7"/>
  <c r="I160" i="7"/>
  <c r="H159" i="7"/>
  <c r="K180" i="6"/>
  <c r="I165" i="7"/>
  <c r="H164" i="7"/>
  <c r="I155" i="7"/>
  <c r="H154" i="7"/>
  <c r="J214" i="6"/>
  <c r="J212" i="6"/>
  <c r="J158" i="6"/>
  <c r="J216" i="6"/>
  <c r="J210" i="6"/>
  <c r="C314" i="6"/>
  <c r="C146" i="7"/>
  <c r="Q150" i="7"/>
  <c r="M150" i="7" s="1"/>
  <c r="H56" i="6"/>
  <c r="H63" i="6" s="1"/>
  <c r="I150" i="7"/>
  <c r="H149" i="7"/>
  <c r="Q209" i="26"/>
  <c r="M209" i="7"/>
  <c r="Q195" i="26"/>
  <c r="M195" i="7"/>
  <c r="C391" i="6"/>
  <c r="J347" i="6"/>
  <c r="Q71" i="7"/>
  <c r="Q68" i="7" s="1"/>
  <c r="M304" i="6"/>
  <c r="M68" i="7"/>
  <c r="Q66" i="7"/>
  <c r="Q63" i="7" s="1"/>
  <c r="M301" i="6"/>
  <c r="M63" i="7"/>
  <c r="P196" i="6"/>
  <c r="P195" i="6" s="1"/>
  <c r="P193" i="6" s="1"/>
  <c r="Q193" i="6" s="1"/>
  <c r="O195" i="6"/>
  <c r="O193" i="6" s="1"/>
  <c r="P188" i="6"/>
  <c r="P187" i="6" s="1"/>
  <c r="P185" i="6" s="1"/>
  <c r="O187" i="6"/>
  <c r="P178" i="6"/>
  <c r="P177" i="6" s="1"/>
  <c r="P175" i="6" s="1"/>
  <c r="F394" i="6" s="1"/>
  <c r="F395" i="6" s="1"/>
  <c r="K395" i="6" s="1"/>
  <c r="P395" i="6" s="1"/>
  <c r="O177" i="6"/>
  <c r="O175" i="6" s="1"/>
  <c r="P170" i="6"/>
  <c r="P169" i="6" s="1"/>
  <c r="P167" i="6" s="1"/>
  <c r="O169" i="6"/>
  <c r="M214" i="6"/>
  <c r="F137" i="26"/>
  <c r="F135" i="26"/>
  <c r="P177" i="26"/>
  <c r="P205" i="26"/>
  <c r="L180" i="6"/>
  <c r="P184" i="6"/>
  <c r="P183" i="6" s="1"/>
  <c r="P181" i="6" s="1"/>
  <c r="O183" i="6"/>
  <c r="O181" i="6" s="1"/>
  <c r="P174" i="6"/>
  <c r="P173" i="6" s="1"/>
  <c r="P171" i="6" s="1"/>
  <c r="F391" i="6" s="1"/>
  <c r="F392" i="6" s="1"/>
  <c r="K392" i="6" s="1"/>
  <c r="P392" i="6" s="1"/>
  <c r="O173" i="6"/>
  <c r="O171" i="6" s="1"/>
  <c r="O213" i="6" s="1"/>
  <c r="P166" i="6"/>
  <c r="P165" i="6" s="1"/>
  <c r="P163" i="6" s="1"/>
  <c r="O165" i="6"/>
  <c r="O163" i="6" s="1"/>
  <c r="R22" i="24"/>
  <c r="L214" i="6"/>
  <c r="L158" i="6"/>
  <c r="L216" i="6"/>
  <c r="P162" i="6"/>
  <c r="P161" i="6" s="1"/>
  <c r="P159" i="6" s="1"/>
  <c r="O161" i="6"/>
  <c r="O159" i="6" s="1"/>
  <c r="D392" i="6"/>
  <c r="I392" i="6" s="1"/>
  <c r="N392" i="6" s="1"/>
  <c r="D385" i="6"/>
  <c r="R33" i="24"/>
  <c r="F192" i="26"/>
  <c r="C202" i="26"/>
  <c r="D202" i="7"/>
  <c r="C201" i="7"/>
  <c r="C188" i="26"/>
  <c r="D188" i="7"/>
  <c r="C187" i="7"/>
  <c r="C326" i="6"/>
  <c r="C166" i="7"/>
  <c r="C320" i="6"/>
  <c r="C156" i="7"/>
  <c r="L181" i="26"/>
  <c r="H181" i="7"/>
  <c r="E165" i="7"/>
  <c r="D164" i="7"/>
  <c r="E155" i="7"/>
  <c r="D154" i="7"/>
  <c r="O192" i="26"/>
  <c r="P192" i="7"/>
  <c r="P192" i="26" s="1"/>
  <c r="I388" i="6"/>
  <c r="D387" i="6"/>
  <c r="D383" i="6"/>
  <c r="I383" i="6" s="1"/>
  <c r="N383" i="6" s="1"/>
  <c r="D382" i="6"/>
  <c r="O199" i="26"/>
  <c r="P199" i="7"/>
  <c r="P199" i="26" s="1"/>
  <c r="C209" i="26"/>
  <c r="D209" i="7"/>
  <c r="C208" i="7"/>
  <c r="C195" i="26"/>
  <c r="D195" i="7"/>
  <c r="C194" i="7"/>
  <c r="F178" i="26"/>
  <c r="F185" i="26"/>
  <c r="J192" i="26"/>
  <c r="K192" i="7"/>
  <c r="M180" i="6"/>
  <c r="M211" i="6"/>
  <c r="F141" i="26"/>
  <c r="D141" i="7"/>
  <c r="C389" i="6"/>
  <c r="H389" i="6" s="1"/>
  <c r="M389" i="6" s="1"/>
  <c r="C382" i="6"/>
  <c r="Q161" i="6"/>
  <c r="Q159" i="6" s="1"/>
  <c r="M347" i="6"/>
  <c r="P200" i="6"/>
  <c r="P199" i="6" s="1"/>
  <c r="P197" i="6" s="1"/>
  <c r="O199" i="6"/>
  <c r="P192" i="6"/>
  <c r="P191" i="6" s="1"/>
  <c r="P189" i="6" s="1"/>
  <c r="O191" i="6"/>
  <c r="K213" i="6"/>
  <c r="K211" i="6"/>
  <c r="F386" i="6"/>
  <c r="K386" i="6" s="1"/>
  <c r="P386" i="6" s="1"/>
  <c r="F385" i="6"/>
  <c r="G143" i="26"/>
  <c r="E143" i="7"/>
  <c r="C143" i="7"/>
  <c r="F143" i="7"/>
  <c r="K178" i="26"/>
  <c r="Q202" i="26"/>
  <c r="M202" i="7"/>
  <c r="Q188" i="26"/>
  <c r="M188" i="7"/>
  <c r="N170" i="7"/>
  <c r="M169" i="7"/>
  <c r="N160" i="7"/>
  <c r="M159" i="7"/>
  <c r="P184" i="26"/>
  <c r="F199" i="26"/>
  <c r="J180" i="6"/>
  <c r="C181" i="26"/>
  <c r="D181" i="7"/>
  <c r="C180" i="7"/>
  <c r="N165" i="7"/>
  <c r="M164" i="7"/>
  <c r="N155" i="7"/>
  <c r="M154" i="7"/>
  <c r="R84" i="24"/>
  <c r="R73" i="24"/>
  <c r="G139" i="26"/>
  <c r="E139" i="7"/>
  <c r="F139" i="7"/>
  <c r="C139" i="7"/>
  <c r="K214" i="6"/>
  <c r="K212" i="6"/>
  <c r="F388" i="6"/>
  <c r="F389" i="6" s="1"/>
  <c r="K389" i="6" s="1"/>
  <c r="P389" i="6" s="1"/>
  <c r="K158" i="6"/>
  <c r="K216" i="6"/>
  <c r="K210" i="6"/>
  <c r="F382" i="6"/>
  <c r="E150" i="7"/>
  <c r="D149" i="7"/>
  <c r="L209" i="26"/>
  <c r="H209" i="7"/>
  <c r="L195" i="26"/>
  <c r="H195" i="7"/>
  <c r="C392" i="6"/>
  <c r="H392" i="6" s="1"/>
  <c r="M392" i="6" s="1"/>
  <c r="C386" i="6"/>
  <c r="H386" i="6" s="1"/>
  <c r="M386" i="6" s="1"/>
  <c r="O347" i="6"/>
  <c r="Q81" i="7"/>
  <c r="Q78" i="7" s="1"/>
  <c r="M310" i="6"/>
  <c r="M78" i="7"/>
  <c r="Q61" i="7"/>
  <c r="Q58" i="7" s="1"/>
  <c r="M298" i="6"/>
  <c r="M58" i="7"/>
  <c r="M57" i="7" s="1"/>
  <c r="Q76" i="7"/>
  <c r="Q73" i="7" s="1"/>
  <c r="M307" i="6"/>
  <c r="M73" i="7"/>
  <c r="F206" i="26"/>
  <c r="N214" i="6"/>
  <c r="N212" i="6"/>
  <c r="Q195" i="6"/>
  <c r="Q177" i="6"/>
  <c r="Q175" i="6" s="1"/>
  <c r="E137" i="26"/>
  <c r="C137" i="26"/>
  <c r="D137" i="7"/>
  <c r="C135" i="26"/>
  <c r="E135" i="26"/>
  <c r="D135" i="7"/>
  <c r="J21" i="24"/>
  <c r="L21" i="24"/>
  <c r="E21" i="24"/>
  <c r="C21" i="24"/>
  <c r="G21" i="24"/>
  <c r="E59" i="24"/>
  <c r="E60" i="24"/>
  <c r="M21" i="24"/>
  <c r="O21" i="24"/>
  <c r="H21" i="24"/>
  <c r="B59" i="24"/>
  <c r="D60" i="24"/>
  <c r="D62" i="24"/>
  <c r="D59" i="24"/>
  <c r="B62" i="24"/>
  <c r="E62" i="24"/>
  <c r="I21" i="24"/>
  <c r="N21" i="24"/>
  <c r="B21" i="24"/>
  <c r="D21" i="24"/>
  <c r="B60" i="24"/>
  <c r="Q57" i="7" l="1"/>
  <c r="L209" i="6"/>
  <c r="E134" i="7"/>
  <c r="C286" i="6"/>
  <c r="D286" i="6" s="1"/>
  <c r="E286" i="6"/>
  <c r="E197" i="7" s="1"/>
  <c r="M308" i="6"/>
  <c r="F150" i="7"/>
  <c r="F149" i="7" s="1"/>
  <c r="E149" i="7"/>
  <c r="K382" i="6"/>
  <c r="F139" i="26"/>
  <c r="R85" i="24"/>
  <c r="O165" i="7"/>
  <c r="N164" i="7"/>
  <c r="M326" i="6"/>
  <c r="M166" i="7"/>
  <c r="M188" i="26"/>
  <c r="N188" i="7"/>
  <c r="M187" i="7"/>
  <c r="C143" i="26"/>
  <c r="D135" i="26"/>
  <c r="C134" i="7"/>
  <c r="D137" i="26"/>
  <c r="M296" i="6"/>
  <c r="H195" i="26"/>
  <c r="I195" i="7"/>
  <c r="H194" i="7"/>
  <c r="H209" i="26"/>
  <c r="I209" i="7"/>
  <c r="H208" i="7"/>
  <c r="D146" i="7"/>
  <c r="D314" i="6"/>
  <c r="F383" i="6"/>
  <c r="K383" i="6" s="1"/>
  <c r="P383" i="6" s="1"/>
  <c r="K209" i="6"/>
  <c r="K388" i="6"/>
  <c r="F387" i="6"/>
  <c r="K394" i="6"/>
  <c r="F393" i="6"/>
  <c r="C139" i="26"/>
  <c r="D139" i="7"/>
  <c r="R74" i="24"/>
  <c r="M317" i="6"/>
  <c r="M151" i="7"/>
  <c r="M323" i="6"/>
  <c r="M161" i="7"/>
  <c r="C180" i="26"/>
  <c r="O160" i="7"/>
  <c r="N159" i="7"/>
  <c r="O170" i="7"/>
  <c r="N169" i="7"/>
  <c r="F143" i="26"/>
  <c r="D143" i="7"/>
  <c r="K385" i="6"/>
  <c r="F384" i="6"/>
  <c r="K391" i="6"/>
  <c r="F390" i="6"/>
  <c r="O189" i="6"/>
  <c r="Q191" i="6"/>
  <c r="O197" i="6"/>
  <c r="Q199" i="6"/>
  <c r="Q197" i="6" s="1"/>
  <c r="F287" i="6" s="1"/>
  <c r="F204" i="7" s="1"/>
  <c r="H382" i="6"/>
  <c r="C381" i="6"/>
  <c r="C383" i="6"/>
  <c r="H383" i="6" s="1"/>
  <c r="M383" i="6" s="1"/>
  <c r="D141" i="26"/>
  <c r="K192" i="26"/>
  <c r="C194" i="26"/>
  <c r="D209" i="26"/>
  <c r="E209" i="7"/>
  <c r="D208" i="7"/>
  <c r="D208" i="26" s="1"/>
  <c r="I382" i="6"/>
  <c r="D381" i="6"/>
  <c r="D317" i="6"/>
  <c r="D151" i="7"/>
  <c r="D323" i="6"/>
  <c r="D161" i="7"/>
  <c r="H181" i="26"/>
  <c r="I181" i="7"/>
  <c r="H180" i="7"/>
  <c r="C324" i="6"/>
  <c r="C187" i="26"/>
  <c r="D202" i="26"/>
  <c r="E202" i="7"/>
  <c r="D201" i="7"/>
  <c r="D201" i="26" s="1"/>
  <c r="R34" i="24"/>
  <c r="O210" i="6"/>
  <c r="P211" i="6"/>
  <c r="P213" i="6"/>
  <c r="P180" i="6"/>
  <c r="G134" i="26"/>
  <c r="F134" i="7"/>
  <c r="O167" i="6"/>
  <c r="O158" i="6" s="1"/>
  <c r="Q169" i="6"/>
  <c r="Q167" i="6" s="1"/>
  <c r="O214" i="6"/>
  <c r="O185" i="6"/>
  <c r="Q187" i="6"/>
  <c r="M302" i="6"/>
  <c r="H391" i="6"/>
  <c r="C390" i="6"/>
  <c r="H314" i="6"/>
  <c r="H146" i="7"/>
  <c r="C145" i="7"/>
  <c r="G149" i="7"/>
  <c r="G146" i="7" s="1"/>
  <c r="E394" i="6"/>
  <c r="H317" i="6"/>
  <c r="H151" i="7"/>
  <c r="H323" i="6"/>
  <c r="H161" i="7"/>
  <c r="J160" i="7"/>
  <c r="I159" i="7"/>
  <c r="J170" i="7"/>
  <c r="I169" i="7"/>
  <c r="J211" i="6"/>
  <c r="E386" i="6"/>
  <c r="J386" i="6" s="1"/>
  <c r="O386" i="6" s="1"/>
  <c r="E385" i="6"/>
  <c r="J213" i="6"/>
  <c r="E391" i="6"/>
  <c r="E392" i="6"/>
  <c r="J392" i="6" s="1"/>
  <c r="O392" i="6" s="1"/>
  <c r="M209" i="6"/>
  <c r="H388" i="6"/>
  <c r="C387" i="6"/>
  <c r="M394" i="6"/>
  <c r="M393" i="6" s="1"/>
  <c r="H393" i="6"/>
  <c r="K199" i="26"/>
  <c r="Q173" i="6"/>
  <c r="Q171" i="6" s="1"/>
  <c r="Q213" i="6" s="1"/>
  <c r="N394" i="6"/>
  <c r="N393" i="6" s="1"/>
  <c r="I393" i="6"/>
  <c r="C321" i="6"/>
  <c r="Q181" i="26"/>
  <c r="M181" i="7"/>
  <c r="D156" i="7"/>
  <c r="D320" i="6"/>
  <c r="D166" i="7"/>
  <c r="D326" i="6"/>
  <c r="N209" i="6"/>
  <c r="M385" i="6"/>
  <c r="M384" i="6" s="1"/>
  <c r="H384" i="6"/>
  <c r="M305" i="6"/>
  <c r="E139" i="26"/>
  <c r="O155" i="7"/>
  <c r="N154" i="7"/>
  <c r="D181" i="26"/>
  <c r="E181" i="7"/>
  <c r="D180" i="7"/>
  <c r="D180" i="26" s="1"/>
  <c r="M320" i="6"/>
  <c r="M156" i="7"/>
  <c r="M202" i="26"/>
  <c r="N202" i="7"/>
  <c r="M201" i="7"/>
  <c r="E143" i="26"/>
  <c r="D195" i="26"/>
  <c r="E195" i="7"/>
  <c r="D194" i="7"/>
  <c r="D194" i="26" s="1"/>
  <c r="C208" i="26"/>
  <c r="N388" i="6"/>
  <c r="N387" i="6" s="1"/>
  <c r="I387" i="6"/>
  <c r="F155" i="7"/>
  <c r="F154" i="7" s="1"/>
  <c r="E154" i="7"/>
  <c r="F165" i="7"/>
  <c r="F164" i="7" s="1"/>
  <c r="E164" i="7"/>
  <c r="C318" i="6"/>
  <c r="D188" i="26"/>
  <c r="E188" i="7"/>
  <c r="D187" i="7"/>
  <c r="D187" i="26" s="1"/>
  <c r="C201" i="26"/>
  <c r="I385" i="6"/>
  <c r="D384" i="6"/>
  <c r="P158" i="6"/>
  <c r="P210" i="6"/>
  <c r="P216" i="6"/>
  <c r="R23" i="24"/>
  <c r="O211" i="6"/>
  <c r="O180" i="6"/>
  <c r="P212" i="6"/>
  <c r="P214" i="6"/>
  <c r="F286" i="6"/>
  <c r="F197" i="7" s="1"/>
  <c r="M299" i="6"/>
  <c r="M195" i="26"/>
  <c r="N195" i="7"/>
  <c r="M194" i="7"/>
  <c r="M209" i="26"/>
  <c r="N209" i="7"/>
  <c r="M208" i="7"/>
  <c r="J150" i="7"/>
  <c r="I149" i="7"/>
  <c r="N150" i="7"/>
  <c r="M149" i="7"/>
  <c r="C312" i="6"/>
  <c r="J209" i="6"/>
  <c r="E382" i="6"/>
  <c r="J155" i="7"/>
  <c r="I154" i="7"/>
  <c r="J165" i="7"/>
  <c r="I164" i="7"/>
  <c r="H320" i="6"/>
  <c r="H156" i="7"/>
  <c r="H326" i="6"/>
  <c r="H166" i="7"/>
  <c r="H188" i="26"/>
  <c r="I188" i="7"/>
  <c r="H187" i="7"/>
  <c r="H202" i="26"/>
  <c r="I202" i="7"/>
  <c r="H201" i="7"/>
  <c r="Q165" i="6"/>
  <c r="Q163" i="6" s="1"/>
  <c r="Q183" i="6"/>
  <c r="Q181" i="6" s="1"/>
  <c r="C315" i="6"/>
  <c r="G154" i="7"/>
  <c r="G151" i="7" s="1"/>
  <c r="F160" i="7"/>
  <c r="F159" i="7" s="1"/>
  <c r="E159" i="7"/>
  <c r="F170" i="7"/>
  <c r="F169" i="7" s="1"/>
  <c r="E169" i="7"/>
  <c r="I391" i="6"/>
  <c r="D390" i="6"/>
  <c r="C384" i="6"/>
  <c r="E61" i="24"/>
  <c r="D63" i="24"/>
  <c r="I22" i="24"/>
  <c r="N22" i="24"/>
  <c r="O22" i="24"/>
  <c r="D61" i="24"/>
  <c r="E63" i="24"/>
  <c r="C81" i="24"/>
  <c r="C22" i="24"/>
  <c r="B81" i="24"/>
  <c r="B83" i="24"/>
  <c r="C79" i="24"/>
  <c r="H22" i="24"/>
  <c r="E22" i="24"/>
  <c r="B61" i="24"/>
  <c r="G22" i="24"/>
  <c r="L22" i="24"/>
  <c r="J22" i="24"/>
  <c r="C60" i="24"/>
  <c r="C62" i="24"/>
  <c r="C83" i="24"/>
  <c r="B22" i="24"/>
  <c r="C59" i="24"/>
  <c r="B63" i="24"/>
  <c r="B79" i="24"/>
  <c r="D22" i="24"/>
  <c r="M22" i="24"/>
  <c r="C134" i="26" l="1"/>
  <c r="D134" i="7"/>
  <c r="F134" i="26"/>
  <c r="F204" i="26"/>
  <c r="K204" i="7"/>
  <c r="N391" i="6"/>
  <c r="N390" i="6" s="1"/>
  <c r="I390" i="6"/>
  <c r="F166" i="7"/>
  <c r="F326" i="6"/>
  <c r="I202" i="26"/>
  <c r="J202" i="7"/>
  <c r="I201" i="7"/>
  <c r="I201" i="26" s="1"/>
  <c r="E326" i="6"/>
  <c r="E166" i="7"/>
  <c r="G169" i="7"/>
  <c r="G166" i="7" s="1"/>
  <c r="G145" i="7" s="1"/>
  <c r="E320" i="6"/>
  <c r="E156" i="7"/>
  <c r="G159" i="7"/>
  <c r="G156" i="7" s="1"/>
  <c r="C283" i="6"/>
  <c r="E283" i="6"/>
  <c r="E176" i="7" s="1"/>
  <c r="H201" i="26"/>
  <c r="I188" i="26"/>
  <c r="J188" i="7"/>
  <c r="I187" i="7"/>
  <c r="I187" i="26" s="1"/>
  <c r="H318" i="6"/>
  <c r="I323" i="6"/>
  <c r="I161" i="7"/>
  <c r="I317" i="6"/>
  <c r="I151" i="7"/>
  <c r="J382" i="6"/>
  <c r="C311" i="6"/>
  <c r="M314" i="6"/>
  <c r="M146" i="7"/>
  <c r="M145" i="7" s="1"/>
  <c r="I314" i="6"/>
  <c r="I146" i="7"/>
  <c r="M208" i="26"/>
  <c r="N195" i="26"/>
  <c r="O195" i="7"/>
  <c r="N194" i="7"/>
  <c r="N194" i="26" s="1"/>
  <c r="F197" i="26"/>
  <c r="K197" i="7"/>
  <c r="N385" i="6"/>
  <c r="N384" i="6" s="1"/>
  <c r="I384" i="6"/>
  <c r="E188" i="26"/>
  <c r="F188" i="7"/>
  <c r="E187" i="7"/>
  <c r="E187" i="26" s="1"/>
  <c r="E161" i="7"/>
  <c r="E323" i="6"/>
  <c r="E151" i="7"/>
  <c r="E317" i="6"/>
  <c r="M201" i="26"/>
  <c r="M318" i="6"/>
  <c r="P155" i="7"/>
  <c r="P154" i="7" s="1"/>
  <c r="O154" i="7"/>
  <c r="D324" i="6"/>
  <c r="D318" i="6"/>
  <c r="M181" i="26"/>
  <c r="N181" i="7"/>
  <c r="M180" i="7"/>
  <c r="G164" i="7"/>
  <c r="G161" i="7" s="1"/>
  <c r="J391" i="6"/>
  <c r="E390" i="6"/>
  <c r="J385" i="6"/>
  <c r="E384" i="6"/>
  <c r="K170" i="7"/>
  <c r="K169" i="7" s="1"/>
  <c r="J169" i="7"/>
  <c r="K160" i="7"/>
  <c r="K159" i="7" s="1"/>
  <c r="J159" i="7"/>
  <c r="H315" i="6"/>
  <c r="J394" i="6"/>
  <c r="E393" i="6"/>
  <c r="E395" i="6"/>
  <c r="J395" i="6" s="1"/>
  <c r="O395" i="6" s="1"/>
  <c r="H145" i="7"/>
  <c r="M391" i="6"/>
  <c r="M390" i="6" s="1"/>
  <c r="H390" i="6"/>
  <c r="Q185" i="6"/>
  <c r="E284" i="6" s="1"/>
  <c r="E183" i="7" s="1"/>
  <c r="C12" i="27"/>
  <c r="I181" i="26"/>
  <c r="J181" i="7"/>
  <c r="I180" i="7"/>
  <c r="I180" i="26" s="1"/>
  <c r="M382" i="6"/>
  <c r="M381" i="6" s="1"/>
  <c r="H381" i="6"/>
  <c r="E287" i="6"/>
  <c r="E204" i="7" s="1"/>
  <c r="Q189" i="6"/>
  <c r="E285" i="6"/>
  <c r="E190" i="7" s="1"/>
  <c r="P391" i="6"/>
  <c r="P390" i="6" s="1"/>
  <c r="K390" i="6"/>
  <c r="P385" i="6"/>
  <c r="P384" i="6" s="1"/>
  <c r="K384" i="6"/>
  <c r="N326" i="6"/>
  <c r="N166" i="7"/>
  <c r="N320" i="6"/>
  <c r="N156" i="7"/>
  <c r="M315" i="6"/>
  <c r="R75" i="24"/>
  <c r="P394" i="6"/>
  <c r="P393" i="6" s="1"/>
  <c r="K393" i="6"/>
  <c r="P388" i="6"/>
  <c r="P387" i="6" s="1"/>
  <c r="K387" i="6"/>
  <c r="D145" i="7"/>
  <c r="I209" i="26"/>
  <c r="J209" i="7"/>
  <c r="I208" i="7"/>
  <c r="I208" i="26" s="1"/>
  <c r="H194" i="26"/>
  <c r="M187" i="26"/>
  <c r="M324" i="6"/>
  <c r="N323" i="6"/>
  <c r="N161" i="7"/>
  <c r="R86" i="24"/>
  <c r="F381" i="6"/>
  <c r="E314" i="6"/>
  <c r="E146" i="7"/>
  <c r="E134" i="26"/>
  <c r="E197" i="26"/>
  <c r="J197" i="7"/>
  <c r="F156" i="7"/>
  <c r="F320" i="6"/>
  <c r="Q211" i="6"/>
  <c r="H187" i="26"/>
  <c r="H324" i="6"/>
  <c r="K165" i="7"/>
  <c r="K164" i="7" s="1"/>
  <c r="J164" i="7"/>
  <c r="K155" i="7"/>
  <c r="K154" i="7" s="1"/>
  <c r="J154" i="7"/>
  <c r="O150" i="7"/>
  <c r="N149" i="7"/>
  <c r="K150" i="7"/>
  <c r="K149" i="7" s="1"/>
  <c r="J149" i="7"/>
  <c r="N209" i="26"/>
  <c r="O209" i="7"/>
  <c r="N208" i="7"/>
  <c r="N208" i="26" s="1"/>
  <c r="M194" i="26"/>
  <c r="P209" i="6"/>
  <c r="F323" i="6"/>
  <c r="F161" i="7"/>
  <c r="F317" i="6"/>
  <c r="F151" i="7"/>
  <c r="E195" i="26"/>
  <c r="F195" i="7"/>
  <c r="E194" i="7"/>
  <c r="E194" i="26" s="1"/>
  <c r="Q210" i="6"/>
  <c r="Q158" i="6"/>
  <c r="B13" i="27" s="1"/>
  <c r="N202" i="26"/>
  <c r="O202" i="7"/>
  <c r="N201" i="7"/>
  <c r="N201" i="26" s="1"/>
  <c r="E181" i="26"/>
  <c r="F181" i="7"/>
  <c r="E180" i="7"/>
  <c r="E180" i="26" s="1"/>
  <c r="N317" i="6"/>
  <c r="N151" i="7"/>
  <c r="M388" i="6"/>
  <c r="M387" i="6" s="1"/>
  <c r="H387" i="6"/>
  <c r="I326" i="6"/>
  <c r="I166" i="7"/>
  <c r="I320" i="6"/>
  <c r="I156" i="7"/>
  <c r="F283" i="6"/>
  <c r="F176" i="7" s="1"/>
  <c r="H321" i="6"/>
  <c r="L154" i="7"/>
  <c r="L151" i="7" s="1"/>
  <c r="E383" i="6"/>
  <c r="J383" i="6" s="1"/>
  <c r="O383" i="6" s="1"/>
  <c r="H312" i="6"/>
  <c r="O212" i="6"/>
  <c r="O209" i="6" s="1"/>
  <c r="E388" i="6"/>
  <c r="E389" i="6"/>
  <c r="J389" i="6" s="1"/>
  <c r="O389" i="6" s="1"/>
  <c r="O216" i="6"/>
  <c r="R35" i="24"/>
  <c r="E202" i="26"/>
  <c r="F202" i="7"/>
  <c r="E201" i="7"/>
  <c r="H180" i="26"/>
  <c r="D321" i="6"/>
  <c r="D315" i="6"/>
  <c r="N382" i="6"/>
  <c r="N381" i="6" s="1"/>
  <c r="I381" i="6"/>
  <c r="E209" i="26"/>
  <c r="F209" i="7"/>
  <c r="E208" i="7"/>
  <c r="C287" i="6"/>
  <c r="D143" i="26"/>
  <c r="P170" i="7"/>
  <c r="P169" i="7" s="1"/>
  <c r="Q169" i="7" s="1"/>
  <c r="Q166" i="7" s="1"/>
  <c r="O169" i="7"/>
  <c r="P160" i="7"/>
  <c r="P159" i="7" s="1"/>
  <c r="O159" i="7"/>
  <c r="M321" i="6"/>
  <c r="Q154" i="7"/>
  <c r="Q151" i="7" s="1"/>
  <c r="D139" i="26"/>
  <c r="D312" i="6"/>
  <c r="D311" i="6" s="1"/>
  <c r="H208" i="26"/>
  <c r="I195" i="26"/>
  <c r="J195" i="7"/>
  <c r="I194" i="7"/>
  <c r="I194" i="26" s="1"/>
  <c r="M295" i="6"/>
  <c r="Q214" i="6"/>
  <c r="N188" i="26"/>
  <c r="O188" i="7"/>
  <c r="N187" i="7"/>
  <c r="N187" i="26" s="1"/>
  <c r="P165" i="7"/>
  <c r="P164" i="7" s="1"/>
  <c r="O164" i="7"/>
  <c r="P382" i="6"/>
  <c r="P381" i="6" s="1"/>
  <c r="K381" i="6"/>
  <c r="F146" i="7"/>
  <c r="F314" i="6"/>
  <c r="C197" i="7"/>
  <c r="G286" i="6"/>
  <c r="H286" i="6" s="1"/>
  <c r="J23" i="24"/>
  <c r="E23" i="24"/>
  <c r="H81" i="24"/>
  <c r="O23" i="24"/>
  <c r="G79" i="24"/>
  <c r="C61" i="24"/>
  <c r="H83" i="24"/>
  <c r="D79" i="24"/>
  <c r="C63" i="24"/>
  <c r="G85" i="24"/>
  <c r="B85" i="24"/>
  <c r="G83" i="24"/>
  <c r="L85" i="24"/>
  <c r="G23" i="24"/>
  <c r="D81" i="24"/>
  <c r="N23" i="24"/>
  <c r="D23" i="24"/>
  <c r="H23" i="24"/>
  <c r="C23" i="24"/>
  <c r="M83" i="24"/>
  <c r="M23" i="24"/>
  <c r="D83" i="24"/>
  <c r="M81" i="24"/>
  <c r="H85" i="24"/>
  <c r="G81" i="24"/>
  <c r="C85" i="24"/>
  <c r="L83" i="24"/>
  <c r="L81" i="24"/>
  <c r="M85" i="24"/>
  <c r="B23" i="24"/>
  <c r="H79" i="24"/>
  <c r="I23" i="24"/>
  <c r="L23" i="24"/>
  <c r="H311" i="6" l="1"/>
  <c r="D134" i="26"/>
  <c r="E183" i="26"/>
  <c r="J183" i="7"/>
  <c r="E186" i="7"/>
  <c r="F312" i="6"/>
  <c r="P323" i="6"/>
  <c r="P161" i="7"/>
  <c r="P320" i="6"/>
  <c r="P156" i="7"/>
  <c r="C204" i="7"/>
  <c r="C197" i="26"/>
  <c r="H197" i="7"/>
  <c r="D197" i="7"/>
  <c r="C200" i="7"/>
  <c r="F145" i="7"/>
  <c r="O323" i="6"/>
  <c r="O161" i="7"/>
  <c r="Q164" i="7"/>
  <c r="Q161" i="7" s="1"/>
  <c r="O188" i="26"/>
  <c r="P188" i="7"/>
  <c r="O187" i="7"/>
  <c r="O187" i="26" s="1"/>
  <c r="O320" i="6"/>
  <c r="O156" i="7"/>
  <c r="Q159" i="7"/>
  <c r="Q156" i="7" s="1"/>
  <c r="O326" i="6"/>
  <c r="O166" i="7"/>
  <c r="D287" i="6"/>
  <c r="G287" i="6" s="1"/>
  <c r="H287" i="6" s="1"/>
  <c r="F209" i="26"/>
  <c r="F208" i="7"/>
  <c r="F202" i="26"/>
  <c r="F201" i="7"/>
  <c r="J388" i="6"/>
  <c r="E387" i="6"/>
  <c r="F176" i="26"/>
  <c r="K176" i="7"/>
  <c r="I318" i="6"/>
  <c r="I324" i="6"/>
  <c r="O202" i="26"/>
  <c r="P202" i="7"/>
  <c r="O201" i="7"/>
  <c r="O201" i="26" s="1"/>
  <c r="F195" i="26"/>
  <c r="F194" i="7"/>
  <c r="F194" i="26" s="1"/>
  <c r="O209" i="26"/>
  <c r="P209" i="7"/>
  <c r="O208" i="7"/>
  <c r="O208" i="26" s="1"/>
  <c r="J314" i="6"/>
  <c r="J146" i="7"/>
  <c r="N314" i="6"/>
  <c r="N146" i="7"/>
  <c r="N145" i="7" s="1"/>
  <c r="J317" i="6"/>
  <c r="J151" i="7"/>
  <c r="J323" i="6"/>
  <c r="J161" i="7"/>
  <c r="J197" i="26"/>
  <c r="O197" i="7"/>
  <c r="E312" i="6"/>
  <c r="N321" i="6"/>
  <c r="N318" i="6"/>
  <c r="N324" i="6"/>
  <c r="C285" i="6"/>
  <c r="D285" i="6" s="1"/>
  <c r="F285" i="6"/>
  <c r="F190" i="7" s="1"/>
  <c r="Q212" i="6"/>
  <c r="Q209" i="6" s="1"/>
  <c r="O394" i="6"/>
  <c r="O393" i="6" s="1"/>
  <c r="J393" i="6"/>
  <c r="J320" i="6"/>
  <c r="J156" i="7"/>
  <c r="L159" i="7"/>
  <c r="L156" i="7" s="1"/>
  <c r="J326" i="6"/>
  <c r="J166" i="7"/>
  <c r="L169" i="7"/>
  <c r="L166" i="7" s="1"/>
  <c r="N181" i="26"/>
  <c r="O181" i="7"/>
  <c r="N180" i="7"/>
  <c r="N180" i="26" s="1"/>
  <c r="P317" i="6"/>
  <c r="P151" i="7"/>
  <c r="F188" i="26"/>
  <c r="F187" i="7"/>
  <c r="K197" i="26"/>
  <c r="P197" i="7"/>
  <c r="I312" i="6"/>
  <c r="M312" i="6"/>
  <c r="M311" i="6" s="1"/>
  <c r="O382" i="6"/>
  <c r="O381" i="6" s="1"/>
  <c r="J381" i="6"/>
  <c r="I315" i="6"/>
  <c r="I321" i="6"/>
  <c r="J188" i="26"/>
  <c r="K188" i="7"/>
  <c r="J187" i="7"/>
  <c r="D283" i="6"/>
  <c r="C176" i="7"/>
  <c r="G283" i="6"/>
  <c r="H283" i="6" s="1"/>
  <c r="E318" i="6"/>
  <c r="J195" i="26"/>
  <c r="K195" i="7"/>
  <c r="J194" i="7"/>
  <c r="J194" i="26" s="1"/>
  <c r="P326" i="6"/>
  <c r="P166" i="7"/>
  <c r="E208" i="26"/>
  <c r="G208" i="7"/>
  <c r="G208" i="26" s="1"/>
  <c r="E201" i="26"/>
  <c r="G201" i="7"/>
  <c r="G201" i="26" s="1"/>
  <c r="N315" i="6"/>
  <c r="F181" i="26"/>
  <c r="F180" i="7"/>
  <c r="F180" i="26" s="1"/>
  <c r="F315" i="6"/>
  <c r="F321" i="6"/>
  <c r="K314" i="6"/>
  <c r="K146" i="7"/>
  <c r="P150" i="7"/>
  <c r="P149" i="7" s="1"/>
  <c r="O149" i="7"/>
  <c r="K317" i="6"/>
  <c r="K151" i="7"/>
  <c r="K323" i="6"/>
  <c r="K161" i="7"/>
  <c r="F318" i="6"/>
  <c r="E200" i="7"/>
  <c r="E145" i="7"/>
  <c r="R87" i="24"/>
  <c r="J209" i="26"/>
  <c r="K209" i="7"/>
  <c r="J208" i="7"/>
  <c r="E190" i="26"/>
  <c r="J190" i="7"/>
  <c r="E193" i="7"/>
  <c r="E204" i="26"/>
  <c r="J204" i="7"/>
  <c r="E207" i="7"/>
  <c r="J181" i="26"/>
  <c r="K181" i="7"/>
  <c r="J180" i="7"/>
  <c r="D12" i="27"/>
  <c r="F12" i="27" s="1"/>
  <c r="C284" i="6"/>
  <c r="D284" i="6" s="1"/>
  <c r="F284" i="6"/>
  <c r="F183" i="7" s="1"/>
  <c r="L149" i="7"/>
  <c r="L146" i="7" s="1"/>
  <c r="L164" i="7"/>
  <c r="L161" i="7" s="1"/>
  <c r="K320" i="6"/>
  <c r="K156" i="7"/>
  <c r="K326" i="6"/>
  <c r="K166" i="7"/>
  <c r="O385" i="6"/>
  <c r="O384" i="6" s="1"/>
  <c r="J384" i="6"/>
  <c r="O391" i="6"/>
  <c r="O390" i="6" s="1"/>
  <c r="J390" i="6"/>
  <c r="M180" i="26"/>
  <c r="O317" i="6"/>
  <c r="O151" i="7"/>
  <c r="E315" i="6"/>
  <c r="E321" i="6"/>
  <c r="O195" i="26"/>
  <c r="P195" i="7"/>
  <c r="O194" i="7"/>
  <c r="I145" i="7"/>
  <c r="Q149" i="7"/>
  <c r="Q146" i="7" s="1"/>
  <c r="E381" i="6"/>
  <c r="E176" i="26"/>
  <c r="J176" i="7"/>
  <c r="E179" i="7"/>
  <c r="Q180" i="6"/>
  <c r="B14" i="27" s="1"/>
  <c r="B9" i="27" s="1"/>
  <c r="E324" i="6"/>
  <c r="J202" i="26"/>
  <c r="K202" i="7"/>
  <c r="J201" i="7"/>
  <c r="F324" i="6"/>
  <c r="K204" i="26"/>
  <c r="P204" i="7"/>
  <c r="Q216" i="6"/>
  <c r="M79" i="24"/>
  <c r="D85" i="24"/>
  <c r="N81" i="24"/>
  <c r="I83" i="24"/>
  <c r="L79" i="24"/>
  <c r="E79" i="24"/>
  <c r="N85" i="24"/>
  <c r="E83" i="24"/>
  <c r="Q145" i="7" l="1"/>
  <c r="K202" i="26"/>
  <c r="K201" i="7"/>
  <c r="P204" i="26"/>
  <c r="J201" i="26"/>
  <c r="L201" i="7"/>
  <c r="L201" i="26" s="1"/>
  <c r="J176" i="26"/>
  <c r="O176" i="7"/>
  <c r="J179" i="7"/>
  <c r="O194" i="26"/>
  <c r="L145" i="7"/>
  <c r="J180" i="26"/>
  <c r="J204" i="26"/>
  <c r="O204" i="7"/>
  <c r="J207" i="7"/>
  <c r="E193" i="26"/>
  <c r="E189" i="7"/>
  <c r="K209" i="26"/>
  <c r="K208" i="7"/>
  <c r="E200" i="26"/>
  <c r="E196" i="7"/>
  <c r="K321" i="6"/>
  <c r="K315" i="6"/>
  <c r="P314" i="6"/>
  <c r="P146" i="7"/>
  <c r="P145" i="7" s="1"/>
  <c r="K312" i="6"/>
  <c r="C176" i="26"/>
  <c r="H176" i="7"/>
  <c r="D176" i="7"/>
  <c r="C179" i="7"/>
  <c r="J187" i="26"/>
  <c r="P197" i="26"/>
  <c r="F187" i="26"/>
  <c r="G187" i="7"/>
  <c r="G187" i="26" s="1"/>
  <c r="J318" i="6"/>
  <c r="F190" i="26"/>
  <c r="K190" i="7"/>
  <c r="F193" i="7"/>
  <c r="J200" i="7"/>
  <c r="J145" i="7"/>
  <c r="K176" i="26"/>
  <c r="P176" i="7"/>
  <c r="F201" i="26"/>
  <c r="F200" i="7"/>
  <c r="F208" i="26"/>
  <c r="F207" i="7"/>
  <c r="G194" i="7"/>
  <c r="G194" i="26" s="1"/>
  <c r="O324" i="6"/>
  <c r="C200" i="26"/>
  <c r="C196" i="7"/>
  <c r="H197" i="26"/>
  <c r="M197" i="7"/>
  <c r="H200" i="7"/>
  <c r="F311" i="6"/>
  <c r="E186" i="26"/>
  <c r="E182" i="7"/>
  <c r="E179" i="26"/>
  <c r="E175" i="7"/>
  <c r="P195" i="26"/>
  <c r="P194" i="7"/>
  <c r="P194" i="26" s="1"/>
  <c r="O315" i="6"/>
  <c r="K324" i="6"/>
  <c r="K318" i="6"/>
  <c r="F183" i="26"/>
  <c r="K183" i="7"/>
  <c r="F186" i="7"/>
  <c r="C183" i="7"/>
  <c r="G284" i="6"/>
  <c r="H284" i="6" s="1"/>
  <c r="K181" i="26"/>
  <c r="K180" i="7"/>
  <c r="K180" i="26" s="1"/>
  <c r="E207" i="26"/>
  <c r="E203" i="7"/>
  <c r="J190" i="26"/>
  <c r="O190" i="7"/>
  <c r="J193" i="7"/>
  <c r="J208" i="26"/>
  <c r="L208" i="7"/>
  <c r="L208" i="26" s="1"/>
  <c r="O314" i="6"/>
  <c r="O146" i="7"/>
  <c r="O145" i="7" s="1"/>
  <c r="K145" i="7"/>
  <c r="P324" i="6"/>
  <c r="K195" i="26"/>
  <c r="K194" i="7"/>
  <c r="K194" i="26" s="1"/>
  <c r="K188" i="26"/>
  <c r="K187" i="7"/>
  <c r="K187" i="26" s="1"/>
  <c r="I311" i="6"/>
  <c r="P315" i="6"/>
  <c r="O181" i="26"/>
  <c r="P181" i="7"/>
  <c r="O180" i="7"/>
  <c r="J324" i="6"/>
  <c r="C190" i="7"/>
  <c r="G285" i="6"/>
  <c r="H285" i="6" s="1"/>
  <c r="G180" i="7"/>
  <c r="G180" i="26" s="1"/>
  <c r="E311" i="6"/>
  <c r="O197" i="26"/>
  <c r="O200" i="7"/>
  <c r="J321" i="6"/>
  <c r="J315" i="6"/>
  <c r="N312" i="6"/>
  <c r="N311" i="6" s="1"/>
  <c r="J312" i="6"/>
  <c r="P209" i="26"/>
  <c r="P208" i="7"/>
  <c r="P202" i="26"/>
  <c r="P201" i="7"/>
  <c r="F179" i="7"/>
  <c r="O388" i="6"/>
  <c r="O387" i="6" s="1"/>
  <c r="J387" i="6"/>
  <c r="O318" i="6"/>
  <c r="P188" i="26"/>
  <c r="P187" i="7"/>
  <c r="O321" i="6"/>
  <c r="D197" i="26"/>
  <c r="I197" i="7"/>
  <c r="D200" i="7"/>
  <c r="C204" i="26"/>
  <c r="H204" i="7"/>
  <c r="D204" i="7"/>
  <c r="C207" i="7"/>
  <c r="P318" i="6"/>
  <c r="P321" i="6"/>
  <c r="J183" i="26"/>
  <c r="O183" i="7"/>
  <c r="J186" i="7"/>
  <c r="J79" i="24"/>
  <c r="G87" i="24"/>
  <c r="N87" i="24"/>
  <c r="E85" i="24"/>
  <c r="L87" i="24"/>
  <c r="E81" i="24"/>
  <c r="I79" i="24"/>
  <c r="O83" i="24"/>
  <c r="I81" i="24"/>
  <c r="I85" i="24"/>
  <c r="J81" i="24"/>
  <c r="N83" i="24"/>
  <c r="M87" i="24"/>
  <c r="J83" i="24"/>
  <c r="C87" i="24"/>
  <c r="D87" i="24"/>
  <c r="E87" i="24"/>
  <c r="B87" i="24"/>
  <c r="I87" i="24"/>
  <c r="H87" i="24"/>
  <c r="J311" i="6" l="1"/>
  <c r="C207" i="26"/>
  <c r="C203" i="7"/>
  <c r="H204" i="26"/>
  <c r="M204" i="7"/>
  <c r="H207" i="7"/>
  <c r="P187" i="26"/>
  <c r="Q187" i="7"/>
  <c r="Q187" i="26" s="1"/>
  <c r="P181" i="26"/>
  <c r="P180" i="7"/>
  <c r="P180" i="26" s="1"/>
  <c r="J186" i="26"/>
  <c r="J182" i="7"/>
  <c r="J182" i="26" s="1"/>
  <c r="D204" i="26"/>
  <c r="I204" i="7"/>
  <c r="D207" i="7"/>
  <c r="G207" i="7" s="1"/>
  <c r="I197" i="26"/>
  <c r="N197" i="7"/>
  <c r="I200" i="7"/>
  <c r="P201" i="26"/>
  <c r="Q201" i="7"/>
  <c r="Q201" i="26" s="1"/>
  <c r="P208" i="26"/>
  <c r="Q208" i="7"/>
  <c r="Q208" i="26" s="1"/>
  <c r="O200" i="26"/>
  <c r="O196" i="7"/>
  <c r="O196" i="26" s="1"/>
  <c r="O180" i="26"/>
  <c r="Q180" i="7"/>
  <c r="Q180" i="26" s="1"/>
  <c r="O312" i="6"/>
  <c r="O311" i="6" s="1"/>
  <c r="J193" i="26"/>
  <c r="J189" i="7"/>
  <c r="J189" i="26" s="1"/>
  <c r="C183" i="26"/>
  <c r="H183" i="7"/>
  <c r="D183" i="7"/>
  <c r="C186" i="7"/>
  <c r="K183" i="26"/>
  <c r="P183" i="7"/>
  <c r="K186" i="7"/>
  <c r="E175" i="26"/>
  <c r="E174" i="7"/>
  <c r="E213" i="7" s="1"/>
  <c r="E214" i="7"/>
  <c r="E182" i="26"/>
  <c r="E215" i="7"/>
  <c r="M197" i="26"/>
  <c r="M200" i="7"/>
  <c r="C196" i="26"/>
  <c r="C217" i="7"/>
  <c r="F207" i="26"/>
  <c r="F203" i="7"/>
  <c r="F200" i="26"/>
  <c r="F196" i="7"/>
  <c r="K179" i="7"/>
  <c r="J200" i="26"/>
  <c r="J196" i="7"/>
  <c r="J196" i="26" s="1"/>
  <c r="F193" i="26"/>
  <c r="F189" i="7"/>
  <c r="D176" i="26"/>
  <c r="I176" i="7"/>
  <c r="D179" i="7"/>
  <c r="P312" i="6"/>
  <c r="P311" i="6" s="1"/>
  <c r="O204" i="26"/>
  <c r="O207" i="7"/>
  <c r="L180" i="7"/>
  <c r="L180" i="26" s="1"/>
  <c r="O176" i="26"/>
  <c r="O179" i="7"/>
  <c r="P207" i="7"/>
  <c r="K201" i="26"/>
  <c r="K200" i="7"/>
  <c r="O183" i="26"/>
  <c r="O186" i="7"/>
  <c r="D200" i="26"/>
  <c r="D196" i="7"/>
  <c r="F179" i="26"/>
  <c r="F175" i="7"/>
  <c r="C190" i="26"/>
  <c r="H190" i="7"/>
  <c r="D190" i="7"/>
  <c r="C193" i="7"/>
  <c r="O190" i="26"/>
  <c r="O193" i="7"/>
  <c r="E203" i="26"/>
  <c r="E218" i="7"/>
  <c r="F186" i="26"/>
  <c r="F182" i="7"/>
  <c r="H200" i="26"/>
  <c r="H196" i="7"/>
  <c r="H196" i="26" s="1"/>
  <c r="L200" i="7"/>
  <c r="G200" i="7"/>
  <c r="P176" i="26"/>
  <c r="P179" i="7"/>
  <c r="L194" i="7"/>
  <c r="L194" i="26" s="1"/>
  <c r="K190" i="26"/>
  <c r="P190" i="7"/>
  <c r="K193" i="7"/>
  <c r="P200" i="7"/>
  <c r="L187" i="7"/>
  <c r="L187" i="26" s="1"/>
  <c r="C179" i="26"/>
  <c r="G179" i="7"/>
  <c r="C175" i="7"/>
  <c r="H176" i="26"/>
  <c r="M176" i="7"/>
  <c r="H179" i="7"/>
  <c r="K311" i="6"/>
  <c r="E196" i="26"/>
  <c r="E217" i="7"/>
  <c r="K208" i="26"/>
  <c r="K207" i="7"/>
  <c r="E189" i="26"/>
  <c r="E216" i="7"/>
  <c r="J207" i="26"/>
  <c r="J203" i="7"/>
  <c r="J203" i="26" s="1"/>
  <c r="Q194" i="7"/>
  <c r="Q194" i="26" s="1"/>
  <c r="J179" i="26"/>
  <c r="J175" i="7"/>
  <c r="O85" i="24"/>
  <c r="J85" i="24"/>
  <c r="O79" i="24"/>
  <c r="N84" i="24"/>
  <c r="D80" i="24"/>
  <c r="O87" i="24"/>
  <c r="I80" i="24"/>
  <c r="N79" i="24"/>
  <c r="B84" i="24"/>
  <c r="D82" i="24"/>
  <c r="D78" i="24"/>
  <c r="G84" i="24"/>
  <c r="D84" i="24"/>
  <c r="I82" i="24"/>
  <c r="I84" i="24"/>
  <c r="J87" i="24"/>
  <c r="I86" i="24"/>
  <c r="O81" i="24"/>
  <c r="D86" i="24"/>
  <c r="G207" i="26" l="1"/>
  <c r="G203" i="7"/>
  <c r="K207" i="26"/>
  <c r="K203" i="7"/>
  <c r="K203" i="26" s="1"/>
  <c r="M176" i="26"/>
  <c r="M179" i="7"/>
  <c r="C175" i="26"/>
  <c r="C214" i="7"/>
  <c r="P200" i="26"/>
  <c r="P196" i="7"/>
  <c r="P196" i="26" s="1"/>
  <c r="P190" i="26"/>
  <c r="P193" i="7"/>
  <c r="L200" i="26"/>
  <c r="L196" i="7"/>
  <c r="L196" i="26" s="1"/>
  <c r="D190" i="26"/>
  <c r="I190" i="7"/>
  <c r="D193" i="7"/>
  <c r="O179" i="26"/>
  <c r="O175" i="7"/>
  <c r="I176" i="26"/>
  <c r="N176" i="7"/>
  <c r="I179" i="7"/>
  <c r="F189" i="26"/>
  <c r="F216" i="7"/>
  <c r="K179" i="26"/>
  <c r="K175" i="7"/>
  <c r="C223" i="7"/>
  <c r="C230" i="7" s="1"/>
  <c r="M200" i="26"/>
  <c r="M196" i="7"/>
  <c r="M196" i="26" s="1"/>
  <c r="E174" i="26"/>
  <c r="P183" i="26"/>
  <c r="P186" i="7"/>
  <c r="C186" i="26"/>
  <c r="C182" i="7"/>
  <c r="C174" i="7" s="1"/>
  <c r="C213" i="7" s="1"/>
  <c r="H183" i="26"/>
  <c r="M183" i="7"/>
  <c r="H186" i="7"/>
  <c r="I200" i="26"/>
  <c r="I196" i="7"/>
  <c r="I196" i="26" s="1"/>
  <c r="I204" i="26"/>
  <c r="N204" i="7"/>
  <c r="I207" i="7"/>
  <c r="L207" i="7" s="1"/>
  <c r="H207" i="26"/>
  <c r="H203" i="7"/>
  <c r="H203" i="26" s="1"/>
  <c r="J175" i="26"/>
  <c r="J174" i="7"/>
  <c r="H179" i="26"/>
  <c r="H175" i="7"/>
  <c r="L179" i="7"/>
  <c r="G179" i="26"/>
  <c r="G175" i="7"/>
  <c r="K193" i="26"/>
  <c r="K189" i="7"/>
  <c r="K189" i="26" s="1"/>
  <c r="P179" i="26"/>
  <c r="P175" i="7"/>
  <c r="G200" i="26"/>
  <c r="G196" i="7"/>
  <c r="F182" i="26"/>
  <c r="F215" i="7"/>
  <c r="O193" i="26"/>
  <c r="O189" i="7"/>
  <c r="O189" i="26" s="1"/>
  <c r="C193" i="26"/>
  <c r="G193" i="7"/>
  <c r="C189" i="7"/>
  <c r="H190" i="26"/>
  <c r="M190" i="7"/>
  <c r="H193" i="7"/>
  <c r="F175" i="26"/>
  <c r="F174" i="7"/>
  <c r="F213" i="7" s="1"/>
  <c r="F214" i="7"/>
  <c r="D196" i="26"/>
  <c r="D217" i="7"/>
  <c r="O186" i="26"/>
  <c r="O182" i="7"/>
  <c r="O182" i="26" s="1"/>
  <c r="K200" i="26"/>
  <c r="K196" i="7"/>
  <c r="K196" i="26" s="1"/>
  <c r="P207" i="26"/>
  <c r="P203" i="7"/>
  <c r="P203" i="26" s="1"/>
  <c r="O207" i="26"/>
  <c r="O203" i="7"/>
  <c r="O203" i="26" s="1"/>
  <c r="D179" i="26"/>
  <c r="D175" i="7"/>
  <c r="F196" i="26"/>
  <c r="F217" i="7"/>
  <c r="F203" i="26"/>
  <c r="F218" i="7"/>
  <c r="K186" i="26"/>
  <c r="K182" i="7"/>
  <c r="K182" i="26" s="1"/>
  <c r="D183" i="26"/>
  <c r="I183" i="7"/>
  <c r="D186" i="7"/>
  <c r="N197" i="26"/>
  <c r="N200" i="7"/>
  <c r="Q200" i="7" s="1"/>
  <c r="D207" i="26"/>
  <c r="D203" i="7"/>
  <c r="M204" i="26"/>
  <c r="M207" i="7"/>
  <c r="C203" i="26"/>
  <c r="C218" i="7"/>
  <c r="E80" i="24"/>
  <c r="L84" i="24"/>
  <c r="J84" i="24"/>
  <c r="J82" i="24"/>
  <c r="N80" i="24"/>
  <c r="N82" i="24"/>
  <c r="E82" i="24"/>
  <c r="O84" i="24"/>
  <c r="B78" i="24"/>
  <c r="E78" i="24"/>
  <c r="G86" i="24"/>
  <c r="J86" i="24"/>
  <c r="J80" i="24"/>
  <c r="E86" i="24"/>
  <c r="E84" i="24"/>
  <c r="H84" i="24"/>
  <c r="I78" i="24"/>
  <c r="N86" i="24"/>
  <c r="C84" i="24"/>
  <c r="O86" i="24"/>
  <c r="B86" i="24"/>
  <c r="L207" i="26" l="1"/>
  <c r="L203" i="7"/>
  <c r="L203" i="26" s="1"/>
  <c r="Q200" i="26"/>
  <c r="Q196" i="7"/>
  <c r="Q196" i="26" s="1"/>
  <c r="D203" i="26"/>
  <c r="D218" i="7"/>
  <c r="D186" i="26"/>
  <c r="D182" i="7"/>
  <c r="C224" i="7"/>
  <c r="C231" i="7" s="1"/>
  <c r="I183" i="26"/>
  <c r="N183" i="7"/>
  <c r="I186" i="7"/>
  <c r="D175" i="26"/>
  <c r="D214" i="7"/>
  <c r="F174" i="26"/>
  <c r="M190" i="26"/>
  <c r="M193" i="7"/>
  <c r="C189" i="26"/>
  <c r="C216" i="7"/>
  <c r="H175" i="26"/>
  <c r="N204" i="26"/>
  <c r="N207" i="7"/>
  <c r="H186" i="26"/>
  <c r="H182" i="7"/>
  <c r="H182" i="26" s="1"/>
  <c r="L186" i="7"/>
  <c r="G186" i="7"/>
  <c r="P186" i="26"/>
  <c r="P182" i="7"/>
  <c r="P182" i="26" s="1"/>
  <c r="D13" i="7"/>
  <c r="C331" i="6"/>
  <c r="C237" i="7"/>
  <c r="K175" i="26"/>
  <c r="K174" i="7"/>
  <c r="I179" i="26"/>
  <c r="I175" i="7"/>
  <c r="I190" i="26"/>
  <c r="N190" i="7"/>
  <c r="I193" i="7"/>
  <c r="P193" i="26"/>
  <c r="P189" i="7"/>
  <c r="P189" i="26" s="1"/>
  <c r="C220" i="7"/>
  <c r="C227" i="7" s="1"/>
  <c r="M179" i="26"/>
  <c r="M175" i="7"/>
  <c r="G203" i="26"/>
  <c r="G218" i="7"/>
  <c r="M207" i="26"/>
  <c r="Q207" i="7"/>
  <c r="M203" i="7"/>
  <c r="M203" i="26" s="1"/>
  <c r="N200" i="26"/>
  <c r="N196" i="7"/>
  <c r="N196" i="26" s="1"/>
  <c r="H193" i="26"/>
  <c r="H189" i="7"/>
  <c r="H189" i="26" s="1"/>
  <c r="L193" i="7"/>
  <c r="G193" i="26"/>
  <c r="G189" i="7"/>
  <c r="G196" i="26"/>
  <c r="G217" i="7"/>
  <c r="P175" i="26"/>
  <c r="P174" i="7"/>
  <c r="G175" i="26"/>
  <c r="G214" i="7"/>
  <c r="L179" i="26"/>
  <c r="L175" i="7"/>
  <c r="J174" i="26"/>
  <c r="I207" i="26"/>
  <c r="I203" i="7"/>
  <c r="I203" i="26" s="1"/>
  <c r="M183" i="26"/>
  <c r="M186" i="7"/>
  <c r="C182" i="26"/>
  <c r="C174" i="26" s="1"/>
  <c r="C215" i="7"/>
  <c r="N176" i="26"/>
  <c r="N179" i="7"/>
  <c r="Q179" i="7" s="1"/>
  <c r="O175" i="26"/>
  <c r="O174" i="7"/>
  <c r="D193" i="26"/>
  <c r="D189" i="7"/>
  <c r="L86" i="24"/>
  <c r="G82" i="24"/>
  <c r="G78" i="24"/>
  <c r="N78" i="24"/>
  <c r="J78" i="24"/>
  <c r="O78" i="24"/>
  <c r="O80" i="24"/>
  <c r="O82" i="24"/>
  <c r="B80" i="24"/>
  <c r="B82" i="24"/>
  <c r="C86" i="24"/>
  <c r="H86" i="24"/>
  <c r="C78" i="24"/>
  <c r="G80" i="24"/>
  <c r="M84" i="24"/>
  <c r="Q179" i="26" l="1"/>
  <c r="Q175" i="7"/>
  <c r="L175" i="26"/>
  <c r="O174" i="26"/>
  <c r="C221" i="7"/>
  <c r="C228" i="7" s="1"/>
  <c r="M186" i="26"/>
  <c r="M182" i="7"/>
  <c r="M182" i="26" s="1"/>
  <c r="G220" i="7"/>
  <c r="G227" i="7" s="1"/>
  <c r="P174" i="26"/>
  <c r="G223" i="7"/>
  <c r="G237" i="7" s="1"/>
  <c r="G189" i="26"/>
  <c r="G216" i="7"/>
  <c r="L193" i="26"/>
  <c r="L189" i="7"/>
  <c r="L189" i="26" s="1"/>
  <c r="Q207" i="26"/>
  <c r="Q203" i="7"/>
  <c r="Q203" i="26" s="1"/>
  <c r="G224" i="7"/>
  <c r="G238" i="7" s="1"/>
  <c r="D10" i="7"/>
  <c r="C328" i="6"/>
  <c r="C234" i="7"/>
  <c r="I193" i="26"/>
  <c r="I189" i="7"/>
  <c r="I189" i="26" s="1"/>
  <c r="K174" i="26"/>
  <c r="C417" i="6"/>
  <c r="C344" i="6"/>
  <c r="G186" i="26"/>
  <c r="G182" i="7"/>
  <c r="N207" i="26"/>
  <c r="N203" i="7"/>
  <c r="N203" i="26" s="1"/>
  <c r="H174" i="7"/>
  <c r="D174" i="26"/>
  <c r="N183" i="26"/>
  <c r="N186" i="7"/>
  <c r="D182" i="26"/>
  <c r="D215" i="7"/>
  <c r="D189" i="26"/>
  <c r="D216" i="7"/>
  <c r="N179" i="26"/>
  <c r="N175" i="7"/>
  <c r="M175" i="26"/>
  <c r="N190" i="26"/>
  <c r="N193" i="7"/>
  <c r="Q193" i="7" s="1"/>
  <c r="I175" i="26"/>
  <c r="I174" i="7"/>
  <c r="D90" i="7"/>
  <c r="L186" i="26"/>
  <c r="L182" i="7"/>
  <c r="L182" i="26" s="1"/>
  <c r="H174" i="26"/>
  <c r="C222" i="7"/>
  <c r="C229" i="7" s="1"/>
  <c r="M193" i="26"/>
  <c r="M189" i="7"/>
  <c r="M189" i="26" s="1"/>
  <c r="D174" i="7"/>
  <c r="D213" i="7" s="1"/>
  <c r="I186" i="26"/>
  <c r="I182" i="7"/>
  <c r="I182" i="26" s="1"/>
  <c r="D14" i="7"/>
  <c r="C332" i="6"/>
  <c r="C238" i="7"/>
  <c r="L80" i="24"/>
  <c r="H80" i="24"/>
  <c r="L78" i="24"/>
  <c r="L82" i="24"/>
  <c r="H78" i="24"/>
  <c r="C82" i="24"/>
  <c r="H82" i="24"/>
  <c r="M86" i="24"/>
  <c r="C80" i="24"/>
  <c r="G230" i="7" l="1"/>
  <c r="Q193" i="26"/>
  <c r="Q189" i="7"/>
  <c r="Q189" i="26" s="1"/>
  <c r="D91" i="7"/>
  <c r="M174" i="7"/>
  <c r="N186" i="26"/>
  <c r="N182" i="7"/>
  <c r="N182" i="26" s="1"/>
  <c r="G182" i="26"/>
  <c r="G174" i="26" s="1"/>
  <c r="C14" i="27" s="1"/>
  <c r="D14" i="27" s="1"/>
  <c r="F14" i="27" s="1"/>
  <c r="G215" i="7"/>
  <c r="G174" i="7"/>
  <c r="G213" i="7" s="1"/>
  <c r="C418" i="6"/>
  <c r="C345" i="6"/>
  <c r="I174" i="26"/>
  <c r="M174" i="26"/>
  <c r="C430" i="6"/>
  <c r="C431" i="6" s="1"/>
  <c r="C414" i="6"/>
  <c r="C341" i="6"/>
  <c r="C219" i="7"/>
  <c r="G231" i="7"/>
  <c r="G222" i="7"/>
  <c r="G236" i="7" s="1"/>
  <c r="L174" i="7"/>
  <c r="Q175" i="26"/>
  <c r="D12" i="7"/>
  <c r="C330" i="6"/>
  <c r="C236" i="7"/>
  <c r="D223" i="7"/>
  <c r="D230" i="7" s="1"/>
  <c r="N193" i="26"/>
  <c r="N189" i="7"/>
  <c r="N189" i="26" s="1"/>
  <c r="N175" i="26"/>
  <c r="N174" i="7"/>
  <c r="C407" i="6"/>
  <c r="D87" i="7"/>
  <c r="G234" i="7"/>
  <c r="Q186" i="7"/>
  <c r="D11" i="7"/>
  <c r="C329" i="6"/>
  <c r="C235" i="7"/>
  <c r="L174" i="26"/>
  <c r="M78" i="24"/>
  <c r="M82" i="24"/>
  <c r="M80" i="24"/>
  <c r="D88" i="7" l="1"/>
  <c r="D9" i="7"/>
  <c r="C408" i="6"/>
  <c r="C406" i="6" s="1"/>
  <c r="N174" i="26"/>
  <c r="C416" i="6"/>
  <c r="C343" i="6"/>
  <c r="G229" i="7"/>
  <c r="C398" i="6"/>
  <c r="C433" i="6"/>
  <c r="G221" i="7"/>
  <c r="D220" i="7"/>
  <c r="D227" i="7" s="1"/>
  <c r="C415" i="6"/>
  <c r="C342" i="6"/>
  <c r="Q186" i="26"/>
  <c r="Q182" i="7"/>
  <c r="E13" i="7"/>
  <c r="D237" i="7"/>
  <c r="D89" i="7"/>
  <c r="C327" i="6"/>
  <c r="C421" i="6"/>
  <c r="C422" i="6" s="1"/>
  <c r="C429" i="6"/>
  <c r="C410" i="6"/>
  <c r="D224" i="7"/>
  <c r="C413" i="6" l="1"/>
  <c r="E14" i="7"/>
  <c r="D238" i="7"/>
  <c r="Q182" i="26"/>
  <c r="Q174" i="26" s="1"/>
  <c r="Q174" i="7"/>
  <c r="C401" i="6"/>
  <c r="G235" i="7"/>
  <c r="G219" i="7"/>
  <c r="C399" i="6"/>
  <c r="C397" i="6" s="1"/>
  <c r="C404" i="6"/>
  <c r="D221" i="7"/>
  <c r="D228" i="7" s="1"/>
  <c r="C411" i="6"/>
  <c r="C409" i="6" s="1"/>
  <c r="D231" i="7"/>
  <c r="C446" i="6"/>
  <c r="C447" i="6" s="1"/>
  <c r="C480" i="6" s="1"/>
  <c r="C420" i="6"/>
  <c r="D222" i="7"/>
  <c r="D229" i="7" s="1"/>
  <c r="E90" i="7"/>
  <c r="C424" i="6"/>
  <c r="D86" i="7"/>
  <c r="E10" i="7"/>
  <c r="D234" i="7"/>
  <c r="G228" i="7"/>
  <c r="C434" i="6"/>
  <c r="C432" i="6" s="1"/>
  <c r="C340" i="6"/>
  <c r="C427" i="6"/>
  <c r="D219" i="7" l="1"/>
  <c r="C164" i="26"/>
  <c r="C519" i="6"/>
  <c r="C449" i="6"/>
  <c r="C450" i="6" s="1"/>
  <c r="C483" i="6" s="1"/>
  <c r="E223" i="7"/>
  <c r="E230" i="7" s="1"/>
  <c r="C437" i="6"/>
  <c r="C438" i="6" s="1"/>
  <c r="C471" i="6" s="1"/>
  <c r="C428" i="6"/>
  <c r="C426" i="6" s="1"/>
  <c r="E87" i="7"/>
  <c r="C425" i="6"/>
  <c r="C423" i="6" s="1"/>
  <c r="E12" i="7"/>
  <c r="D236" i="7"/>
  <c r="E11" i="7"/>
  <c r="D235" i="7"/>
  <c r="C405" i="6"/>
  <c r="C403" i="6" s="1"/>
  <c r="C402" i="6"/>
  <c r="C400" i="6" s="1"/>
  <c r="C445" i="6"/>
  <c r="C488" i="6" s="1"/>
  <c r="C479" i="6"/>
  <c r="E91" i="7"/>
  <c r="B73" i="24"/>
  <c r="C396" i="6" l="1"/>
  <c r="C149" i="26"/>
  <c r="C510" i="6"/>
  <c r="C169" i="26"/>
  <c r="C522" i="6"/>
  <c r="C443" i="6"/>
  <c r="C419" i="6"/>
  <c r="C527" i="6"/>
  <c r="D331" i="6" s="1"/>
  <c r="E224" i="7"/>
  <c r="C163" i="26"/>
  <c r="C518" i="6"/>
  <c r="C517" i="6" s="1"/>
  <c r="C478" i="6"/>
  <c r="E9" i="7"/>
  <c r="E88" i="7"/>
  <c r="F13" i="7"/>
  <c r="E237" i="7"/>
  <c r="E89" i="7"/>
  <c r="E220" i="7"/>
  <c r="E227" i="7" s="1"/>
  <c r="C436" i="6"/>
  <c r="C470" i="6"/>
  <c r="C440" i="6"/>
  <c r="C441" i="6" s="1"/>
  <c r="C474" i="6" s="1"/>
  <c r="C448" i="6"/>
  <c r="C489" i="6" s="1"/>
  <c r="C482" i="6"/>
  <c r="B75" i="24"/>
  <c r="B67" i="24"/>
  <c r="E86" i="7" l="1"/>
  <c r="C154" i="26"/>
  <c r="C513" i="6"/>
  <c r="C168" i="26"/>
  <c r="C521" i="6"/>
  <c r="C520" i="6" s="1"/>
  <c r="C481" i="6"/>
  <c r="F14" i="7"/>
  <c r="E238" i="7"/>
  <c r="C476" i="6"/>
  <c r="C528" i="6"/>
  <c r="D332" i="6" s="1"/>
  <c r="C439" i="6"/>
  <c r="C486" i="6" s="1"/>
  <c r="C473" i="6"/>
  <c r="C485" i="6"/>
  <c r="F10" i="7"/>
  <c r="E234" i="7"/>
  <c r="E222" i="7"/>
  <c r="E229" i="7" s="1"/>
  <c r="E221" i="7"/>
  <c r="E228" i="7" s="1"/>
  <c r="C374" i="6"/>
  <c r="C375" i="6" s="1"/>
  <c r="C464" i="6" s="1"/>
  <c r="H162" i="26"/>
  <c r="C161" i="26"/>
  <c r="E231" i="7"/>
  <c r="C444" i="6"/>
  <c r="C477" i="6" s="1"/>
  <c r="C148" i="26"/>
  <c r="C509" i="6"/>
  <c r="C508" i="6" s="1"/>
  <c r="C469" i="6"/>
  <c r="F90" i="7"/>
  <c r="D417" i="6"/>
  <c r="D344" i="6"/>
  <c r="B72" i="24"/>
  <c r="B69" i="24"/>
  <c r="C442" i="6" l="1"/>
  <c r="C487" i="6" s="1"/>
  <c r="C484" i="6" s="1"/>
  <c r="B93" i="24"/>
  <c r="C76" i="26"/>
  <c r="C503" i="6"/>
  <c r="H147" i="26"/>
  <c r="C146" i="26"/>
  <c r="C524" i="6"/>
  <c r="D418" i="6"/>
  <c r="D345" i="6"/>
  <c r="D407" i="6"/>
  <c r="C159" i="26"/>
  <c r="C516" i="6"/>
  <c r="C217" i="26"/>
  <c r="F11" i="7"/>
  <c r="E235" i="7"/>
  <c r="E219" i="7"/>
  <c r="C525" i="6"/>
  <c r="D329" i="6" s="1"/>
  <c r="C158" i="26"/>
  <c r="C515" i="6"/>
  <c r="C475" i="6"/>
  <c r="F91" i="7"/>
  <c r="F223" i="7"/>
  <c r="F230" i="7" s="1"/>
  <c r="C365" i="6"/>
  <c r="C366" i="6" s="1"/>
  <c r="C455" i="6" s="1"/>
  <c r="C373" i="6"/>
  <c r="C463" i="6"/>
  <c r="F12" i="7"/>
  <c r="E236" i="7"/>
  <c r="F87" i="7"/>
  <c r="C153" i="26"/>
  <c r="C512" i="6"/>
  <c r="C511" i="6" s="1"/>
  <c r="C472" i="6"/>
  <c r="C377" i="6"/>
  <c r="C378" i="6" s="1"/>
  <c r="C467" i="6" s="1"/>
  <c r="H167" i="26"/>
  <c r="C166" i="26"/>
  <c r="B66" i="24"/>
  <c r="B33" i="24"/>
  <c r="B71" i="24"/>
  <c r="B74" i="24"/>
  <c r="C514" i="6" l="1"/>
  <c r="C507" i="6" s="1"/>
  <c r="C526" i="6"/>
  <c r="D330" i="6" s="1"/>
  <c r="D343" i="6" s="1"/>
  <c r="C435" i="6"/>
  <c r="B94" i="24"/>
  <c r="B90" i="24"/>
  <c r="C218" i="26"/>
  <c r="F220" i="7"/>
  <c r="F227" i="7" s="1"/>
  <c r="C376" i="6"/>
  <c r="C466" i="6"/>
  <c r="D416" i="6"/>
  <c r="C368" i="6"/>
  <c r="C369" i="6" s="1"/>
  <c r="C458" i="6" s="1"/>
  <c r="H152" i="26"/>
  <c r="C151" i="26"/>
  <c r="C75" i="26"/>
  <c r="C502" i="6"/>
  <c r="C462" i="6"/>
  <c r="C364" i="6"/>
  <c r="C454" i="6"/>
  <c r="C468" i="6"/>
  <c r="D415" i="6"/>
  <c r="D342" i="6"/>
  <c r="F88" i="7"/>
  <c r="F9" i="7"/>
  <c r="D408" i="6"/>
  <c r="C214" i="26"/>
  <c r="C81" i="26"/>
  <c r="C506" i="6"/>
  <c r="F89" i="7"/>
  <c r="C61" i="26"/>
  <c r="C494" i="6"/>
  <c r="L13" i="7"/>
  <c r="F237" i="7"/>
  <c r="F224" i="7"/>
  <c r="F231" i="7" s="1"/>
  <c r="C371" i="6"/>
  <c r="H157" i="26"/>
  <c r="C156" i="26"/>
  <c r="C173" i="26"/>
  <c r="D410" i="6"/>
  <c r="C523" i="6"/>
  <c r="D328" i="6"/>
  <c r="B70" i="24"/>
  <c r="B27" i="24"/>
  <c r="B35" i="24"/>
  <c r="B68" i="24"/>
  <c r="B92" i="24" l="1"/>
  <c r="B91" i="24"/>
  <c r="D411" i="6"/>
  <c r="D409" i="6" s="1"/>
  <c r="L90" i="7"/>
  <c r="H13" i="7"/>
  <c r="F221" i="7"/>
  <c r="F228" i="7" s="1"/>
  <c r="D401" i="6"/>
  <c r="C60" i="26"/>
  <c r="C493" i="6"/>
  <c r="C492" i="6" s="1"/>
  <c r="C453" i="6"/>
  <c r="C73" i="26"/>
  <c r="H74" i="26"/>
  <c r="C367" i="6"/>
  <c r="C457" i="6"/>
  <c r="D404" i="6"/>
  <c r="F86" i="7"/>
  <c r="L10" i="7"/>
  <c r="F234" i="7"/>
  <c r="C460" i="6"/>
  <c r="D414" i="6"/>
  <c r="D341" i="6"/>
  <c r="D327" i="6"/>
  <c r="C171" i="26"/>
  <c r="H172" i="26" s="1"/>
  <c r="C216" i="26"/>
  <c r="C372" i="6"/>
  <c r="C461" i="6" s="1"/>
  <c r="L14" i="7"/>
  <c r="F238" i="7"/>
  <c r="F222" i="7"/>
  <c r="F219" i="7" s="1"/>
  <c r="C145" i="26"/>
  <c r="C213" i="26" s="1"/>
  <c r="D406" i="6"/>
  <c r="C501" i="6"/>
  <c r="D430" i="6"/>
  <c r="C215" i="26"/>
  <c r="C66" i="26"/>
  <c r="C497" i="6"/>
  <c r="C80" i="26"/>
  <c r="C505" i="6"/>
  <c r="C465" i="6"/>
  <c r="B29" i="24"/>
  <c r="B32" i="24"/>
  <c r="B41" i="24" l="1"/>
  <c r="D431" i="6"/>
  <c r="D429" i="6" s="1"/>
  <c r="C504" i="6"/>
  <c r="D433" i="6"/>
  <c r="F229" i="7"/>
  <c r="H14" i="7"/>
  <c r="L91" i="7"/>
  <c r="D398" i="6"/>
  <c r="D340" i="6"/>
  <c r="C370" i="6"/>
  <c r="C363" i="6" s="1"/>
  <c r="C65" i="26"/>
  <c r="C496" i="6"/>
  <c r="C456" i="6"/>
  <c r="C90" i="26"/>
  <c r="H59" i="26"/>
  <c r="C58" i="26"/>
  <c r="D402" i="6"/>
  <c r="D400" i="6" s="1"/>
  <c r="L141" i="7"/>
  <c r="H79" i="26"/>
  <c r="C78" i="26"/>
  <c r="L12" i="7"/>
  <c r="F236" i="7"/>
  <c r="C71" i="26"/>
  <c r="C500" i="6"/>
  <c r="D421" i="6"/>
  <c r="D422" i="6" s="1"/>
  <c r="D413" i="6"/>
  <c r="C70" i="26"/>
  <c r="C499" i="6"/>
  <c r="C459" i="6"/>
  <c r="H10" i="7"/>
  <c r="L87" i="7"/>
  <c r="D405" i="6"/>
  <c r="L11" i="7"/>
  <c r="F235" i="7"/>
  <c r="H90" i="7"/>
  <c r="B34" i="24"/>
  <c r="B26" i="24"/>
  <c r="B31" i="24"/>
  <c r="C452" i="6" l="1"/>
  <c r="B42" i="24"/>
  <c r="B38" i="24"/>
  <c r="D446" i="6"/>
  <c r="D447" i="6" s="1"/>
  <c r="D480" i="6" s="1"/>
  <c r="H87" i="7"/>
  <c r="C68" i="26"/>
  <c r="H69" i="26"/>
  <c r="D420" i="6"/>
  <c r="H12" i="7"/>
  <c r="L89" i="7"/>
  <c r="C495" i="6"/>
  <c r="D424" i="6"/>
  <c r="L143" i="7"/>
  <c r="D434" i="6"/>
  <c r="D432" i="6" s="1"/>
  <c r="L88" i="7"/>
  <c r="H11" i="7"/>
  <c r="L9" i="7"/>
  <c r="D403" i="6"/>
  <c r="L135" i="7"/>
  <c r="C498" i="6"/>
  <c r="D427" i="6"/>
  <c r="C91" i="26"/>
  <c r="L141" i="26"/>
  <c r="J141" i="7"/>
  <c r="H141" i="7"/>
  <c r="K141" i="7"/>
  <c r="L217" i="7"/>
  <c r="C85" i="26"/>
  <c r="C87" i="26"/>
  <c r="C223" i="26"/>
  <c r="C230" i="26" s="1"/>
  <c r="H64" i="26"/>
  <c r="C63" i="26"/>
  <c r="D399" i="6"/>
  <c r="H91" i="7"/>
  <c r="B100" i="24"/>
  <c r="B107" i="24" s="1"/>
  <c r="B30" i="24"/>
  <c r="B28" i="24"/>
  <c r="L86" i="7" l="1"/>
  <c r="B39" i="24"/>
  <c r="B40" i="24"/>
  <c r="D164" i="26"/>
  <c r="D519" i="6"/>
  <c r="D397" i="6"/>
  <c r="D396" i="6" s="1"/>
  <c r="C88" i="26"/>
  <c r="C220" i="26"/>
  <c r="C227" i="26" s="1"/>
  <c r="C83" i="26"/>
  <c r="H84" i="26" s="1"/>
  <c r="L223" i="7"/>
  <c r="L237" i="7" s="1"/>
  <c r="H141" i="26"/>
  <c r="H217" i="7"/>
  <c r="I141" i="7"/>
  <c r="L137" i="7"/>
  <c r="C491" i="6"/>
  <c r="L139" i="7"/>
  <c r="B97" i="24"/>
  <c r="B104" i="24" s="1"/>
  <c r="B115" i="24"/>
  <c r="D13" i="26"/>
  <c r="C534" i="6"/>
  <c r="C237" i="26"/>
  <c r="C57" i="26"/>
  <c r="K141" i="26"/>
  <c r="K217" i="7"/>
  <c r="J141" i="26"/>
  <c r="J217" i="7"/>
  <c r="C224" i="26"/>
  <c r="C231" i="26" s="1"/>
  <c r="D428" i="6"/>
  <c r="D426" i="6" s="1"/>
  <c r="L135" i="26"/>
  <c r="L134" i="7"/>
  <c r="L213" i="7" s="1"/>
  <c r="J135" i="7"/>
  <c r="H135" i="7"/>
  <c r="K135" i="7"/>
  <c r="L214" i="7"/>
  <c r="H88" i="7"/>
  <c r="H9" i="7"/>
  <c r="D449" i="6"/>
  <c r="D450" i="6" s="1"/>
  <c r="D483" i="6" s="1"/>
  <c r="L143" i="26"/>
  <c r="J143" i="7"/>
  <c r="K143" i="7"/>
  <c r="H143" i="7"/>
  <c r="L218" i="7"/>
  <c r="D425" i="6"/>
  <c r="D423" i="6" s="1"/>
  <c r="H89" i="7"/>
  <c r="D437" i="6"/>
  <c r="D438" i="6" s="1"/>
  <c r="D471" i="6" s="1"/>
  <c r="C89" i="26"/>
  <c r="D445" i="6"/>
  <c r="D488" i="6"/>
  <c r="D479" i="6"/>
  <c r="B101" i="24"/>
  <c r="B108" i="24" s="1"/>
  <c r="J62" i="24"/>
  <c r="I62" i="24"/>
  <c r="C73" i="24"/>
  <c r="G62" i="24"/>
  <c r="H86" i="7" l="1"/>
  <c r="I143" i="7"/>
  <c r="I143" i="26" s="1"/>
  <c r="D149" i="26"/>
  <c r="D510" i="6"/>
  <c r="D440" i="6"/>
  <c r="D419" i="6"/>
  <c r="D443" i="6"/>
  <c r="D527" i="6"/>
  <c r="E331" i="6" s="1"/>
  <c r="C222" i="26"/>
  <c r="C229" i="26" s="1"/>
  <c r="D163" i="26"/>
  <c r="D518" i="6"/>
  <c r="D517" i="6" s="1"/>
  <c r="D478" i="6"/>
  <c r="D436" i="6"/>
  <c r="D485" i="6"/>
  <c r="D470" i="6"/>
  <c r="L224" i="7"/>
  <c r="L238" i="7" s="1"/>
  <c r="K143" i="26"/>
  <c r="K218" i="7"/>
  <c r="D448" i="6"/>
  <c r="D489" i="6"/>
  <c r="D482" i="6"/>
  <c r="L220" i="7"/>
  <c r="L227" i="7" s="1"/>
  <c r="H135" i="26"/>
  <c r="H214" i="7"/>
  <c r="B116" i="24"/>
  <c r="D14" i="26"/>
  <c r="C535" i="6"/>
  <c r="C238" i="26"/>
  <c r="L230" i="7"/>
  <c r="C221" i="26"/>
  <c r="B99" i="24"/>
  <c r="H143" i="26"/>
  <c r="H218" i="7"/>
  <c r="J143" i="26"/>
  <c r="J218" i="7"/>
  <c r="D169" i="26"/>
  <c r="D522" i="6"/>
  <c r="K135" i="26"/>
  <c r="K214" i="7"/>
  <c r="J135" i="26"/>
  <c r="J214" i="7"/>
  <c r="I135" i="7"/>
  <c r="L139" i="26"/>
  <c r="J139" i="7"/>
  <c r="K139" i="7"/>
  <c r="H139" i="7"/>
  <c r="L216" i="7"/>
  <c r="L137" i="26"/>
  <c r="J137" i="7"/>
  <c r="K137" i="7"/>
  <c r="H137" i="7"/>
  <c r="L215" i="7"/>
  <c r="I141" i="26"/>
  <c r="I217" i="7"/>
  <c r="H223" i="7"/>
  <c r="C86" i="26"/>
  <c r="B112" i="24"/>
  <c r="D10" i="26"/>
  <c r="C531" i="6"/>
  <c r="C234" i="26"/>
  <c r="B98" i="24"/>
  <c r="B105" i="24" s="1"/>
  <c r="C67" i="24"/>
  <c r="I59" i="24"/>
  <c r="G59" i="24"/>
  <c r="H63" i="24"/>
  <c r="I63" i="24"/>
  <c r="J59" i="24"/>
  <c r="C75" i="24"/>
  <c r="H62" i="24"/>
  <c r="J63" i="24"/>
  <c r="G63" i="24"/>
  <c r="I218" i="7" l="1"/>
  <c r="C219" i="26"/>
  <c r="I13" i="7"/>
  <c r="H237" i="7"/>
  <c r="H137" i="26"/>
  <c r="H215" i="7"/>
  <c r="L222" i="7"/>
  <c r="L236" i="7" s="1"/>
  <c r="K139" i="26"/>
  <c r="K216" i="7"/>
  <c r="I139" i="7"/>
  <c r="K134" i="7"/>
  <c r="K213" i="7" s="1"/>
  <c r="H224" i="7"/>
  <c r="H231" i="7" s="1"/>
  <c r="B113" i="24"/>
  <c r="D11" i="26"/>
  <c r="C532" i="6"/>
  <c r="C235" i="26"/>
  <c r="H134" i="7"/>
  <c r="H213" i="7" s="1"/>
  <c r="D168" i="26"/>
  <c r="D521" i="6"/>
  <c r="D520" i="6" s="1"/>
  <c r="D481" i="6"/>
  <c r="D524" i="6"/>
  <c r="D374" i="6"/>
  <c r="D375" i="6" s="1"/>
  <c r="D464" i="6" s="1"/>
  <c r="I162" i="26"/>
  <c r="D161" i="26"/>
  <c r="E417" i="6"/>
  <c r="E344" i="6"/>
  <c r="D487" i="6"/>
  <c r="D476" i="6"/>
  <c r="D486" i="6"/>
  <c r="D473" i="6"/>
  <c r="J137" i="26"/>
  <c r="J215" i="7"/>
  <c r="H230" i="7"/>
  <c r="L221" i="7"/>
  <c r="L235" i="7" s="1"/>
  <c r="K137" i="26"/>
  <c r="K215" i="7"/>
  <c r="I137" i="7"/>
  <c r="H139" i="26"/>
  <c r="H216" i="7"/>
  <c r="J139" i="26"/>
  <c r="J216" i="7"/>
  <c r="I135" i="26"/>
  <c r="I214" i="7"/>
  <c r="J134" i="7"/>
  <c r="J213" i="7" s="1"/>
  <c r="B106" i="24"/>
  <c r="C228" i="26"/>
  <c r="L134" i="26"/>
  <c r="H220" i="7"/>
  <c r="H227" i="7" s="1"/>
  <c r="L234" i="7"/>
  <c r="D528" i="6"/>
  <c r="E332" i="6" s="1"/>
  <c r="L231" i="7"/>
  <c r="D148" i="26"/>
  <c r="D509" i="6"/>
  <c r="D508" i="6" s="1"/>
  <c r="D469" i="6"/>
  <c r="B114" i="24"/>
  <c r="D12" i="26"/>
  <c r="C533" i="6"/>
  <c r="C236" i="26"/>
  <c r="D444" i="6"/>
  <c r="D477" i="6" s="1"/>
  <c r="D441" i="6"/>
  <c r="D474" i="6" s="1"/>
  <c r="C72" i="24"/>
  <c r="J60" i="24"/>
  <c r="G60" i="24"/>
  <c r="I61" i="24"/>
  <c r="G61" i="24"/>
  <c r="I60" i="24"/>
  <c r="H59" i="24"/>
  <c r="J61" i="24"/>
  <c r="K134" i="26" l="1"/>
  <c r="L219" i="7"/>
  <c r="H134" i="26"/>
  <c r="I134" i="7"/>
  <c r="I213" i="7" s="1"/>
  <c r="L229" i="7"/>
  <c r="L228" i="7"/>
  <c r="C93" i="24"/>
  <c r="D76" i="26"/>
  <c r="D503" i="6"/>
  <c r="D154" i="26"/>
  <c r="D513" i="6"/>
  <c r="D159" i="26"/>
  <c r="D516" i="6"/>
  <c r="D365" i="6"/>
  <c r="D366" i="6" s="1"/>
  <c r="D455" i="6" s="1"/>
  <c r="I147" i="26"/>
  <c r="D146" i="26"/>
  <c r="E418" i="6"/>
  <c r="E345" i="6"/>
  <c r="D525" i="6"/>
  <c r="E329" i="6" s="1"/>
  <c r="D158" i="26"/>
  <c r="D515" i="6"/>
  <c r="D475" i="6"/>
  <c r="D442" i="6"/>
  <c r="E328" i="6"/>
  <c r="I139" i="26"/>
  <c r="I216" i="7"/>
  <c r="I10" i="7"/>
  <c r="H234" i="7"/>
  <c r="H222" i="7"/>
  <c r="I137" i="26"/>
  <c r="I215" i="7"/>
  <c r="D153" i="26"/>
  <c r="D512" i="6"/>
  <c r="D472" i="6"/>
  <c r="D439" i="6"/>
  <c r="D435" i="6" s="1"/>
  <c r="D526" i="6"/>
  <c r="E330" i="6" s="1"/>
  <c r="E407" i="6"/>
  <c r="D217" i="26"/>
  <c r="D373" i="6"/>
  <c r="D463" i="6"/>
  <c r="D484" i="6"/>
  <c r="D377" i="6"/>
  <c r="D378" i="6" s="1"/>
  <c r="D467" i="6" s="1"/>
  <c r="I167" i="26"/>
  <c r="D166" i="26"/>
  <c r="D9" i="26"/>
  <c r="I14" i="7"/>
  <c r="H238" i="7"/>
  <c r="J134" i="26"/>
  <c r="H221" i="7"/>
  <c r="H228" i="7" s="1"/>
  <c r="I90" i="7"/>
  <c r="C33" i="24"/>
  <c r="C74" i="24"/>
  <c r="H60" i="24"/>
  <c r="H61" i="24"/>
  <c r="C71" i="24"/>
  <c r="C66" i="24"/>
  <c r="C69" i="24"/>
  <c r="D511" i="6" l="1"/>
  <c r="D514" i="6"/>
  <c r="C94" i="24"/>
  <c r="C90" i="24"/>
  <c r="I91" i="7"/>
  <c r="D81" i="26"/>
  <c r="D506" i="6"/>
  <c r="D75" i="26"/>
  <c r="D502" i="6"/>
  <c r="D462" i="6"/>
  <c r="I223" i="7"/>
  <c r="I230" i="7" s="1"/>
  <c r="I11" i="7"/>
  <c r="H235" i="7"/>
  <c r="D218" i="26"/>
  <c r="D376" i="6"/>
  <c r="D466" i="6"/>
  <c r="E416" i="6"/>
  <c r="E343" i="6"/>
  <c r="I12" i="7"/>
  <c r="H236" i="7"/>
  <c r="I87" i="7"/>
  <c r="E414" i="6"/>
  <c r="E341" i="6"/>
  <c r="E327" i="6"/>
  <c r="D371" i="6"/>
  <c r="D372" i="6" s="1"/>
  <c r="D461" i="6" s="1"/>
  <c r="I157" i="26"/>
  <c r="D156" i="26"/>
  <c r="I134" i="26"/>
  <c r="D364" i="6"/>
  <c r="D454" i="6"/>
  <c r="E408" i="6"/>
  <c r="D368" i="6"/>
  <c r="I152" i="26"/>
  <c r="D151" i="26"/>
  <c r="H229" i="7"/>
  <c r="H219" i="7"/>
  <c r="D523" i="6"/>
  <c r="E415" i="6"/>
  <c r="E342" i="6"/>
  <c r="E410" i="6"/>
  <c r="D214" i="26"/>
  <c r="D61" i="26"/>
  <c r="D494" i="6"/>
  <c r="D468" i="6"/>
  <c r="D173" i="26"/>
  <c r="C35" i="24"/>
  <c r="C27" i="24"/>
  <c r="C70" i="24"/>
  <c r="C68" i="24"/>
  <c r="D145" i="26" l="1"/>
  <c r="D213" i="26" s="1"/>
  <c r="D507" i="6"/>
  <c r="C91" i="24"/>
  <c r="C92" i="24"/>
  <c r="D71" i="26"/>
  <c r="D500" i="6"/>
  <c r="D171" i="26"/>
  <c r="I172" i="26" s="1"/>
  <c r="E401" i="6"/>
  <c r="D215" i="26"/>
  <c r="D457" i="6"/>
  <c r="D216" i="26"/>
  <c r="E413" i="6"/>
  <c r="I220" i="7"/>
  <c r="I227" i="7" s="1"/>
  <c r="I89" i="7"/>
  <c r="E404" i="6"/>
  <c r="I74" i="26"/>
  <c r="D73" i="26"/>
  <c r="I224" i="7"/>
  <c r="I231" i="7" s="1"/>
  <c r="E411" i="6"/>
  <c r="E409" i="6" s="1"/>
  <c r="D369" i="6"/>
  <c r="D458" i="6" s="1"/>
  <c r="E406" i="6"/>
  <c r="D60" i="26"/>
  <c r="D493" i="6"/>
  <c r="D492" i="6" s="1"/>
  <c r="D453" i="6"/>
  <c r="D370" i="6"/>
  <c r="D460" i="6"/>
  <c r="E398" i="6"/>
  <c r="E340" i="6"/>
  <c r="D80" i="26"/>
  <c r="D505" i="6"/>
  <c r="D465" i="6"/>
  <c r="I9" i="7"/>
  <c r="I88" i="7"/>
  <c r="J13" i="7"/>
  <c r="I237" i="7"/>
  <c r="D501" i="6"/>
  <c r="E430" i="6"/>
  <c r="C32" i="24"/>
  <c r="C31" i="24"/>
  <c r="C41" i="24" l="1"/>
  <c r="E399" i="6"/>
  <c r="I59" i="26"/>
  <c r="D58" i="26"/>
  <c r="D66" i="26"/>
  <c r="D497" i="6"/>
  <c r="E405" i="6"/>
  <c r="E403" i="6" s="1"/>
  <c r="J10" i="7"/>
  <c r="I234" i="7"/>
  <c r="D367" i="6"/>
  <c r="D363" i="6" s="1"/>
  <c r="I221" i="7"/>
  <c r="D504" i="6"/>
  <c r="E433" i="6"/>
  <c r="E431" i="6"/>
  <c r="E429" i="6" s="1"/>
  <c r="J90" i="7"/>
  <c r="I79" i="26"/>
  <c r="D78" i="26"/>
  <c r="D70" i="26"/>
  <c r="D499" i="6"/>
  <c r="D459" i="6"/>
  <c r="J14" i="7"/>
  <c r="I238" i="7"/>
  <c r="D90" i="26"/>
  <c r="I222" i="7"/>
  <c r="I86" i="7"/>
  <c r="E421" i="6"/>
  <c r="D65" i="26"/>
  <c r="D496" i="6"/>
  <c r="D456" i="6"/>
  <c r="E402" i="6"/>
  <c r="C34" i="24"/>
  <c r="C26" i="24"/>
  <c r="C29" i="24"/>
  <c r="I219" i="7" l="1"/>
  <c r="D452" i="6"/>
  <c r="C42" i="24"/>
  <c r="C38" i="24"/>
  <c r="D495" i="6"/>
  <c r="E424" i="6"/>
  <c r="E422" i="6"/>
  <c r="E420" i="6" s="1"/>
  <c r="J12" i="7"/>
  <c r="I236" i="7"/>
  <c r="J91" i="7"/>
  <c r="I69" i="26"/>
  <c r="D68" i="26"/>
  <c r="D91" i="26"/>
  <c r="J223" i="7"/>
  <c r="J230" i="7" s="1"/>
  <c r="E434" i="6"/>
  <c r="E432" i="6" s="1"/>
  <c r="I228" i="7"/>
  <c r="E400" i="6"/>
  <c r="I64" i="26"/>
  <c r="D63" i="26"/>
  <c r="I229" i="7"/>
  <c r="D223" i="26"/>
  <c r="D230" i="26" s="1"/>
  <c r="D498" i="6"/>
  <c r="E427" i="6"/>
  <c r="E446" i="6"/>
  <c r="E447" i="6" s="1"/>
  <c r="E480" i="6" s="1"/>
  <c r="J11" i="7"/>
  <c r="I235" i="7"/>
  <c r="J87" i="7"/>
  <c r="D85" i="26"/>
  <c r="D87" i="26"/>
  <c r="E397" i="6"/>
  <c r="C100" i="24"/>
  <c r="C107" i="24" s="1"/>
  <c r="C30" i="24"/>
  <c r="C28" i="24"/>
  <c r="E396" i="6" l="1"/>
  <c r="D57" i="26"/>
  <c r="C40" i="24"/>
  <c r="C39" i="24"/>
  <c r="E164" i="26"/>
  <c r="E519" i="6"/>
  <c r="E449" i="6"/>
  <c r="E450" i="6" s="1"/>
  <c r="E483" i="6" s="1"/>
  <c r="E437" i="6"/>
  <c r="E438" i="6" s="1"/>
  <c r="E471" i="6" s="1"/>
  <c r="D220" i="26"/>
  <c r="D227" i="26" s="1"/>
  <c r="D83" i="26"/>
  <c r="I84" i="26" s="1"/>
  <c r="C115" i="24"/>
  <c r="E13" i="26"/>
  <c r="D534" i="6"/>
  <c r="D237" i="26"/>
  <c r="D224" i="26"/>
  <c r="D231" i="26" s="1"/>
  <c r="D89" i="26"/>
  <c r="J224" i="7"/>
  <c r="J231" i="7" s="1"/>
  <c r="J89" i="7"/>
  <c r="D491" i="6"/>
  <c r="C97" i="24"/>
  <c r="C104" i="24" s="1"/>
  <c r="J220" i="7"/>
  <c r="J227" i="7" s="1"/>
  <c r="J88" i="7"/>
  <c r="J9" i="7"/>
  <c r="E445" i="6"/>
  <c r="E488" i="6"/>
  <c r="E479" i="6"/>
  <c r="E428" i="6"/>
  <c r="E426" i="6" s="1"/>
  <c r="D88" i="26"/>
  <c r="K13" i="7"/>
  <c r="J237" i="7"/>
  <c r="E425" i="6"/>
  <c r="E423" i="6" s="1"/>
  <c r="C101" i="24"/>
  <c r="C108" i="24" s="1"/>
  <c r="D73" i="24"/>
  <c r="E440" i="6" l="1"/>
  <c r="D221" i="26"/>
  <c r="E163" i="26"/>
  <c r="E518" i="6"/>
  <c r="E517" i="6" s="1"/>
  <c r="E478" i="6"/>
  <c r="J221" i="7"/>
  <c r="J86" i="7"/>
  <c r="K10" i="7"/>
  <c r="J234" i="7"/>
  <c r="J222" i="7"/>
  <c r="D222" i="26"/>
  <c r="D229" i="26" s="1"/>
  <c r="C116" i="24"/>
  <c r="E14" i="26"/>
  <c r="D535" i="6"/>
  <c r="D238" i="26"/>
  <c r="D86" i="26"/>
  <c r="E436" i="6"/>
  <c r="E485" i="6"/>
  <c r="E470" i="6"/>
  <c r="E448" i="6"/>
  <c r="E489" i="6"/>
  <c r="E482" i="6"/>
  <c r="C98" i="24"/>
  <c r="C105" i="24" s="1"/>
  <c r="K90" i="7"/>
  <c r="E443" i="6"/>
  <c r="E527" i="6"/>
  <c r="F331" i="6" s="1"/>
  <c r="K14" i="7"/>
  <c r="J238" i="7"/>
  <c r="C112" i="24"/>
  <c r="E10" i="26"/>
  <c r="D531" i="6"/>
  <c r="D234" i="26"/>
  <c r="E149" i="26"/>
  <c r="E510" i="6"/>
  <c r="E419" i="6"/>
  <c r="E169" i="26"/>
  <c r="E522" i="6"/>
  <c r="C99" i="24"/>
  <c r="C106" i="24" s="1"/>
  <c r="D75" i="24"/>
  <c r="D67" i="24"/>
  <c r="D219" i="26" l="1"/>
  <c r="K91" i="7"/>
  <c r="F417" i="6"/>
  <c r="F344" i="6"/>
  <c r="E487" i="6"/>
  <c r="E476" i="6"/>
  <c r="K223" i="7"/>
  <c r="K230" i="7" s="1"/>
  <c r="E168" i="26"/>
  <c r="E521" i="6"/>
  <c r="E520" i="6" s="1"/>
  <c r="E481" i="6"/>
  <c r="E524" i="6"/>
  <c r="K12" i="7"/>
  <c r="J236" i="7"/>
  <c r="J219" i="7"/>
  <c r="K11" i="7"/>
  <c r="J235" i="7"/>
  <c r="E374" i="6"/>
  <c r="J162" i="26"/>
  <c r="E161" i="26"/>
  <c r="C113" i="24"/>
  <c r="E11" i="26"/>
  <c r="D532" i="6"/>
  <c r="D235" i="26"/>
  <c r="E486" i="6"/>
  <c r="E473" i="6"/>
  <c r="E444" i="6"/>
  <c r="E477" i="6" s="1"/>
  <c r="E528" i="6"/>
  <c r="F332" i="6" s="1"/>
  <c r="E148" i="26"/>
  <c r="E509" i="6"/>
  <c r="E508" i="6" s="1"/>
  <c r="E469" i="6"/>
  <c r="C114" i="24"/>
  <c r="E12" i="26"/>
  <c r="D533" i="6"/>
  <c r="D236" i="26"/>
  <c r="J229" i="7"/>
  <c r="K87" i="7"/>
  <c r="J228" i="7"/>
  <c r="D228" i="26"/>
  <c r="E441" i="6"/>
  <c r="E474" i="6" s="1"/>
  <c r="D72" i="24"/>
  <c r="D93" i="24" l="1"/>
  <c r="K220" i="7"/>
  <c r="K227" i="7" s="1"/>
  <c r="E365" i="6"/>
  <c r="E366" i="6" s="1"/>
  <c r="E455" i="6" s="1"/>
  <c r="J147" i="26"/>
  <c r="E146" i="26"/>
  <c r="E153" i="26"/>
  <c r="E512" i="6"/>
  <c r="E472" i="6"/>
  <c r="E439" i="6"/>
  <c r="E217" i="26"/>
  <c r="E463" i="6"/>
  <c r="K9" i="7"/>
  <c r="K88" i="7"/>
  <c r="K89" i="7"/>
  <c r="F328" i="6"/>
  <c r="E377" i="6"/>
  <c r="E378" i="6" s="1"/>
  <c r="E467" i="6" s="1"/>
  <c r="J167" i="26"/>
  <c r="E166" i="26"/>
  <c r="E158" i="26"/>
  <c r="E515" i="6"/>
  <c r="E475" i="6"/>
  <c r="E442" i="6"/>
  <c r="K224" i="7"/>
  <c r="K231" i="7" s="1"/>
  <c r="E154" i="26"/>
  <c r="E513" i="6"/>
  <c r="F418" i="6"/>
  <c r="F345" i="6"/>
  <c r="E159" i="26"/>
  <c r="E516" i="6"/>
  <c r="E525" i="6"/>
  <c r="F329" i="6" s="1"/>
  <c r="E9" i="26"/>
  <c r="E375" i="6"/>
  <c r="E464" i="6" s="1"/>
  <c r="E484" i="6"/>
  <c r="Q13" i="7"/>
  <c r="K237" i="7"/>
  <c r="E526" i="6"/>
  <c r="F330" i="6" s="1"/>
  <c r="F407" i="6"/>
  <c r="D69" i="24"/>
  <c r="D66" i="24"/>
  <c r="D74" i="24"/>
  <c r="D71" i="24"/>
  <c r="D94" i="24" l="1"/>
  <c r="D90" i="24"/>
  <c r="E81" i="26"/>
  <c r="E506" i="6"/>
  <c r="E61" i="26"/>
  <c r="E494" i="6"/>
  <c r="F416" i="6"/>
  <c r="F343" i="6"/>
  <c r="M13" i="7"/>
  <c r="Q90" i="7"/>
  <c r="E76" i="26"/>
  <c r="E503" i="6"/>
  <c r="E173" i="26"/>
  <c r="E371" i="6"/>
  <c r="E372" i="6" s="1"/>
  <c r="E461" i="6" s="1"/>
  <c r="J157" i="26"/>
  <c r="E156" i="26"/>
  <c r="E218" i="26"/>
  <c r="F414" i="6"/>
  <c r="F341" i="6"/>
  <c r="F327" i="6"/>
  <c r="K222" i="7"/>
  <c r="K229" i="7" s="1"/>
  <c r="K221" i="7"/>
  <c r="K228" i="7" s="1"/>
  <c r="E373" i="6"/>
  <c r="E435" i="6"/>
  <c r="E511" i="6"/>
  <c r="K86" i="7"/>
  <c r="F408" i="6"/>
  <c r="F406" i="6" s="1"/>
  <c r="F415" i="6"/>
  <c r="F342" i="6"/>
  <c r="F410" i="6"/>
  <c r="Q14" i="7"/>
  <c r="K238" i="7"/>
  <c r="E514" i="6"/>
  <c r="E376" i="6"/>
  <c r="E466" i="6"/>
  <c r="E523" i="6"/>
  <c r="E75" i="26"/>
  <c r="E502" i="6"/>
  <c r="E462" i="6"/>
  <c r="E368" i="6"/>
  <c r="E369" i="6" s="1"/>
  <c r="E458" i="6" s="1"/>
  <c r="J152" i="26"/>
  <c r="E151" i="26"/>
  <c r="E214" i="26"/>
  <c r="E364" i="6"/>
  <c r="E454" i="6"/>
  <c r="E468" i="6"/>
  <c r="Q10" i="7"/>
  <c r="K234" i="7"/>
  <c r="D70" i="24"/>
  <c r="D68" i="24"/>
  <c r="D33" i="24"/>
  <c r="D27" i="24"/>
  <c r="D35" i="24"/>
  <c r="E145" i="26" l="1"/>
  <c r="E213" i="26" s="1"/>
  <c r="K219" i="7"/>
  <c r="D91" i="24"/>
  <c r="D92" i="24"/>
  <c r="E71" i="26"/>
  <c r="E500" i="6"/>
  <c r="Q87" i="7"/>
  <c r="M10" i="7"/>
  <c r="F411" i="6"/>
  <c r="F409" i="6" s="1"/>
  <c r="E60" i="26"/>
  <c r="E493" i="6"/>
  <c r="E492" i="6" s="1"/>
  <c r="E453" i="6"/>
  <c r="E367" i="6"/>
  <c r="E457" i="6"/>
  <c r="E501" i="6"/>
  <c r="F430" i="6"/>
  <c r="F401" i="6"/>
  <c r="E507" i="6"/>
  <c r="Q11" i="7"/>
  <c r="K235" i="7"/>
  <c r="F398" i="6"/>
  <c r="F340" i="6"/>
  <c r="Q141" i="7"/>
  <c r="E215" i="26"/>
  <c r="E66" i="26"/>
  <c r="E85" i="26" s="1"/>
  <c r="E497" i="6"/>
  <c r="E73" i="26"/>
  <c r="J74" i="26"/>
  <c r="E80" i="26"/>
  <c r="E505" i="6"/>
  <c r="E465" i="6"/>
  <c r="Q91" i="7"/>
  <c r="M14" i="7"/>
  <c r="Q12" i="7"/>
  <c r="K236" i="7"/>
  <c r="F413" i="6"/>
  <c r="E216" i="26"/>
  <c r="E370" i="6"/>
  <c r="E460" i="6"/>
  <c r="E171" i="26"/>
  <c r="J172" i="26" s="1"/>
  <c r="M90" i="7"/>
  <c r="F404" i="6"/>
  <c r="D29" i="24"/>
  <c r="D32" i="24"/>
  <c r="D31" i="24"/>
  <c r="F421" i="6" l="1"/>
  <c r="F422" i="6" s="1"/>
  <c r="F420" i="6" s="1"/>
  <c r="E363" i="6"/>
  <c r="D41" i="24"/>
  <c r="F405" i="6"/>
  <c r="E70" i="26"/>
  <c r="E499" i="6"/>
  <c r="E459" i="6"/>
  <c r="Q89" i="7"/>
  <c r="M12" i="7"/>
  <c r="Q141" i="26"/>
  <c r="M141" i="7"/>
  <c r="P141" i="7"/>
  <c r="O141" i="7"/>
  <c r="Q217" i="7"/>
  <c r="F399" i="6"/>
  <c r="F402" i="6"/>
  <c r="F400" i="6" s="1"/>
  <c r="J59" i="26"/>
  <c r="E58" i="26"/>
  <c r="Q135" i="7"/>
  <c r="E83" i="26"/>
  <c r="J84" i="26" s="1"/>
  <c r="M91" i="7"/>
  <c r="E504" i="6"/>
  <c r="F433" i="6"/>
  <c r="E90" i="26"/>
  <c r="Q143" i="7"/>
  <c r="J79" i="26"/>
  <c r="E78" i="26"/>
  <c r="M11" i="7"/>
  <c r="Q9" i="7"/>
  <c r="Q88" i="7"/>
  <c r="F431" i="6"/>
  <c r="F429" i="6" s="1"/>
  <c r="E65" i="26"/>
  <c r="E496" i="6"/>
  <c r="E456" i="6"/>
  <c r="M87" i="7"/>
  <c r="D26" i="24"/>
  <c r="D34" i="24"/>
  <c r="E452" i="6" l="1"/>
  <c r="D38" i="24"/>
  <c r="D42" i="24"/>
  <c r="F437" i="6"/>
  <c r="F438" i="6" s="1"/>
  <c r="F471" i="6" s="1"/>
  <c r="Q135" i="26"/>
  <c r="O135" i="7"/>
  <c r="P135" i="7"/>
  <c r="M135" i="7"/>
  <c r="Q214" i="7"/>
  <c r="E87" i="26"/>
  <c r="Q223" i="7"/>
  <c r="Q237" i="7" s="1"/>
  <c r="P141" i="26"/>
  <c r="P217" i="7"/>
  <c r="N141" i="7"/>
  <c r="Q139" i="7"/>
  <c r="E498" i="6"/>
  <c r="F427" i="6"/>
  <c r="J64" i="26"/>
  <c r="E63" i="26"/>
  <c r="F446" i="6"/>
  <c r="F447" i="6" s="1"/>
  <c r="F480" i="6" s="1"/>
  <c r="E495" i="6"/>
  <c r="F424" i="6"/>
  <c r="Q137" i="7"/>
  <c r="M9" i="7"/>
  <c r="M88" i="7"/>
  <c r="E91" i="26"/>
  <c r="Q143" i="26"/>
  <c r="O143" i="7"/>
  <c r="M143" i="7"/>
  <c r="P143" i="7"/>
  <c r="Q218" i="7"/>
  <c r="E223" i="26"/>
  <c r="E230" i="26" s="1"/>
  <c r="F434" i="6"/>
  <c r="F432" i="6" s="1"/>
  <c r="Q86" i="7"/>
  <c r="F397" i="6"/>
  <c r="O141" i="26"/>
  <c r="O217" i="7"/>
  <c r="M141" i="26"/>
  <c r="M217" i="7"/>
  <c r="M89" i="7"/>
  <c r="E68" i="26"/>
  <c r="J69" i="26"/>
  <c r="F403" i="6"/>
  <c r="D100" i="24"/>
  <c r="N62" i="24"/>
  <c r="L62" i="24"/>
  <c r="D30" i="24"/>
  <c r="O62" i="24"/>
  <c r="D28" i="24"/>
  <c r="M86" i="7" l="1"/>
  <c r="E491" i="6"/>
  <c r="D39" i="24"/>
  <c r="D40" i="24"/>
  <c r="F149" i="26"/>
  <c r="F510" i="6"/>
  <c r="D107" i="24"/>
  <c r="M223" i="7"/>
  <c r="F396" i="6"/>
  <c r="D115" i="24"/>
  <c r="F13" i="26"/>
  <c r="E534" i="6"/>
  <c r="E237" i="26"/>
  <c r="P143" i="26"/>
  <c r="P218" i="7"/>
  <c r="O143" i="26"/>
  <c r="O218" i="7"/>
  <c r="E224" i="26"/>
  <c r="E231" i="26" s="1"/>
  <c r="Q137" i="26"/>
  <c r="O137" i="7"/>
  <c r="P137" i="7"/>
  <c r="M137" i="7"/>
  <c r="Q215" i="7"/>
  <c r="F445" i="6"/>
  <c r="F488" i="6"/>
  <c r="F479" i="6"/>
  <c r="E88" i="26"/>
  <c r="N141" i="26"/>
  <c r="N217" i="7"/>
  <c r="Q230" i="7"/>
  <c r="E220" i="26"/>
  <c r="E227" i="26" s="1"/>
  <c r="E57" i="26"/>
  <c r="Q220" i="7"/>
  <c r="Q227" i="7" s="1"/>
  <c r="P135" i="26"/>
  <c r="P214" i="7"/>
  <c r="Q134" i="7"/>
  <c r="Q213" i="7" s="1"/>
  <c r="D101" i="24"/>
  <c r="D108" i="24" s="1"/>
  <c r="E89" i="26"/>
  <c r="F449" i="6"/>
  <c r="F450" i="6" s="1"/>
  <c r="F483" i="6" s="1"/>
  <c r="Q224" i="7"/>
  <c r="Q238" i="7" s="1"/>
  <c r="M143" i="26"/>
  <c r="M218" i="7"/>
  <c r="N143" i="7"/>
  <c r="F425" i="6"/>
  <c r="F423" i="6" s="1"/>
  <c r="F164" i="26"/>
  <c r="F519" i="6"/>
  <c r="F428" i="6"/>
  <c r="F426" i="6" s="1"/>
  <c r="Q139" i="26"/>
  <c r="O139" i="7"/>
  <c r="P139" i="7"/>
  <c r="M139" i="7"/>
  <c r="Q216" i="7"/>
  <c r="M135" i="26"/>
  <c r="M214" i="7"/>
  <c r="O135" i="26"/>
  <c r="O214" i="7"/>
  <c r="N135" i="7"/>
  <c r="F436" i="6"/>
  <c r="F485" i="6"/>
  <c r="F470" i="6"/>
  <c r="D97" i="24"/>
  <c r="D104" i="24" s="1"/>
  <c r="L63" i="24"/>
  <c r="O63" i="24"/>
  <c r="O59" i="24"/>
  <c r="E73" i="24"/>
  <c r="E67" i="24"/>
  <c r="M62" i="24"/>
  <c r="N59" i="24"/>
  <c r="N63" i="24"/>
  <c r="L59" i="24"/>
  <c r="M134" i="7" l="1"/>
  <c r="M213" i="7" s="1"/>
  <c r="O134" i="7"/>
  <c r="O213" i="7" s="1"/>
  <c r="P134" i="7"/>
  <c r="P213" i="7" s="1"/>
  <c r="Q231" i="7"/>
  <c r="N137" i="7"/>
  <c r="N215" i="7" s="1"/>
  <c r="F443" i="6"/>
  <c r="F444" i="6" s="1"/>
  <c r="F477" i="6" s="1"/>
  <c r="F169" i="26"/>
  <c r="F522" i="6"/>
  <c r="N137" i="26"/>
  <c r="F148" i="26"/>
  <c r="F509" i="6"/>
  <c r="F508" i="6" s="1"/>
  <c r="F469" i="6"/>
  <c r="F524" i="6"/>
  <c r="N135" i="26"/>
  <c r="N214" i="7"/>
  <c r="M139" i="26"/>
  <c r="M216" i="7"/>
  <c r="O139" i="26"/>
  <c r="O216" i="7"/>
  <c r="N143" i="26"/>
  <c r="N218" i="7"/>
  <c r="M224" i="7"/>
  <c r="M231" i="7" s="1"/>
  <c r="F163" i="26"/>
  <c r="F518" i="6"/>
  <c r="F517" i="6" s="1"/>
  <c r="F478" i="6"/>
  <c r="Q221" i="7"/>
  <c r="Q235" i="7" s="1"/>
  <c r="P137" i="26"/>
  <c r="P215" i="7"/>
  <c r="N13" i="7"/>
  <c r="M237" i="7"/>
  <c r="G149" i="26"/>
  <c r="M220" i="7"/>
  <c r="M227" i="7" s="1"/>
  <c r="Q222" i="7"/>
  <c r="Q236" i="7" s="1"/>
  <c r="P139" i="26"/>
  <c r="P216" i="7"/>
  <c r="N139" i="7"/>
  <c r="G164" i="26"/>
  <c r="F440" i="6"/>
  <c r="F441" i="6" s="1"/>
  <c r="F474" i="6" s="1"/>
  <c r="F419" i="6"/>
  <c r="F448" i="6"/>
  <c r="F489" i="6"/>
  <c r="F482" i="6"/>
  <c r="E222" i="26"/>
  <c r="E229" i="26" s="1"/>
  <c r="Q134" i="26"/>
  <c r="Q234" i="7"/>
  <c r="E86" i="26"/>
  <c r="D112" i="24"/>
  <c r="F10" i="26"/>
  <c r="E531" i="6"/>
  <c r="E234" i="26"/>
  <c r="E221" i="26"/>
  <c r="E228" i="26" s="1"/>
  <c r="F527" i="6"/>
  <c r="H331" i="6" s="1"/>
  <c r="M137" i="26"/>
  <c r="M215" i="7"/>
  <c r="O137" i="26"/>
  <c r="O215" i="7"/>
  <c r="D116" i="24"/>
  <c r="F14" i="26"/>
  <c r="E535" i="6"/>
  <c r="E238" i="26"/>
  <c r="M230" i="7"/>
  <c r="D99" i="24"/>
  <c r="D106" i="24" s="1"/>
  <c r="D98" i="24"/>
  <c r="D105" i="24" s="1"/>
  <c r="M59" i="24"/>
  <c r="M63" i="24"/>
  <c r="O61" i="24"/>
  <c r="N60" i="24"/>
  <c r="L61" i="24"/>
  <c r="M60" i="24"/>
  <c r="L60" i="24"/>
  <c r="N61" i="24"/>
  <c r="E75" i="24"/>
  <c r="O60" i="24"/>
  <c r="P134" i="26" l="1"/>
  <c r="Q219" i="7"/>
  <c r="F159" i="26"/>
  <c r="F516" i="6"/>
  <c r="M221" i="7"/>
  <c r="M228" i="7" s="1"/>
  <c r="H417" i="6"/>
  <c r="H344" i="6"/>
  <c r="D113" i="24"/>
  <c r="F11" i="26"/>
  <c r="E532" i="6"/>
  <c r="E235" i="26"/>
  <c r="E219" i="26"/>
  <c r="F168" i="26"/>
  <c r="F521" i="6"/>
  <c r="F520" i="6" s="1"/>
  <c r="F481" i="6"/>
  <c r="F439" i="6"/>
  <c r="F486" i="6"/>
  <c r="F473" i="6"/>
  <c r="N139" i="26"/>
  <c r="N134" i="26" s="1"/>
  <c r="N216" i="7"/>
  <c r="Q229" i="7"/>
  <c r="M134" i="26"/>
  <c r="N10" i="7"/>
  <c r="M234" i="7"/>
  <c r="O134" i="26"/>
  <c r="N90" i="7"/>
  <c r="Q228" i="7"/>
  <c r="N134" i="7"/>
  <c r="N213" i="7" s="1"/>
  <c r="F365" i="6"/>
  <c r="F366" i="6" s="1"/>
  <c r="F455" i="6" s="1"/>
  <c r="F146" i="26"/>
  <c r="K147" i="26"/>
  <c r="G148" i="26"/>
  <c r="G146" i="26" s="1"/>
  <c r="G169" i="26"/>
  <c r="D114" i="24"/>
  <c r="F12" i="26"/>
  <c r="E533" i="6"/>
  <c r="E236" i="26"/>
  <c r="F528" i="6"/>
  <c r="H332" i="6" s="1"/>
  <c r="F154" i="26"/>
  <c r="F513" i="6"/>
  <c r="F374" i="6"/>
  <c r="F375" i="6" s="1"/>
  <c r="F464" i="6" s="1"/>
  <c r="F161" i="26"/>
  <c r="K162" i="26"/>
  <c r="G163" i="26"/>
  <c r="G161" i="26" s="1"/>
  <c r="G217" i="26" s="1"/>
  <c r="N14" i="7"/>
  <c r="M238" i="7"/>
  <c r="M222" i="7"/>
  <c r="M229" i="7" s="1"/>
  <c r="H328" i="6"/>
  <c r="F442" i="6"/>
  <c r="F487" i="6"/>
  <c r="F476" i="6"/>
  <c r="E66" i="24"/>
  <c r="M61" i="24"/>
  <c r="E71" i="24"/>
  <c r="E69" i="24"/>
  <c r="E72" i="24"/>
  <c r="E93" i="24" l="1"/>
  <c r="E90" i="24"/>
  <c r="F61" i="26"/>
  <c r="F494" i="6"/>
  <c r="F217" i="26"/>
  <c r="G154" i="26"/>
  <c r="F173" i="26"/>
  <c r="F526" i="6"/>
  <c r="H330" i="6" s="1"/>
  <c r="N91" i="7"/>
  <c r="L162" i="26"/>
  <c r="F373" i="6"/>
  <c r="F463" i="6"/>
  <c r="H418" i="6"/>
  <c r="H345" i="6"/>
  <c r="G214" i="26"/>
  <c r="F214" i="26"/>
  <c r="N87" i="7"/>
  <c r="F525" i="6"/>
  <c r="F484" i="6"/>
  <c r="F377" i="6"/>
  <c r="K167" i="26"/>
  <c r="F166" i="26"/>
  <c r="G168" i="26"/>
  <c r="G166" i="26" s="1"/>
  <c r="G218" i="26" s="1"/>
  <c r="H430" i="6"/>
  <c r="G159" i="26"/>
  <c r="F158" i="26"/>
  <c r="F515" i="6"/>
  <c r="F514" i="6" s="1"/>
  <c r="F475" i="6"/>
  <c r="H414" i="6"/>
  <c r="H341" i="6"/>
  <c r="N12" i="7"/>
  <c r="M236" i="7"/>
  <c r="F76" i="26"/>
  <c r="F503" i="6"/>
  <c r="L147" i="26"/>
  <c r="F364" i="6"/>
  <c r="F454" i="6"/>
  <c r="N223" i="7"/>
  <c r="M219" i="7"/>
  <c r="F153" i="26"/>
  <c r="F512" i="6"/>
  <c r="F511" i="6" s="1"/>
  <c r="F507" i="6" s="1"/>
  <c r="F472" i="6"/>
  <c r="F435" i="6"/>
  <c r="F9" i="26"/>
  <c r="H407" i="6"/>
  <c r="N11" i="7"/>
  <c r="M235" i="7"/>
  <c r="E74" i="24"/>
  <c r="E27" i="24"/>
  <c r="E33" i="24"/>
  <c r="E94" i="24" l="1"/>
  <c r="N88" i="7"/>
  <c r="N9" i="7"/>
  <c r="H408" i="6"/>
  <c r="H406" i="6" s="1"/>
  <c r="O13" i="7"/>
  <c r="N237" i="7"/>
  <c r="F60" i="26"/>
  <c r="F493" i="6"/>
  <c r="F492" i="6" s="1"/>
  <c r="F453" i="6"/>
  <c r="G76" i="26"/>
  <c r="H421" i="6"/>
  <c r="H422" i="6" s="1"/>
  <c r="F371" i="6"/>
  <c r="F372" i="6" s="1"/>
  <c r="F461" i="6" s="1"/>
  <c r="K157" i="26"/>
  <c r="F156" i="26"/>
  <c r="G158" i="26"/>
  <c r="G156" i="26" s="1"/>
  <c r="G216" i="26" s="1"/>
  <c r="L167" i="26"/>
  <c r="F466" i="6"/>
  <c r="H329" i="6"/>
  <c r="F523" i="6"/>
  <c r="N220" i="7"/>
  <c r="N227" i="7" s="1"/>
  <c r="H410" i="6"/>
  <c r="F368" i="6"/>
  <c r="F369" i="6" s="1"/>
  <c r="F458" i="6" s="1"/>
  <c r="F468" i="6"/>
  <c r="K152" i="26"/>
  <c r="F151" i="26"/>
  <c r="G153" i="26"/>
  <c r="G151" i="26" s="1"/>
  <c r="N230" i="7"/>
  <c r="N89" i="7"/>
  <c r="H398" i="6"/>
  <c r="H431" i="6"/>
  <c r="H429" i="6" s="1"/>
  <c r="F218" i="26"/>
  <c r="F378" i="6"/>
  <c r="F467" i="6" s="1"/>
  <c r="H433" i="6"/>
  <c r="H434" i="6" s="1"/>
  <c r="F75" i="26"/>
  <c r="F502" i="6"/>
  <c r="F501" i="6" s="1"/>
  <c r="F462" i="6"/>
  <c r="H416" i="6"/>
  <c r="H343" i="6"/>
  <c r="F171" i="26"/>
  <c r="K172" i="26" s="1"/>
  <c r="G173" i="26"/>
  <c r="G171" i="26" s="1"/>
  <c r="G61" i="26"/>
  <c r="N224" i="7"/>
  <c r="N231" i="7" s="1"/>
  <c r="E70" i="24"/>
  <c r="E68" i="24"/>
  <c r="E91" i="24" l="1"/>
  <c r="E92" i="24"/>
  <c r="H446" i="6"/>
  <c r="H447" i="6" s="1"/>
  <c r="H480" i="6" s="1"/>
  <c r="H399" i="6"/>
  <c r="H397" i="6" s="1"/>
  <c r="F215" i="26"/>
  <c r="F145" i="26"/>
  <c r="F213" i="26" s="1"/>
  <c r="F66" i="26"/>
  <c r="F497" i="6"/>
  <c r="O14" i="7"/>
  <c r="N238" i="7"/>
  <c r="L172" i="26"/>
  <c r="H427" i="6"/>
  <c r="H428" i="6" s="1"/>
  <c r="H432" i="6"/>
  <c r="F81" i="26"/>
  <c r="F506" i="6"/>
  <c r="N222" i="7"/>
  <c r="N229" i="7" s="1"/>
  <c r="G215" i="26"/>
  <c r="G145" i="26"/>
  <c r="L152" i="26"/>
  <c r="F367" i="6"/>
  <c r="F457" i="6"/>
  <c r="N86" i="7"/>
  <c r="O10" i="7"/>
  <c r="N234" i="7"/>
  <c r="H415" i="6"/>
  <c r="H342" i="6"/>
  <c r="H327" i="6"/>
  <c r="F376" i="6"/>
  <c r="F216" i="26"/>
  <c r="F370" i="6"/>
  <c r="F460" i="6"/>
  <c r="O90" i="7"/>
  <c r="H404" i="6"/>
  <c r="K74" i="26"/>
  <c r="F73" i="26"/>
  <c r="G75" i="26"/>
  <c r="G73" i="26" s="1"/>
  <c r="H411" i="6"/>
  <c r="H409" i="6" s="1"/>
  <c r="F80" i="26"/>
  <c r="F505" i="6"/>
  <c r="F465" i="6"/>
  <c r="L157" i="26"/>
  <c r="F71" i="26"/>
  <c r="F500" i="6"/>
  <c r="H420" i="6"/>
  <c r="F58" i="26"/>
  <c r="K59" i="26"/>
  <c r="G60" i="26"/>
  <c r="G58" i="26" s="1"/>
  <c r="N221" i="7"/>
  <c r="E35" i="24"/>
  <c r="E26" i="24"/>
  <c r="E31" i="24"/>
  <c r="E32" i="24"/>
  <c r="E29" i="24"/>
  <c r="F504" i="6" l="1"/>
  <c r="F363" i="6"/>
  <c r="E38" i="24"/>
  <c r="E41" i="24"/>
  <c r="O11" i="7"/>
  <c r="N235" i="7"/>
  <c r="L59" i="26"/>
  <c r="K79" i="26"/>
  <c r="F78" i="26"/>
  <c r="G80" i="26"/>
  <c r="G90" i="26"/>
  <c r="L74" i="26"/>
  <c r="N228" i="7"/>
  <c r="G87" i="26"/>
  <c r="F87" i="26"/>
  <c r="H437" i="6"/>
  <c r="H438" i="6" s="1"/>
  <c r="H471" i="6" s="1"/>
  <c r="G71" i="26"/>
  <c r="F90" i="26"/>
  <c r="F223" i="26" s="1"/>
  <c r="F534" i="6" s="1"/>
  <c r="O223" i="7"/>
  <c r="O230" i="7" s="1"/>
  <c r="H401" i="6"/>
  <c r="H340" i="6"/>
  <c r="N219" i="7"/>
  <c r="F65" i="26"/>
  <c r="F496" i="6"/>
  <c r="F495" i="6" s="1"/>
  <c r="F456" i="6"/>
  <c r="O12" i="7"/>
  <c r="N236" i="7"/>
  <c r="G81" i="26"/>
  <c r="H426" i="6"/>
  <c r="O91" i="7"/>
  <c r="G66" i="26"/>
  <c r="F85" i="26"/>
  <c r="H445" i="6"/>
  <c r="H488" i="6"/>
  <c r="H479" i="6"/>
  <c r="H164" i="26"/>
  <c r="H519" i="6"/>
  <c r="H405" i="6"/>
  <c r="H403" i="6" s="1"/>
  <c r="F70" i="26"/>
  <c r="F499" i="6"/>
  <c r="F498" i="6" s="1"/>
  <c r="F459" i="6"/>
  <c r="H424" i="6"/>
  <c r="H413" i="6"/>
  <c r="O87" i="7"/>
  <c r="C13" i="27"/>
  <c r="G213" i="26"/>
  <c r="H449" i="6"/>
  <c r="H450" i="6" s="1"/>
  <c r="H483" i="6" s="1"/>
  <c r="E34" i="24"/>
  <c r="G73" i="24"/>
  <c r="G78" i="26" l="1"/>
  <c r="G91" i="26" s="1"/>
  <c r="E42" i="24"/>
  <c r="H169" i="26"/>
  <c r="H522" i="6"/>
  <c r="H149" i="26"/>
  <c r="H510" i="6"/>
  <c r="D13" i="27"/>
  <c r="F13" i="27" s="1"/>
  <c r="C9" i="27"/>
  <c r="D9" i="27" s="1"/>
  <c r="F9" i="27" s="1"/>
  <c r="F68" i="26"/>
  <c r="K69" i="26"/>
  <c r="G70" i="26"/>
  <c r="G68" i="26" s="1"/>
  <c r="H163" i="26"/>
  <c r="H518" i="6"/>
  <c r="H517" i="6" s="1"/>
  <c r="H478" i="6"/>
  <c r="H443" i="6"/>
  <c r="H444" i="6" s="1"/>
  <c r="H477" i="6" s="1"/>
  <c r="O89" i="7"/>
  <c r="F452" i="6"/>
  <c r="F63" i="26"/>
  <c r="K64" i="26"/>
  <c r="G65" i="26"/>
  <c r="G63" i="26" s="1"/>
  <c r="H448" i="6"/>
  <c r="H489" i="6"/>
  <c r="H482" i="6"/>
  <c r="O220" i="7"/>
  <c r="O227" i="7" s="1"/>
  <c r="H425" i="6"/>
  <c r="H423" i="6" s="1"/>
  <c r="H527" i="6"/>
  <c r="I331" i="6" s="1"/>
  <c r="F83" i="26"/>
  <c r="K84" i="26" s="1"/>
  <c r="G85" i="26"/>
  <c r="G83" i="26" s="1"/>
  <c r="O224" i="7"/>
  <c r="F491" i="6"/>
  <c r="F220" i="26"/>
  <c r="F227" i="26" s="1"/>
  <c r="G220" i="26"/>
  <c r="G227" i="26" s="1"/>
  <c r="F91" i="26"/>
  <c r="O9" i="7"/>
  <c r="O88" i="7"/>
  <c r="E100" i="24"/>
  <c r="E107" i="24" s="1"/>
  <c r="H402" i="6"/>
  <c r="H400" i="6" s="1"/>
  <c r="H396" i="6" s="1"/>
  <c r="P13" i="7"/>
  <c r="O237" i="7"/>
  <c r="H436" i="6"/>
  <c r="H485" i="6"/>
  <c r="H470" i="6"/>
  <c r="G223" i="26"/>
  <c r="G237" i="26" s="1"/>
  <c r="L79" i="26"/>
  <c r="E97" i="24"/>
  <c r="E28" i="24"/>
  <c r="G67" i="24"/>
  <c r="E30" i="24"/>
  <c r="G75" i="24"/>
  <c r="E39" i="24" l="1"/>
  <c r="E40" i="24"/>
  <c r="H419" i="6"/>
  <c r="H440" i="6"/>
  <c r="H441" i="6" s="1"/>
  <c r="H474" i="6" s="1"/>
  <c r="H159" i="26"/>
  <c r="H516" i="6"/>
  <c r="G224" i="26"/>
  <c r="G238" i="26" s="1"/>
  <c r="H148" i="26"/>
  <c r="H509" i="6"/>
  <c r="H508" i="6" s="1"/>
  <c r="H469" i="6"/>
  <c r="E115" i="24"/>
  <c r="L13" i="26"/>
  <c r="F237" i="26"/>
  <c r="P14" i="7"/>
  <c r="O238" i="7"/>
  <c r="I417" i="6"/>
  <c r="I344" i="6"/>
  <c r="E104" i="24"/>
  <c r="G230" i="26"/>
  <c r="H524" i="6"/>
  <c r="F230" i="26"/>
  <c r="P90" i="7"/>
  <c r="O221" i="7"/>
  <c r="O228" i="7" s="1"/>
  <c r="F224" i="26"/>
  <c r="F231" i="26" s="1"/>
  <c r="G234" i="26"/>
  <c r="E112" i="24"/>
  <c r="L10" i="26"/>
  <c r="F531" i="6"/>
  <c r="F234" i="26"/>
  <c r="O231" i="7"/>
  <c r="L84" i="26"/>
  <c r="O86" i="7"/>
  <c r="H528" i="6"/>
  <c r="I332" i="6" s="1"/>
  <c r="G88" i="26"/>
  <c r="G57" i="26"/>
  <c r="C8" i="27" s="1"/>
  <c r="F88" i="26"/>
  <c r="F57" i="26"/>
  <c r="O222" i="7"/>
  <c r="H442" i="6"/>
  <c r="H487" i="6"/>
  <c r="H476" i="6"/>
  <c r="H374" i="6"/>
  <c r="H375" i="6" s="1"/>
  <c r="H464" i="6" s="1"/>
  <c r="M162" i="26"/>
  <c r="H161" i="26"/>
  <c r="L69" i="26"/>
  <c r="P10" i="7"/>
  <c r="O234" i="7"/>
  <c r="H168" i="26"/>
  <c r="H521" i="6"/>
  <c r="H520" i="6" s="1"/>
  <c r="H481" i="6"/>
  <c r="L64" i="26"/>
  <c r="G89" i="26"/>
  <c r="F89" i="26"/>
  <c r="E101" i="24"/>
  <c r="E108" i="24" s="1"/>
  <c r="G71" i="24"/>
  <c r="G72" i="24"/>
  <c r="O219" i="7" l="1"/>
  <c r="G93" i="24"/>
  <c r="H154" i="26"/>
  <c r="H513" i="6"/>
  <c r="G222" i="26"/>
  <c r="G236" i="26" s="1"/>
  <c r="H377" i="6"/>
  <c r="H378" i="6" s="1"/>
  <c r="H467" i="6" s="1"/>
  <c r="M167" i="26"/>
  <c r="H166" i="26"/>
  <c r="H217" i="26"/>
  <c r="H526" i="6"/>
  <c r="I330" i="6" s="1"/>
  <c r="P12" i="7"/>
  <c r="O236" i="7"/>
  <c r="H10" i="26"/>
  <c r="F222" i="26"/>
  <c r="P87" i="7"/>
  <c r="H373" i="6"/>
  <c r="H463" i="6"/>
  <c r="H158" i="26"/>
  <c r="H515" i="6"/>
  <c r="H514" i="6" s="1"/>
  <c r="H475" i="6"/>
  <c r="O229" i="7"/>
  <c r="F221" i="26"/>
  <c r="F228" i="26" s="1"/>
  <c r="F86" i="26"/>
  <c r="D8" i="27"/>
  <c r="F8" i="27" s="1"/>
  <c r="C5" i="27"/>
  <c r="D5" i="27" s="1"/>
  <c r="F5" i="27" s="1"/>
  <c r="G221" i="26"/>
  <c r="G228" i="26" s="1"/>
  <c r="G86" i="26"/>
  <c r="E116" i="24"/>
  <c r="L14" i="26"/>
  <c r="F535" i="6"/>
  <c r="F238" i="26"/>
  <c r="I407" i="6"/>
  <c r="H13" i="26"/>
  <c r="G231" i="26"/>
  <c r="E99" i="24"/>
  <c r="E106" i="24" s="1"/>
  <c r="H76" i="26"/>
  <c r="H503" i="6"/>
  <c r="I418" i="6"/>
  <c r="I345" i="6"/>
  <c r="P11" i="7"/>
  <c r="O235" i="7"/>
  <c r="P223" i="7"/>
  <c r="P230" i="7" s="1"/>
  <c r="I328" i="6"/>
  <c r="P91" i="7"/>
  <c r="H365" i="6"/>
  <c r="H366" i="6" s="1"/>
  <c r="H455" i="6" s="1"/>
  <c r="H146" i="26"/>
  <c r="M147" i="26"/>
  <c r="H439" i="6"/>
  <c r="H435" i="6" s="1"/>
  <c r="H486" i="6"/>
  <c r="H473" i="6"/>
  <c r="E98" i="24"/>
  <c r="G33" i="24"/>
  <c r="G69" i="24"/>
  <c r="G66" i="24"/>
  <c r="G74" i="24"/>
  <c r="G90" i="24" l="1"/>
  <c r="G94" i="24"/>
  <c r="H153" i="26"/>
  <c r="H512" i="6"/>
  <c r="H511" i="6" s="1"/>
  <c r="H507" i="6" s="1"/>
  <c r="H472" i="6"/>
  <c r="H214" i="26"/>
  <c r="I410" i="6"/>
  <c r="I408" i="6"/>
  <c r="I406" i="6" s="1"/>
  <c r="H75" i="26"/>
  <c r="H502" i="6"/>
  <c r="H462" i="6"/>
  <c r="E114" i="24"/>
  <c r="L12" i="26"/>
  <c r="F533" i="6"/>
  <c r="F236" i="26"/>
  <c r="P89" i="7"/>
  <c r="H218" i="26"/>
  <c r="H81" i="26"/>
  <c r="H506" i="6"/>
  <c r="H173" i="26"/>
  <c r="H61" i="26"/>
  <c r="H494" i="6"/>
  <c r="E105" i="24"/>
  <c r="H525" i="6"/>
  <c r="H484" i="6"/>
  <c r="H364" i="6"/>
  <c r="H454" i="6"/>
  <c r="P224" i="7"/>
  <c r="P231" i="7" s="1"/>
  <c r="I414" i="6"/>
  <c r="I341" i="6"/>
  <c r="P237" i="7"/>
  <c r="P88" i="7"/>
  <c r="P9" i="7"/>
  <c r="H14" i="26"/>
  <c r="G219" i="26"/>
  <c r="C15" i="27" s="1"/>
  <c r="D15" i="27" s="1"/>
  <c r="F15" i="27" s="1"/>
  <c r="G235" i="26"/>
  <c r="E113" i="24"/>
  <c r="L11" i="26"/>
  <c r="F532" i="6"/>
  <c r="F219" i="26"/>
  <c r="F235" i="26"/>
  <c r="H371" i="6"/>
  <c r="H156" i="26"/>
  <c r="M157" i="26"/>
  <c r="P220" i="7"/>
  <c r="F229" i="26"/>
  <c r="I416" i="6"/>
  <c r="I343" i="6"/>
  <c r="H376" i="6"/>
  <c r="H466" i="6"/>
  <c r="G229" i="26"/>
  <c r="G70" i="24"/>
  <c r="G35" i="24"/>
  <c r="G27" i="24"/>
  <c r="P86" i="7" l="1"/>
  <c r="G92" i="24"/>
  <c r="H216" i="26"/>
  <c r="H460" i="6"/>
  <c r="P221" i="7"/>
  <c r="H60" i="26"/>
  <c r="H493" i="6"/>
  <c r="H492" i="6" s="1"/>
  <c r="H453" i="6"/>
  <c r="P222" i="7"/>
  <c r="H12" i="26"/>
  <c r="H73" i="26"/>
  <c r="M74" i="26"/>
  <c r="I411" i="6"/>
  <c r="H80" i="26"/>
  <c r="H505" i="6"/>
  <c r="H465" i="6"/>
  <c r="I404" i="6"/>
  <c r="P234" i="7"/>
  <c r="P227" i="7"/>
  <c r="H372" i="6"/>
  <c r="H461" i="6" s="1"/>
  <c r="H11" i="26"/>
  <c r="L9" i="26"/>
  <c r="I398" i="6"/>
  <c r="P238" i="7"/>
  <c r="I329" i="6"/>
  <c r="H523" i="6"/>
  <c r="H171" i="26"/>
  <c r="M172" i="26" s="1"/>
  <c r="H501" i="6"/>
  <c r="I430" i="6"/>
  <c r="H368" i="6"/>
  <c r="H369" i="6" s="1"/>
  <c r="H458" i="6" s="1"/>
  <c r="H468" i="6"/>
  <c r="H151" i="26"/>
  <c r="M152" i="26"/>
  <c r="G68" i="24"/>
  <c r="G32" i="24"/>
  <c r="P219" i="7" l="1"/>
  <c r="I421" i="6"/>
  <c r="G91" i="24"/>
  <c r="G41" i="24"/>
  <c r="H215" i="26"/>
  <c r="H145" i="26"/>
  <c r="H213" i="26" s="1"/>
  <c r="I405" i="6"/>
  <c r="I403" i="6" s="1"/>
  <c r="H504" i="6"/>
  <c r="I433" i="6"/>
  <c r="H90" i="26"/>
  <c r="P236" i="7"/>
  <c r="M59" i="26"/>
  <c r="H58" i="26"/>
  <c r="P235" i="7"/>
  <c r="H70" i="26"/>
  <c r="H499" i="6"/>
  <c r="H459" i="6"/>
  <c r="H66" i="26"/>
  <c r="H497" i="6"/>
  <c r="I431" i="6"/>
  <c r="I429" i="6" s="1"/>
  <c r="H71" i="26"/>
  <c r="H500" i="6"/>
  <c r="H367" i="6"/>
  <c r="H457" i="6"/>
  <c r="I415" i="6"/>
  <c r="I342" i="6"/>
  <c r="I327" i="6"/>
  <c r="I399" i="6"/>
  <c r="I397" i="6" s="1"/>
  <c r="H9" i="26"/>
  <c r="H78" i="26"/>
  <c r="M79" i="26"/>
  <c r="I409" i="6"/>
  <c r="P229" i="7"/>
  <c r="I422" i="6"/>
  <c r="I420" i="6" s="1"/>
  <c r="P228" i="7"/>
  <c r="H370" i="6"/>
  <c r="G29" i="24"/>
  <c r="G31" i="24"/>
  <c r="G34" i="24"/>
  <c r="G26" i="24"/>
  <c r="G42" i="24" l="1"/>
  <c r="G38" i="24"/>
  <c r="I437" i="6"/>
  <c r="I438" i="6" s="1"/>
  <c r="I471" i="6" s="1"/>
  <c r="I401" i="6"/>
  <c r="I340" i="6"/>
  <c r="H363" i="6"/>
  <c r="I446" i="6"/>
  <c r="H91" i="26"/>
  <c r="I413" i="6"/>
  <c r="H65" i="26"/>
  <c r="H496" i="6"/>
  <c r="H495" i="6" s="1"/>
  <c r="H456" i="6"/>
  <c r="H452" i="6" s="1"/>
  <c r="H68" i="26"/>
  <c r="M69" i="26"/>
  <c r="H87" i="26"/>
  <c r="H223" i="26"/>
  <c r="G100" i="24"/>
  <c r="G107" i="24" s="1"/>
  <c r="H85" i="26"/>
  <c r="H498" i="6"/>
  <c r="I427" i="6"/>
  <c r="I434" i="6"/>
  <c r="I432" i="6" s="1"/>
  <c r="G30" i="24"/>
  <c r="G40" i="24" l="1"/>
  <c r="I149" i="26"/>
  <c r="I510" i="6"/>
  <c r="I449" i="6"/>
  <c r="I450" i="6" s="1"/>
  <c r="I483" i="6" s="1"/>
  <c r="G115" i="24"/>
  <c r="I13" i="26"/>
  <c r="H534" i="6"/>
  <c r="H237" i="26"/>
  <c r="H220" i="26"/>
  <c r="H491" i="6"/>
  <c r="I488" i="6"/>
  <c r="I479" i="6"/>
  <c r="I428" i="6"/>
  <c r="I426" i="6" s="1"/>
  <c r="H83" i="26"/>
  <c r="M84" i="26" s="1"/>
  <c r="H230" i="26"/>
  <c r="H89" i="26"/>
  <c r="M64" i="26"/>
  <c r="H63" i="26"/>
  <c r="I424" i="6"/>
  <c r="H224" i="26"/>
  <c r="H231" i="26" s="1"/>
  <c r="I447" i="6"/>
  <c r="I480" i="6" s="1"/>
  <c r="G97" i="24"/>
  <c r="I402" i="6"/>
  <c r="I400" i="6" s="1"/>
  <c r="I396" i="6" s="1"/>
  <c r="I436" i="6"/>
  <c r="I485" i="6"/>
  <c r="I470" i="6"/>
  <c r="G101" i="24"/>
  <c r="G108" i="24" s="1"/>
  <c r="G28" i="24"/>
  <c r="H67" i="24"/>
  <c r="G39" i="24" l="1"/>
  <c r="I148" i="26"/>
  <c r="I509" i="6"/>
  <c r="I508" i="6" s="1"/>
  <c r="I469" i="6"/>
  <c r="I524" i="6"/>
  <c r="G104" i="24"/>
  <c r="G116" i="24"/>
  <c r="I14" i="26"/>
  <c r="H535" i="6"/>
  <c r="H238" i="26"/>
  <c r="I425" i="6"/>
  <c r="I423" i="6" s="1"/>
  <c r="H222" i="26"/>
  <c r="H229" i="26" s="1"/>
  <c r="I163" i="26"/>
  <c r="I518" i="6"/>
  <c r="I478" i="6"/>
  <c r="I445" i="6"/>
  <c r="G112" i="24"/>
  <c r="I10" i="26"/>
  <c r="H531" i="6"/>
  <c r="H234" i="26"/>
  <c r="H227" i="26"/>
  <c r="I448" i="6"/>
  <c r="I489" i="6"/>
  <c r="I482" i="6"/>
  <c r="I164" i="26"/>
  <c r="I519" i="6"/>
  <c r="H88" i="26"/>
  <c r="H57" i="26"/>
  <c r="I443" i="6"/>
  <c r="I444" i="6" s="1"/>
  <c r="I477" i="6" s="1"/>
  <c r="I527" i="6"/>
  <c r="J331" i="6" s="1"/>
  <c r="I169" i="26"/>
  <c r="I522" i="6"/>
  <c r="G99" i="24"/>
  <c r="G106" i="24" s="1"/>
  <c r="H75" i="24"/>
  <c r="H73" i="24"/>
  <c r="I159" i="26" l="1"/>
  <c r="I516" i="6"/>
  <c r="J417" i="6"/>
  <c r="J344" i="6"/>
  <c r="I442" i="6"/>
  <c r="I487" i="6"/>
  <c r="I476" i="6"/>
  <c r="I528" i="6"/>
  <c r="J332" i="6" s="1"/>
  <c r="I517" i="6"/>
  <c r="G114" i="24"/>
  <c r="I12" i="26"/>
  <c r="H533" i="6"/>
  <c r="H236" i="26"/>
  <c r="I365" i="6"/>
  <c r="I366" i="6" s="1"/>
  <c r="I455" i="6" s="1"/>
  <c r="N147" i="26"/>
  <c r="I146" i="26"/>
  <c r="H221" i="26"/>
  <c r="H228" i="26" s="1"/>
  <c r="H86" i="26"/>
  <c r="I168" i="26"/>
  <c r="I521" i="6"/>
  <c r="I520" i="6" s="1"/>
  <c r="I481" i="6"/>
  <c r="I374" i="6"/>
  <c r="I375" i="6" s="1"/>
  <c r="I464" i="6" s="1"/>
  <c r="I161" i="26"/>
  <c r="N162" i="26"/>
  <c r="I419" i="6"/>
  <c r="I440" i="6"/>
  <c r="J328" i="6"/>
  <c r="G98" i="24"/>
  <c r="H71" i="24"/>
  <c r="H66" i="24"/>
  <c r="H72" i="24"/>
  <c r="H90" i="24" l="1"/>
  <c r="H93" i="24"/>
  <c r="I61" i="26"/>
  <c r="I494" i="6"/>
  <c r="I486" i="6"/>
  <c r="I473" i="6"/>
  <c r="G105" i="24"/>
  <c r="J414" i="6"/>
  <c r="J341" i="6"/>
  <c r="I441" i="6"/>
  <c r="I474" i="6" s="1"/>
  <c r="I373" i="6"/>
  <c r="I463" i="6"/>
  <c r="I377" i="6"/>
  <c r="N167" i="26"/>
  <c r="I166" i="26"/>
  <c r="I214" i="26"/>
  <c r="J418" i="6"/>
  <c r="J345" i="6"/>
  <c r="I526" i="6"/>
  <c r="J330" i="6" s="1"/>
  <c r="J407" i="6"/>
  <c r="I217" i="26"/>
  <c r="I76" i="26"/>
  <c r="I503" i="6"/>
  <c r="G113" i="24"/>
  <c r="I11" i="26"/>
  <c r="H532" i="6"/>
  <c r="H219" i="26"/>
  <c r="H235" i="26"/>
  <c r="I364" i="6"/>
  <c r="I454" i="6"/>
  <c r="I158" i="26"/>
  <c r="I515" i="6"/>
  <c r="I514" i="6" s="1"/>
  <c r="I475" i="6"/>
  <c r="H27" i="24"/>
  <c r="H33" i="24"/>
  <c r="H74" i="24"/>
  <c r="H94" i="24" l="1"/>
  <c r="I60" i="26"/>
  <c r="I493" i="6"/>
  <c r="I492" i="6" s="1"/>
  <c r="I453" i="6"/>
  <c r="J416" i="6"/>
  <c r="J343" i="6"/>
  <c r="J410" i="6"/>
  <c r="I218" i="26"/>
  <c r="I466" i="6"/>
  <c r="I75" i="26"/>
  <c r="I502" i="6"/>
  <c r="I462" i="6"/>
  <c r="I154" i="26"/>
  <c r="I513" i="6"/>
  <c r="J398" i="6"/>
  <c r="I153" i="26"/>
  <c r="I512" i="6"/>
  <c r="I472" i="6"/>
  <c r="I439" i="6"/>
  <c r="I435" i="6" s="1"/>
  <c r="I371" i="6"/>
  <c r="I372" i="6" s="1"/>
  <c r="I461" i="6" s="1"/>
  <c r="N157" i="26"/>
  <c r="I156" i="26"/>
  <c r="I9" i="26"/>
  <c r="J408" i="6"/>
  <c r="J406" i="6" s="1"/>
  <c r="I378" i="6"/>
  <c r="I467" i="6" s="1"/>
  <c r="I525" i="6"/>
  <c r="I484" i="6"/>
  <c r="H70" i="24"/>
  <c r="H69" i="24"/>
  <c r="J421" i="6" l="1"/>
  <c r="J422" i="6" s="1"/>
  <c r="I511" i="6"/>
  <c r="I507" i="6" s="1"/>
  <c r="H92" i="24"/>
  <c r="I71" i="26"/>
  <c r="I500" i="6"/>
  <c r="J399" i="6"/>
  <c r="I81" i="26"/>
  <c r="I506" i="6"/>
  <c r="I368" i="6"/>
  <c r="I369" i="6" s="1"/>
  <c r="I458" i="6" s="1"/>
  <c r="I468" i="6"/>
  <c r="N152" i="26"/>
  <c r="I151" i="26"/>
  <c r="I73" i="26"/>
  <c r="N74" i="26"/>
  <c r="I376" i="6"/>
  <c r="J404" i="6"/>
  <c r="N59" i="26"/>
  <c r="I58" i="26"/>
  <c r="J329" i="6"/>
  <c r="I523" i="6"/>
  <c r="I216" i="26"/>
  <c r="I370" i="6"/>
  <c r="I460" i="6"/>
  <c r="I173" i="26"/>
  <c r="I501" i="6"/>
  <c r="J430" i="6"/>
  <c r="I80" i="26"/>
  <c r="I505" i="6"/>
  <c r="I465" i="6"/>
  <c r="J411" i="6"/>
  <c r="J409" i="6" s="1"/>
  <c r="H68" i="24"/>
  <c r="H32" i="24"/>
  <c r="H31" i="24"/>
  <c r="H35" i="24"/>
  <c r="H26" i="24"/>
  <c r="J420" i="6" l="1"/>
  <c r="J437" i="6" s="1"/>
  <c r="H38" i="24"/>
  <c r="H41" i="24"/>
  <c r="H91" i="24"/>
  <c r="I78" i="26"/>
  <c r="N79" i="26"/>
  <c r="J415" i="6"/>
  <c r="J342" i="6"/>
  <c r="J327" i="6"/>
  <c r="I87" i="26"/>
  <c r="J405" i="6"/>
  <c r="I90" i="26"/>
  <c r="I215" i="26"/>
  <c r="I145" i="26"/>
  <c r="I213" i="26" s="1"/>
  <c r="I66" i="26"/>
  <c r="I497" i="6"/>
  <c r="I504" i="6"/>
  <c r="J433" i="6"/>
  <c r="J431" i="6"/>
  <c r="J429" i="6" s="1"/>
  <c r="I171" i="26"/>
  <c r="N172" i="26" s="1"/>
  <c r="I70" i="26"/>
  <c r="I499" i="6"/>
  <c r="I459" i="6"/>
  <c r="I367" i="6"/>
  <c r="I363" i="6" s="1"/>
  <c r="I457" i="6"/>
  <c r="J397" i="6"/>
  <c r="H34" i="24"/>
  <c r="H29" i="24"/>
  <c r="H42" i="24" l="1"/>
  <c r="J446" i="6"/>
  <c r="J485" i="6"/>
  <c r="J470" i="6"/>
  <c r="J413" i="6"/>
  <c r="I91" i="26"/>
  <c r="H100" i="24"/>
  <c r="I498" i="6"/>
  <c r="J427" i="6"/>
  <c r="J434" i="6"/>
  <c r="J432" i="6" s="1"/>
  <c r="J438" i="6"/>
  <c r="J471" i="6" s="1"/>
  <c r="I65" i="26"/>
  <c r="I496" i="6"/>
  <c r="I495" i="6" s="1"/>
  <c r="I456" i="6"/>
  <c r="I452" i="6" s="1"/>
  <c r="N69" i="26"/>
  <c r="I68" i="26"/>
  <c r="I85" i="26"/>
  <c r="I223" i="26"/>
  <c r="J403" i="6"/>
  <c r="I220" i="26"/>
  <c r="J401" i="6"/>
  <c r="J340" i="6"/>
  <c r="H97" i="24"/>
  <c r="H30" i="24"/>
  <c r="I491" i="6" l="1"/>
  <c r="H40" i="24"/>
  <c r="J449" i="6"/>
  <c r="H104" i="24"/>
  <c r="H112" i="24"/>
  <c r="J10" i="26"/>
  <c r="I531" i="6"/>
  <c r="I234" i="26"/>
  <c r="H115" i="24"/>
  <c r="J13" i="26"/>
  <c r="I534" i="6"/>
  <c r="I237" i="26"/>
  <c r="I83" i="26"/>
  <c r="N84" i="26" s="1"/>
  <c r="J149" i="26"/>
  <c r="J510" i="6"/>
  <c r="J428" i="6"/>
  <c r="J426" i="6" s="1"/>
  <c r="J148" i="26"/>
  <c r="J509" i="6"/>
  <c r="J469" i="6"/>
  <c r="J436" i="6"/>
  <c r="J488" i="6"/>
  <c r="J479" i="6"/>
  <c r="J402" i="6"/>
  <c r="J400" i="6" s="1"/>
  <c r="J396" i="6" s="1"/>
  <c r="I227" i="26"/>
  <c r="I230" i="26"/>
  <c r="I89" i="26"/>
  <c r="I63" i="26"/>
  <c r="N64" i="26"/>
  <c r="H107" i="24"/>
  <c r="I224" i="26"/>
  <c r="J424" i="6"/>
  <c r="J524" i="6"/>
  <c r="J447" i="6"/>
  <c r="J480" i="6" s="1"/>
  <c r="H101" i="24"/>
  <c r="I67" i="24"/>
  <c r="H28" i="24"/>
  <c r="H39" i="24" l="1"/>
  <c r="J443" i="6"/>
  <c r="K328" i="6"/>
  <c r="J425" i="6"/>
  <c r="J423" i="6" s="1"/>
  <c r="H116" i="24"/>
  <c r="J14" i="26"/>
  <c r="I535" i="6"/>
  <c r="I238" i="26"/>
  <c r="I88" i="26"/>
  <c r="I57" i="26"/>
  <c r="J163" i="26"/>
  <c r="J518" i="6"/>
  <c r="J478" i="6"/>
  <c r="J445" i="6"/>
  <c r="J365" i="6"/>
  <c r="J366" i="6" s="1"/>
  <c r="J455" i="6" s="1"/>
  <c r="O147" i="26"/>
  <c r="J146" i="26"/>
  <c r="J489" i="6"/>
  <c r="J482" i="6"/>
  <c r="J164" i="26"/>
  <c r="J519" i="6"/>
  <c r="H108" i="24"/>
  <c r="I231" i="26"/>
  <c r="I222" i="26"/>
  <c r="I229" i="26" s="1"/>
  <c r="J527" i="6"/>
  <c r="K331" i="6" s="1"/>
  <c r="J508" i="6"/>
  <c r="J450" i="6"/>
  <c r="J483" i="6" s="1"/>
  <c r="H99" i="24"/>
  <c r="I66" i="24"/>
  <c r="I73" i="24"/>
  <c r="I90" i="24" l="1"/>
  <c r="J419" i="6"/>
  <c r="J440" i="6"/>
  <c r="J441" i="6" s="1"/>
  <c r="J474" i="6" s="1"/>
  <c r="J169" i="26"/>
  <c r="J522" i="6"/>
  <c r="J168" i="26"/>
  <c r="J521" i="6"/>
  <c r="J520" i="6" s="1"/>
  <c r="J481" i="6"/>
  <c r="J448" i="6"/>
  <c r="J214" i="26"/>
  <c r="J61" i="26"/>
  <c r="J494" i="6"/>
  <c r="J374" i="6"/>
  <c r="J375" i="6" s="1"/>
  <c r="J464" i="6" s="1"/>
  <c r="O162" i="26"/>
  <c r="J161" i="26"/>
  <c r="K414" i="6"/>
  <c r="K341" i="6"/>
  <c r="J487" i="6"/>
  <c r="J476" i="6"/>
  <c r="H106" i="24"/>
  <c r="K417" i="6"/>
  <c r="K344" i="6"/>
  <c r="H114" i="24"/>
  <c r="J12" i="26"/>
  <c r="I533" i="6"/>
  <c r="I236" i="26"/>
  <c r="J528" i="6"/>
  <c r="K332" i="6" s="1"/>
  <c r="J364" i="6"/>
  <c r="J454" i="6"/>
  <c r="J517" i="6"/>
  <c r="I221" i="26"/>
  <c r="I86" i="26"/>
  <c r="J444" i="6"/>
  <c r="J477" i="6" s="1"/>
  <c r="H98" i="24"/>
  <c r="I75" i="24"/>
  <c r="I27" i="24"/>
  <c r="I72" i="24"/>
  <c r="I93" i="24" l="1"/>
  <c r="J159" i="26"/>
  <c r="J516" i="6"/>
  <c r="K407" i="6"/>
  <c r="J158" i="26"/>
  <c r="J515" i="6"/>
  <c r="J475" i="6"/>
  <c r="J442" i="6"/>
  <c r="K398" i="6"/>
  <c r="J217" i="26"/>
  <c r="J76" i="26"/>
  <c r="J503" i="6"/>
  <c r="J154" i="26"/>
  <c r="J513" i="6"/>
  <c r="H113" i="24"/>
  <c r="J11" i="26"/>
  <c r="I532" i="6"/>
  <c r="I219" i="26"/>
  <c r="I235" i="26"/>
  <c r="H105" i="24"/>
  <c r="I228" i="26"/>
  <c r="J60" i="26"/>
  <c r="J493" i="6"/>
  <c r="J492" i="6" s="1"/>
  <c r="J453" i="6"/>
  <c r="K418" i="6"/>
  <c r="K345" i="6"/>
  <c r="J526" i="6"/>
  <c r="K330" i="6" s="1"/>
  <c r="J373" i="6"/>
  <c r="J463" i="6"/>
  <c r="J377" i="6"/>
  <c r="J378" i="6" s="1"/>
  <c r="J467" i="6" s="1"/>
  <c r="O167" i="26"/>
  <c r="J166" i="26"/>
  <c r="J439" i="6"/>
  <c r="J486" i="6"/>
  <c r="J473" i="6"/>
  <c r="I33" i="24"/>
  <c r="I74" i="24"/>
  <c r="I71" i="24"/>
  <c r="I69" i="24"/>
  <c r="J435" i="6" l="1"/>
  <c r="J514" i="6"/>
  <c r="K421" i="6"/>
  <c r="K422" i="6" s="1"/>
  <c r="K420" i="6" s="1"/>
  <c r="I94" i="24"/>
  <c r="J218" i="26"/>
  <c r="K416" i="6"/>
  <c r="K343" i="6"/>
  <c r="K410" i="6"/>
  <c r="J9" i="26"/>
  <c r="J173" i="26"/>
  <c r="J371" i="6"/>
  <c r="J372" i="6" s="1"/>
  <c r="J461" i="6" s="1"/>
  <c r="K408" i="6"/>
  <c r="J525" i="6"/>
  <c r="J484" i="6"/>
  <c r="J81" i="26"/>
  <c r="J506" i="6"/>
  <c r="K399" i="6"/>
  <c r="K397" i="6" s="1"/>
  <c r="O157" i="26"/>
  <c r="J156" i="26"/>
  <c r="J153" i="26"/>
  <c r="J512" i="6"/>
  <c r="J511" i="6" s="1"/>
  <c r="J472" i="6"/>
  <c r="J376" i="6"/>
  <c r="J466" i="6"/>
  <c r="J75" i="26"/>
  <c r="J502" i="6"/>
  <c r="J462" i="6"/>
  <c r="J58" i="26"/>
  <c r="O59" i="26"/>
  <c r="I70" i="24"/>
  <c r="I35" i="24"/>
  <c r="I26" i="24"/>
  <c r="J507" i="6" l="1"/>
  <c r="I38" i="24"/>
  <c r="I92" i="24"/>
  <c r="J71" i="26"/>
  <c r="J500" i="6"/>
  <c r="K437" i="6"/>
  <c r="J87" i="26"/>
  <c r="O74" i="26"/>
  <c r="J73" i="26"/>
  <c r="J171" i="26"/>
  <c r="O172" i="26" s="1"/>
  <c r="K404" i="6"/>
  <c r="J501" i="6"/>
  <c r="K430" i="6"/>
  <c r="J80" i="26"/>
  <c r="J505" i="6"/>
  <c r="J465" i="6"/>
  <c r="J368" i="6"/>
  <c r="J468" i="6"/>
  <c r="O152" i="26"/>
  <c r="J151" i="26"/>
  <c r="J216" i="26"/>
  <c r="K329" i="6"/>
  <c r="J523" i="6"/>
  <c r="K406" i="6"/>
  <c r="J370" i="6"/>
  <c r="J460" i="6"/>
  <c r="K411" i="6"/>
  <c r="K409" i="6" s="1"/>
  <c r="I68" i="24"/>
  <c r="I32" i="24"/>
  <c r="I31" i="24"/>
  <c r="I91" i="24" l="1"/>
  <c r="I41" i="24"/>
  <c r="K405" i="6"/>
  <c r="K403" i="6" s="1"/>
  <c r="K485" i="6"/>
  <c r="K470" i="6"/>
  <c r="J70" i="26"/>
  <c r="J499" i="6"/>
  <c r="J459" i="6"/>
  <c r="K415" i="6"/>
  <c r="K342" i="6"/>
  <c r="K327" i="6"/>
  <c r="J457" i="6"/>
  <c r="O79" i="26"/>
  <c r="J78" i="26"/>
  <c r="J220" i="26"/>
  <c r="J227" i="26" s="1"/>
  <c r="J215" i="26"/>
  <c r="J145" i="26"/>
  <c r="J213" i="26" s="1"/>
  <c r="J369" i="6"/>
  <c r="J458" i="6" s="1"/>
  <c r="J504" i="6"/>
  <c r="K433" i="6"/>
  <c r="K431" i="6"/>
  <c r="K429" i="6" s="1"/>
  <c r="J90" i="26"/>
  <c r="K438" i="6"/>
  <c r="K471" i="6" s="1"/>
  <c r="I97" i="24"/>
  <c r="I104" i="24" s="1"/>
  <c r="I34" i="24"/>
  <c r="J367" i="6" l="1"/>
  <c r="J363" i="6" s="1"/>
  <c r="I42" i="24"/>
  <c r="J223" i="26"/>
  <c r="J230" i="26" s="1"/>
  <c r="K446" i="6"/>
  <c r="K447" i="6" s="1"/>
  <c r="K480" i="6" s="1"/>
  <c r="K149" i="26"/>
  <c r="K510" i="6"/>
  <c r="K434" i="6"/>
  <c r="K432" i="6" s="1"/>
  <c r="J66" i="26"/>
  <c r="J497" i="6"/>
  <c r="J91" i="26"/>
  <c r="J65" i="26"/>
  <c r="J496" i="6"/>
  <c r="J456" i="6"/>
  <c r="J452" i="6" s="1"/>
  <c r="K424" i="6"/>
  <c r="K413" i="6"/>
  <c r="O69" i="26"/>
  <c r="J68" i="26"/>
  <c r="K148" i="26"/>
  <c r="K509" i="6"/>
  <c r="K469" i="6"/>
  <c r="K436" i="6"/>
  <c r="I100" i="24"/>
  <c r="I107" i="24" s="1"/>
  <c r="I112" i="24"/>
  <c r="K10" i="26"/>
  <c r="J531" i="6"/>
  <c r="J234" i="26"/>
  <c r="K401" i="6"/>
  <c r="K340" i="6"/>
  <c r="J498" i="6"/>
  <c r="K427" i="6"/>
  <c r="K524" i="6"/>
  <c r="I30" i="24"/>
  <c r="J67" i="24"/>
  <c r="I29" i="24"/>
  <c r="K425" i="6" l="1"/>
  <c r="K508" i="6"/>
  <c r="J495" i="6"/>
  <c r="J491" i="6" s="1"/>
  <c r="I40" i="24"/>
  <c r="K164" i="26"/>
  <c r="K519" i="6"/>
  <c r="M328" i="6"/>
  <c r="K428" i="6"/>
  <c r="K426" i="6" s="1"/>
  <c r="K365" i="6"/>
  <c r="K366" i="6" s="1"/>
  <c r="K455" i="6" s="1"/>
  <c r="K146" i="26"/>
  <c r="P147" i="26"/>
  <c r="L148" i="26"/>
  <c r="J89" i="26"/>
  <c r="I115" i="24"/>
  <c r="K13" i="26"/>
  <c r="J534" i="6"/>
  <c r="J237" i="26"/>
  <c r="K402" i="6"/>
  <c r="K423" i="6"/>
  <c r="O64" i="26"/>
  <c r="J63" i="26"/>
  <c r="J224" i="26"/>
  <c r="J85" i="26"/>
  <c r="K449" i="6"/>
  <c r="K450" i="6" s="1"/>
  <c r="K483" i="6" s="1"/>
  <c r="L149" i="26"/>
  <c r="K445" i="6"/>
  <c r="K488" i="6"/>
  <c r="K479" i="6"/>
  <c r="I101" i="24"/>
  <c r="I108" i="24" s="1"/>
  <c r="J66" i="24"/>
  <c r="J73" i="24"/>
  <c r="I28" i="24"/>
  <c r="J90" i="24" l="1"/>
  <c r="I39" i="24"/>
  <c r="K61" i="26"/>
  <c r="K494" i="6"/>
  <c r="K443" i="6"/>
  <c r="K444" i="6" s="1"/>
  <c r="K477" i="6" s="1"/>
  <c r="K169" i="26"/>
  <c r="K522" i="6"/>
  <c r="I116" i="24"/>
  <c r="K14" i="26"/>
  <c r="J535" i="6"/>
  <c r="J238" i="26"/>
  <c r="L146" i="26"/>
  <c r="K214" i="26"/>
  <c r="L164" i="26"/>
  <c r="K527" i="6"/>
  <c r="M331" i="6" s="1"/>
  <c r="J83" i="26"/>
  <c r="O84" i="26" s="1"/>
  <c r="K163" i="26"/>
  <c r="K518" i="6"/>
  <c r="K517" i="6" s="1"/>
  <c r="K478" i="6"/>
  <c r="K448" i="6"/>
  <c r="K489" i="6"/>
  <c r="K482" i="6"/>
  <c r="J231" i="26"/>
  <c r="J88" i="26"/>
  <c r="J57" i="26"/>
  <c r="K419" i="6"/>
  <c r="K440" i="6"/>
  <c r="K400" i="6"/>
  <c r="K396" i="6" s="1"/>
  <c r="J222" i="26"/>
  <c r="Q147" i="26"/>
  <c r="K364" i="6"/>
  <c r="K454" i="6"/>
  <c r="M414" i="6"/>
  <c r="M341" i="6"/>
  <c r="I99" i="24"/>
  <c r="J27" i="24"/>
  <c r="J75" i="24"/>
  <c r="K159" i="26" l="1"/>
  <c r="K516" i="6"/>
  <c r="K486" i="6"/>
  <c r="K473" i="6"/>
  <c r="J221" i="26"/>
  <c r="J228" i="26" s="1"/>
  <c r="J86" i="26"/>
  <c r="K168" i="26"/>
  <c r="K521" i="6"/>
  <c r="K520" i="6" s="1"/>
  <c r="K481" i="6"/>
  <c r="L214" i="26"/>
  <c r="I98" i="24"/>
  <c r="I105" i="24" s="1"/>
  <c r="M421" i="6"/>
  <c r="M422" i="6" s="1"/>
  <c r="K60" i="26"/>
  <c r="K493" i="6"/>
  <c r="K492" i="6" s="1"/>
  <c r="K453" i="6"/>
  <c r="I114" i="24"/>
  <c r="K12" i="26"/>
  <c r="J533" i="6"/>
  <c r="J236" i="26"/>
  <c r="I106" i="24"/>
  <c r="M398" i="6"/>
  <c r="J229" i="26"/>
  <c r="K441" i="6"/>
  <c r="K474" i="6" s="1"/>
  <c r="K528" i="6"/>
  <c r="M332" i="6" s="1"/>
  <c r="K374" i="6"/>
  <c r="K375" i="6" s="1"/>
  <c r="K464" i="6" s="1"/>
  <c r="P162" i="26"/>
  <c r="K161" i="26"/>
  <c r="L163" i="26"/>
  <c r="L161" i="26" s="1"/>
  <c r="L217" i="26" s="1"/>
  <c r="M417" i="6"/>
  <c r="M344" i="6"/>
  <c r="L169" i="26"/>
  <c r="K442" i="6"/>
  <c r="K487" i="6"/>
  <c r="K476" i="6"/>
  <c r="L61" i="26"/>
  <c r="J72" i="24"/>
  <c r="J71" i="24"/>
  <c r="J93" i="24" l="1"/>
  <c r="K526" i="6"/>
  <c r="M330" i="6" s="1"/>
  <c r="Q162" i="26"/>
  <c r="K76" i="26"/>
  <c r="K503" i="6"/>
  <c r="K158" i="26"/>
  <c r="K515" i="6"/>
  <c r="K514" i="6" s="1"/>
  <c r="K475" i="6"/>
  <c r="M407" i="6"/>
  <c r="K217" i="26"/>
  <c r="K373" i="6"/>
  <c r="K463" i="6"/>
  <c r="M418" i="6"/>
  <c r="M345" i="6"/>
  <c r="K154" i="26"/>
  <c r="K513" i="6"/>
  <c r="K377" i="6"/>
  <c r="P167" i="26"/>
  <c r="K166" i="26"/>
  <c r="L168" i="26"/>
  <c r="L166" i="26" s="1"/>
  <c r="L218" i="26" s="1"/>
  <c r="K153" i="26"/>
  <c r="K512" i="6"/>
  <c r="K511" i="6" s="1"/>
  <c r="K472" i="6"/>
  <c r="K439" i="6"/>
  <c r="K435" i="6" s="1"/>
  <c r="M430" i="6"/>
  <c r="M431" i="6" s="1"/>
  <c r="M399" i="6"/>
  <c r="M397" i="6" s="1"/>
  <c r="P59" i="26"/>
  <c r="K58" i="26"/>
  <c r="L60" i="26"/>
  <c r="L58" i="26" s="1"/>
  <c r="M420" i="6"/>
  <c r="I113" i="24"/>
  <c r="K11" i="26"/>
  <c r="J532" i="6"/>
  <c r="J219" i="26"/>
  <c r="J235" i="26"/>
  <c r="K525" i="6"/>
  <c r="K484" i="6"/>
  <c r="L159" i="26"/>
  <c r="J69" i="24"/>
  <c r="J26" i="24"/>
  <c r="J33" i="24"/>
  <c r="J74" i="24"/>
  <c r="K507" i="6" l="1"/>
  <c r="J38" i="24"/>
  <c r="J94" i="24"/>
  <c r="K9" i="26"/>
  <c r="K87" i="26"/>
  <c r="K466" i="6"/>
  <c r="M329" i="6"/>
  <c r="K523" i="6"/>
  <c r="L87" i="26"/>
  <c r="Q59" i="26"/>
  <c r="K368" i="6"/>
  <c r="K468" i="6"/>
  <c r="K151" i="26"/>
  <c r="P152" i="26"/>
  <c r="L153" i="26"/>
  <c r="K218" i="26"/>
  <c r="K378" i="6"/>
  <c r="K467" i="6" s="1"/>
  <c r="L154" i="26"/>
  <c r="K173" i="26"/>
  <c r="M433" i="6"/>
  <c r="K75" i="26"/>
  <c r="K502" i="6"/>
  <c r="K501" i="6" s="1"/>
  <c r="K462" i="6"/>
  <c r="K371" i="6"/>
  <c r="K372" i="6" s="1"/>
  <c r="K461" i="6" s="1"/>
  <c r="P157" i="26"/>
  <c r="K156" i="26"/>
  <c r="L158" i="26"/>
  <c r="L156" i="26" s="1"/>
  <c r="L216" i="26" s="1"/>
  <c r="L76" i="26"/>
  <c r="M437" i="6"/>
  <c r="M438" i="6" s="1"/>
  <c r="M471" i="6" s="1"/>
  <c r="M429" i="6"/>
  <c r="Q167" i="26"/>
  <c r="M410" i="6"/>
  <c r="M408" i="6"/>
  <c r="M406" i="6" s="1"/>
  <c r="M416" i="6"/>
  <c r="M343" i="6"/>
  <c r="J68" i="24"/>
  <c r="J70" i="24"/>
  <c r="J91" i="24" l="1"/>
  <c r="J92" i="24"/>
  <c r="M149" i="26"/>
  <c r="M510" i="6"/>
  <c r="M411" i="6"/>
  <c r="M409" i="6" s="1"/>
  <c r="Q157" i="26"/>
  <c r="K71" i="26"/>
  <c r="K500" i="6"/>
  <c r="K171" i="26"/>
  <c r="P172" i="26" s="1"/>
  <c r="L173" i="26"/>
  <c r="L171" i="26" s="1"/>
  <c r="K81" i="26"/>
  <c r="K506" i="6"/>
  <c r="L151" i="26"/>
  <c r="K215" i="26"/>
  <c r="K145" i="26"/>
  <c r="K213" i="26" s="1"/>
  <c r="K457" i="6"/>
  <c r="K80" i="26"/>
  <c r="K505" i="6"/>
  <c r="K504" i="6" s="1"/>
  <c r="K465" i="6"/>
  <c r="K220" i="26"/>
  <c r="K227" i="26" s="1"/>
  <c r="M427" i="6"/>
  <c r="M428" i="6" s="1"/>
  <c r="M404" i="6"/>
  <c r="M446" i="6"/>
  <c r="M447" i="6" s="1"/>
  <c r="M480" i="6" s="1"/>
  <c r="M436" i="6"/>
  <c r="M485" i="6"/>
  <c r="M470" i="6"/>
  <c r="K216" i="26"/>
  <c r="K370" i="6"/>
  <c r="K460" i="6"/>
  <c r="K73" i="26"/>
  <c r="P74" i="26"/>
  <c r="L75" i="26"/>
  <c r="L73" i="26" s="1"/>
  <c r="M434" i="6"/>
  <c r="M432" i="6" s="1"/>
  <c r="Q152" i="26"/>
  <c r="K369" i="6"/>
  <c r="K458" i="6" s="1"/>
  <c r="L220" i="26"/>
  <c r="L227" i="26" s="1"/>
  <c r="M415" i="6"/>
  <c r="M342" i="6"/>
  <c r="M327" i="6"/>
  <c r="K376" i="6"/>
  <c r="J97" i="24"/>
  <c r="J104" i="24" s="1"/>
  <c r="J31" i="24"/>
  <c r="J35" i="24"/>
  <c r="J32" i="24"/>
  <c r="L67" i="24"/>
  <c r="J41" i="24" l="1"/>
  <c r="M449" i="6"/>
  <c r="M450" i="6" s="1"/>
  <c r="M483" i="6" s="1"/>
  <c r="M164" i="26"/>
  <c r="M519" i="6"/>
  <c r="M424" i="6"/>
  <c r="M425" i="6" s="1"/>
  <c r="M413" i="6"/>
  <c r="K66" i="26"/>
  <c r="K497" i="6"/>
  <c r="L90" i="26"/>
  <c r="K90" i="26"/>
  <c r="M148" i="26"/>
  <c r="M509" i="6"/>
  <c r="M508" i="6" s="1"/>
  <c r="M469" i="6"/>
  <c r="M405" i="6"/>
  <c r="M403" i="6" s="1"/>
  <c r="P79" i="26"/>
  <c r="K78" i="26"/>
  <c r="L80" i="26"/>
  <c r="K367" i="6"/>
  <c r="K363" i="6" s="1"/>
  <c r="L71" i="26"/>
  <c r="M401" i="6"/>
  <c r="M340" i="6"/>
  <c r="L234" i="26"/>
  <c r="Q74" i="26"/>
  <c r="K70" i="26"/>
  <c r="K499" i="6"/>
  <c r="K498" i="6" s="1"/>
  <c r="K459" i="6"/>
  <c r="M524" i="6"/>
  <c r="M445" i="6"/>
  <c r="M488" i="6"/>
  <c r="M479" i="6"/>
  <c r="M426" i="6"/>
  <c r="J112" i="24"/>
  <c r="Q10" i="26"/>
  <c r="K531" i="6"/>
  <c r="K234" i="26"/>
  <c r="K65" i="26"/>
  <c r="K496" i="6"/>
  <c r="K456" i="6"/>
  <c r="K452" i="6" s="1"/>
  <c r="L215" i="26"/>
  <c r="L145" i="26"/>
  <c r="L213" i="26" s="1"/>
  <c r="L81" i="26"/>
  <c r="Q172" i="26"/>
  <c r="L73" i="24"/>
  <c r="J29" i="24"/>
  <c r="J34" i="24"/>
  <c r="K495" i="6" l="1"/>
  <c r="K491" i="6" s="1"/>
  <c r="J42" i="24"/>
  <c r="M169" i="26"/>
  <c r="M522" i="6"/>
  <c r="M10" i="26"/>
  <c r="M163" i="26"/>
  <c r="M518" i="6"/>
  <c r="M517" i="6" s="1"/>
  <c r="M478" i="6"/>
  <c r="N328" i="6"/>
  <c r="K68" i="26"/>
  <c r="P69" i="26"/>
  <c r="L70" i="26"/>
  <c r="L68" i="26" s="1"/>
  <c r="M402" i="6"/>
  <c r="L78" i="26"/>
  <c r="Q79" i="26"/>
  <c r="K63" i="26"/>
  <c r="P64" i="26"/>
  <c r="L65" i="26"/>
  <c r="M443" i="6"/>
  <c r="M444" i="6" s="1"/>
  <c r="M477" i="6" s="1"/>
  <c r="M527" i="6"/>
  <c r="N331" i="6" s="1"/>
  <c r="K91" i="26"/>
  <c r="M365" i="6"/>
  <c r="M366" i="6" s="1"/>
  <c r="M455" i="6" s="1"/>
  <c r="M146" i="26"/>
  <c r="K223" i="26"/>
  <c r="K230" i="26" s="1"/>
  <c r="L223" i="26"/>
  <c r="L66" i="26"/>
  <c r="K85" i="26"/>
  <c r="M423" i="6"/>
  <c r="M448" i="6"/>
  <c r="M489" i="6"/>
  <c r="M482" i="6"/>
  <c r="J100" i="24"/>
  <c r="J107" i="24" s="1"/>
  <c r="J30" i="24"/>
  <c r="L75" i="24"/>
  <c r="J28" i="24"/>
  <c r="L66" i="24"/>
  <c r="J39" i="24" l="1"/>
  <c r="L90" i="24"/>
  <c r="J40" i="24"/>
  <c r="M528" i="6"/>
  <c r="N332" i="6" s="1"/>
  <c r="L237" i="26"/>
  <c r="M61" i="26"/>
  <c r="M494" i="6"/>
  <c r="M159" i="26"/>
  <c r="M516" i="6"/>
  <c r="N417" i="6"/>
  <c r="N344" i="6"/>
  <c r="L63" i="26"/>
  <c r="K88" i="26"/>
  <c r="K57" i="26"/>
  <c r="Q69" i="26"/>
  <c r="N414" i="6"/>
  <c r="N341" i="6"/>
  <c r="M374" i="6"/>
  <c r="M375" i="6" s="1"/>
  <c r="M464" i="6" s="1"/>
  <c r="M161" i="26"/>
  <c r="M419" i="6"/>
  <c r="M440" i="6"/>
  <c r="M441" i="6" s="1"/>
  <c r="M474" i="6" s="1"/>
  <c r="M168" i="26"/>
  <c r="M521" i="6"/>
  <c r="M520" i="6" s="1"/>
  <c r="M481" i="6"/>
  <c r="K83" i="26"/>
  <c r="P84" i="26" s="1"/>
  <c r="L85" i="26"/>
  <c r="L83" i="26" s="1"/>
  <c r="L230" i="26"/>
  <c r="J115" i="24"/>
  <c r="Q13" i="26"/>
  <c r="K534" i="6"/>
  <c r="K237" i="26"/>
  <c r="M214" i="26"/>
  <c r="M364" i="6"/>
  <c r="M454" i="6"/>
  <c r="K224" i="26"/>
  <c r="K231" i="26" s="1"/>
  <c r="M442" i="6"/>
  <c r="M487" i="6"/>
  <c r="M476" i="6"/>
  <c r="Q64" i="26"/>
  <c r="L91" i="26"/>
  <c r="M400" i="6"/>
  <c r="M396" i="6" s="1"/>
  <c r="L89" i="26"/>
  <c r="K89" i="26"/>
  <c r="J101" i="24"/>
  <c r="J108" i="24" s="1"/>
  <c r="L27" i="24"/>
  <c r="L71" i="24"/>
  <c r="L72" i="24"/>
  <c r="L93" i="24" l="1"/>
  <c r="M154" i="26"/>
  <c r="M513" i="6"/>
  <c r="K222" i="26"/>
  <c r="K229" i="26" s="1"/>
  <c r="L224" i="26"/>
  <c r="L238" i="26" s="1"/>
  <c r="M526" i="6"/>
  <c r="N330" i="6" s="1"/>
  <c r="M158" i="26"/>
  <c r="M515" i="6"/>
  <c r="M514" i="6" s="1"/>
  <c r="M475" i="6"/>
  <c r="J116" i="24"/>
  <c r="Q14" i="26"/>
  <c r="K535" i="6"/>
  <c r="K238" i="26"/>
  <c r="M13" i="26"/>
  <c r="Q84" i="26"/>
  <c r="M439" i="6"/>
  <c r="M435" i="6" s="1"/>
  <c r="M486" i="6"/>
  <c r="M473" i="6"/>
  <c r="M373" i="6"/>
  <c r="M463" i="6"/>
  <c r="N398" i="6"/>
  <c r="K221" i="26"/>
  <c r="K86" i="26"/>
  <c r="N407" i="6"/>
  <c r="L222" i="26"/>
  <c r="L236" i="26" s="1"/>
  <c r="M60" i="26"/>
  <c r="M493" i="6"/>
  <c r="M492" i="6" s="1"/>
  <c r="M453" i="6"/>
  <c r="M377" i="6"/>
  <c r="M378" i="6" s="1"/>
  <c r="M467" i="6" s="1"/>
  <c r="M166" i="26"/>
  <c r="M217" i="26"/>
  <c r="M76" i="26"/>
  <c r="M503" i="6"/>
  <c r="L88" i="26"/>
  <c r="L57" i="26"/>
  <c r="N418" i="6"/>
  <c r="N345" i="6"/>
  <c r="J99" i="24"/>
  <c r="J98" i="24"/>
  <c r="L74" i="24"/>
  <c r="L69" i="24"/>
  <c r="L33" i="24"/>
  <c r="N421" i="6" l="1"/>
  <c r="N422" i="6" s="1"/>
  <c r="N420" i="6" s="1"/>
  <c r="L94" i="24"/>
  <c r="N410" i="6"/>
  <c r="L221" i="26"/>
  <c r="L228" i="26" s="1"/>
  <c r="L86" i="26"/>
  <c r="M81" i="26"/>
  <c r="M506" i="6"/>
  <c r="J113" i="24"/>
  <c r="Q11" i="26"/>
  <c r="K532" i="6"/>
  <c r="K235" i="26"/>
  <c r="K219" i="26"/>
  <c r="N399" i="6"/>
  <c r="N397" i="6" s="1"/>
  <c r="M525" i="6"/>
  <c r="M484" i="6"/>
  <c r="M14" i="26"/>
  <c r="M371" i="6"/>
  <c r="M372" i="6" s="1"/>
  <c r="M461" i="6" s="1"/>
  <c r="M156" i="26"/>
  <c r="L231" i="26"/>
  <c r="J114" i="24"/>
  <c r="Q12" i="26"/>
  <c r="K533" i="6"/>
  <c r="K236" i="26"/>
  <c r="M173" i="26"/>
  <c r="N408" i="6"/>
  <c r="J105" i="24"/>
  <c r="J106" i="24"/>
  <c r="M218" i="26"/>
  <c r="M376" i="6"/>
  <c r="M466" i="6"/>
  <c r="M58" i="26"/>
  <c r="L229" i="26"/>
  <c r="K228" i="26"/>
  <c r="M75" i="26"/>
  <c r="M502" i="6"/>
  <c r="M462" i="6"/>
  <c r="M153" i="26"/>
  <c r="M512" i="6"/>
  <c r="M511" i="6" s="1"/>
  <c r="M507" i="6" s="1"/>
  <c r="M472" i="6"/>
  <c r="N416" i="6"/>
  <c r="N343" i="6"/>
  <c r="L35" i="24"/>
  <c r="L26" i="24"/>
  <c r="L70" i="24"/>
  <c r="L92" i="24" l="1"/>
  <c r="L38" i="24"/>
  <c r="N437" i="6"/>
  <c r="N438" i="6" s="1"/>
  <c r="N471" i="6" s="1"/>
  <c r="M368" i="6"/>
  <c r="M369" i="6" s="1"/>
  <c r="M458" i="6" s="1"/>
  <c r="M468" i="6"/>
  <c r="M71" i="26"/>
  <c r="M500" i="6"/>
  <c r="N329" i="6"/>
  <c r="M523" i="6"/>
  <c r="N404" i="6"/>
  <c r="M73" i="26"/>
  <c r="M80" i="26"/>
  <c r="M505" i="6"/>
  <c r="M465" i="6"/>
  <c r="N406" i="6"/>
  <c r="M216" i="26"/>
  <c r="M370" i="6"/>
  <c r="M460" i="6"/>
  <c r="M151" i="26"/>
  <c r="M501" i="6"/>
  <c r="N430" i="6"/>
  <c r="M87" i="26"/>
  <c r="M171" i="26"/>
  <c r="M12" i="26"/>
  <c r="M11" i="26"/>
  <c r="Q9" i="26"/>
  <c r="L219" i="26"/>
  <c r="L235" i="26"/>
  <c r="N411" i="6"/>
  <c r="N409" i="6" s="1"/>
  <c r="L68" i="24"/>
  <c r="L32" i="24"/>
  <c r="L31" i="24"/>
  <c r="L91" i="24" l="1"/>
  <c r="L41" i="24"/>
  <c r="N149" i="26"/>
  <c r="N510" i="6"/>
  <c r="M215" i="26"/>
  <c r="M145" i="26"/>
  <c r="M213" i="26" s="1"/>
  <c r="M220" i="26"/>
  <c r="M504" i="6"/>
  <c r="N433" i="6"/>
  <c r="M90" i="26"/>
  <c r="M367" i="6"/>
  <c r="M363" i="6" s="1"/>
  <c r="M457" i="6"/>
  <c r="L97" i="24"/>
  <c r="M9" i="26"/>
  <c r="N431" i="6"/>
  <c r="N429" i="6" s="1"/>
  <c r="M70" i="26"/>
  <c r="M499" i="6"/>
  <c r="M459" i="6"/>
  <c r="M78" i="26"/>
  <c r="N405" i="6"/>
  <c r="N403" i="6" s="1"/>
  <c r="N415" i="6"/>
  <c r="N342" i="6"/>
  <c r="N327" i="6"/>
  <c r="M66" i="26"/>
  <c r="M497" i="6"/>
  <c r="N436" i="6"/>
  <c r="N485" i="6"/>
  <c r="N470" i="6"/>
  <c r="L34" i="24"/>
  <c r="L29" i="24"/>
  <c r="M67" i="24"/>
  <c r="L42" i="24" l="1"/>
  <c r="N148" i="26"/>
  <c r="N509" i="6"/>
  <c r="N508" i="6" s="1"/>
  <c r="N469" i="6"/>
  <c r="M85" i="26"/>
  <c r="N413" i="6"/>
  <c r="N524" i="6"/>
  <c r="N401" i="6"/>
  <c r="N340" i="6"/>
  <c r="M91" i="26"/>
  <c r="M68" i="26"/>
  <c r="N446" i="6"/>
  <c r="N447" i="6" s="1"/>
  <c r="N480" i="6" s="1"/>
  <c r="M65" i="26"/>
  <c r="M496" i="6"/>
  <c r="M495" i="6" s="1"/>
  <c r="M456" i="6"/>
  <c r="M452" i="6" s="1"/>
  <c r="M223" i="26"/>
  <c r="M230" i="26" s="1"/>
  <c r="N434" i="6"/>
  <c r="N432" i="6" s="1"/>
  <c r="L112" i="24"/>
  <c r="N10" i="26"/>
  <c r="M531" i="6"/>
  <c r="M234" i="26"/>
  <c r="L100" i="24"/>
  <c r="L107" i="24" s="1"/>
  <c r="M498" i="6"/>
  <c r="N427" i="6"/>
  <c r="L104" i="24"/>
  <c r="M227" i="26"/>
  <c r="L30" i="24"/>
  <c r="L40" i="24" l="1"/>
  <c r="N449" i="6"/>
  <c r="N450" i="6" s="1"/>
  <c r="N483" i="6" s="1"/>
  <c r="M63" i="26"/>
  <c r="M89" i="26"/>
  <c r="N428" i="6"/>
  <c r="N426" i="6" s="1"/>
  <c r="M491" i="6"/>
  <c r="N445" i="6"/>
  <c r="N488" i="6"/>
  <c r="N479" i="6"/>
  <c r="M224" i="26"/>
  <c r="M231" i="26" s="1"/>
  <c r="N424" i="6"/>
  <c r="M83" i="26"/>
  <c r="N365" i="6"/>
  <c r="N366" i="6" s="1"/>
  <c r="N455" i="6" s="1"/>
  <c r="N146" i="26"/>
  <c r="L115" i="24"/>
  <c r="N13" i="26"/>
  <c r="M534" i="6"/>
  <c r="M237" i="26"/>
  <c r="N164" i="26"/>
  <c r="N519" i="6"/>
  <c r="N402" i="6"/>
  <c r="O328" i="6"/>
  <c r="L101" i="24"/>
  <c r="L108" i="24" s="1"/>
  <c r="M66" i="24"/>
  <c r="M73" i="24"/>
  <c r="L28" i="24"/>
  <c r="M90" i="24" l="1"/>
  <c r="L39" i="24"/>
  <c r="N443" i="6"/>
  <c r="N444" i="6" s="1"/>
  <c r="N477" i="6" s="1"/>
  <c r="N214" i="26"/>
  <c r="N400" i="6"/>
  <c r="N396" i="6" s="1"/>
  <c r="N364" i="6"/>
  <c r="N454" i="6"/>
  <c r="N163" i="26"/>
  <c r="N518" i="6"/>
  <c r="N517" i="6" s="1"/>
  <c r="N478" i="6"/>
  <c r="N448" i="6"/>
  <c r="N489" i="6"/>
  <c r="N482" i="6"/>
  <c r="O414" i="6"/>
  <c r="O341" i="6"/>
  <c r="N61" i="26"/>
  <c r="N494" i="6"/>
  <c r="N425" i="6"/>
  <c r="N423" i="6" s="1"/>
  <c r="L116" i="24"/>
  <c r="N14" i="26"/>
  <c r="M535" i="6"/>
  <c r="M238" i="26"/>
  <c r="N527" i="6"/>
  <c r="O331" i="6" s="1"/>
  <c r="M222" i="26"/>
  <c r="M229" i="26" s="1"/>
  <c r="M57" i="26"/>
  <c r="M88" i="26"/>
  <c r="N169" i="26"/>
  <c r="N522" i="6"/>
  <c r="L99" i="24"/>
  <c r="M75" i="24"/>
  <c r="M27" i="24"/>
  <c r="N159" i="26" l="1"/>
  <c r="N516" i="6"/>
  <c r="M221" i="26"/>
  <c r="M228" i="26" s="1"/>
  <c r="M86" i="26"/>
  <c r="L106" i="24"/>
  <c r="O417" i="6"/>
  <c r="O344" i="6"/>
  <c r="O398" i="6"/>
  <c r="N528" i="6"/>
  <c r="O332" i="6" s="1"/>
  <c r="N374" i="6"/>
  <c r="N161" i="26"/>
  <c r="L98" i="24"/>
  <c r="L105" i="24" s="1"/>
  <c r="L114" i="24"/>
  <c r="N12" i="26"/>
  <c r="M533" i="6"/>
  <c r="M236" i="26"/>
  <c r="N419" i="6"/>
  <c r="N440" i="6"/>
  <c r="N168" i="26"/>
  <c r="N521" i="6"/>
  <c r="N520" i="6" s="1"/>
  <c r="N481" i="6"/>
  <c r="N60" i="26"/>
  <c r="N493" i="6"/>
  <c r="N492" i="6" s="1"/>
  <c r="N453" i="6"/>
  <c r="N442" i="6"/>
  <c r="N487" i="6"/>
  <c r="N476" i="6"/>
  <c r="M72" i="24"/>
  <c r="M71" i="24"/>
  <c r="M93" i="24" l="1"/>
  <c r="N166" i="26"/>
  <c r="N463" i="6"/>
  <c r="O399" i="6"/>
  <c r="O397" i="6" s="1"/>
  <c r="N158" i="26"/>
  <c r="N515" i="6"/>
  <c r="N514" i="6" s="1"/>
  <c r="N475" i="6"/>
  <c r="N377" i="6"/>
  <c r="N378" i="6" s="1"/>
  <c r="N467" i="6" s="1"/>
  <c r="O421" i="6"/>
  <c r="N486" i="6"/>
  <c r="N473" i="6"/>
  <c r="O418" i="6"/>
  <c r="O345" i="6"/>
  <c r="N526" i="6"/>
  <c r="O330" i="6" s="1"/>
  <c r="N58" i="26"/>
  <c r="N441" i="6"/>
  <c r="N474" i="6" s="1"/>
  <c r="N217" i="26"/>
  <c r="N375" i="6"/>
  <c r="N464" i="6" s="1"/>
  <c r="O407" i="6"/>
  <c r="L113" i="24"/>
  <c r="N11" i="26"/>
  <c r="M532" i="6"/>
  <c r="M219" i="26"/>
  <c r="M235" i="26"/>
  <c r="M26" i="24"/>
  <c r="M74" i="24"/>
  <c r="M38" i="24" l="1"/>
  <c r="M94" i="24"/>
  <c r="N81" i="26"/>
  <c r="N506" i="6"/>
  <c r="O408" i="6"/>
  <c r="N153" i="26"/>
  <c r="N512" i="6"/>
  <c r="N472" i="6"/>
  <c r="N439" i="6"/>
  <c r="N435" i="6" s="1"/>
  <c r="N371" i="6"/>
  <c r="N372" i="6" s="1"/>
  <c r="N461" i="6" s="1"/>
  <c r="N156" i="26"/>
  <c r="N75" i="26"/>
  <c r="N502" i="6"/>
  <c r="N462" i="6"/>
  <c r="N9" i="26"/>
  <c r="N76" i="26"/>
  <c r="N503" i="6"/>
  <c r="N154" i="26"/>
  <c r="N513" i="6"/>
  <c r="N87" i="26"/>
  <c r="O416" i="6"/>
  <c r="O343" i="6"/>
  <c r="O410" i="6"/>
  <c r="N525" i="6"/>
  <c r="N484" i="6"/>
  <c r="O422" i="6"/>
  <c r="O420" i="6" s="1"/>
  <c r="N376" i="6"/>
  <c r="N466" i="6"/>
  <c r="N373" i="6"/>
  <c r="N218" i="26"/>
  <c r="M33" i="24"/>
  <c r="M35" i="24"/>
  <c r="M70" i="24"/>
  <c r="M69" i="24"/>
  <c r="M92" i="24" l="1"/>
  <c r="O437" i="6"/>
  <c r="O438" i="6" s="1"/>
  <c r="O471" i="6" s="1"/>
  <c r="N80" i="26"/>
  <c r="N505" i="6"/>
  <c r="N465" i="6"/>
  <c r="O329" i="6"/>
  <c r="N523" i="6"/>
  <c r="O404" i="6"/>
  <c r="N501" i="6"/>
  <c r="O430" i="6"/>
  <c r="N71" i="26"/>
  <c r="N500" i="6"/>
  <c r="N511" i="6"/>
  <c r="N507" i="6" s="1"/>
  <c r="O411" i="6"/>
  <c r="N220" i="26"/>
  <c r="N173" i="26"/>
  <c r="N73" i="26"/>
  <c r="N216" i="26"/>
  <c r="N370" i="6"/>
  <c r="N460" i="6"/>
  <c r="N368" i="6"/>
  <c r="N468" i="6"/>
  <c r="N151" i="26"/>
  <c r="O406" i="6"/>
  <c r="M97" i="24"/>
  <c r="M68" i="24"/>
  <c r="M31" i="24"/>
  <c r="M32" i="24"/>
  <c r="M91" i="24" l="1"/>
  <c r="M41" i="24"/>
  <c r="O405" i="6"/>
  <c r="O403" i="6" s="1"/>
  <c r="O415" i="6"/>
  <c r="O342" i="6"/>
  <c r="O327" i="6"/>
  <c r="N504" i="6"/>
  <c r="O433" i="6"/>
  <c r="O436" i="6"/>
  <c r="O485" i="6"/>
  <c r="O470" i="6"/>
  <c r="N457" i="6"/>
  <c r="M112" i="24"/>
  <c r="O10" i="26"/>
  <c r="N531" i="6"/>
  <c r="N234" i="26"/>
  <c r="M104" i="24"/>
  <c r="N215" i="26"/>
  <c r="N145" i="26"/>
  <c r="N213" i="26" s="1"/>
  <c r="N369" i="6"/>
  <c r="N458" i="6" s="1"/>
  <c r="N70" i="26"/>
  <c r="N499" i="6"/>
  <c r="N459" i="6"/>
  <c r="N90" i="26"/>
  <c r="N171" i="26"/>
  <c r="N227" i="26"/>
  <c r="O409" i="6"/>
  <c r="O431" i="6"/>
  <c r="O429" i="6" s="1"/>
  <c r="N78" i="26"/>
  <c r="O149" i="26"/>
  <c r="O510" i="6"/>
  <c r="N67" i="24"/>
  <c r="M34" i="24"/>
  <c r="M42" i="24" l="1"/>
  <c r="N223" i="26"/>
  <c r="N230" i="26" s="1"/>
  <c r="N498" i="6"/>
  <c r="O427" i="6"/>
  <c r="N66" i="26"/>
  <c r="N497" i="6"/>
  <c r="N367" i="6"/>
  <c r="N363" i="6" s="1"/>
  <c r="O148" i="26"/>
  <c r="O509" i="6"/>
  <c r="O508" i="6" s="1"/>
  <c r="O469" i="6"/>
  <c r="O401" i="6"/>
  <c r="O340" i="6"/>
  <c r="M100" i="24"/>
  <c r="N91" i="26"/>
  <c r="O446" i="6"/>
  <c r="O447" i="6" s="1"/>
  <c r="O480" i="6" s="1"/>
  <c r="N68" i="26"/>
  <c r="N65" i="26"/>
  <c r="N496" i="6"/>
  <c r="N495" i="6" s="1"/>
  <c r="N456" i="6"/>
  <c r="N452" i="6" s="1"/>
  <c r="O524" i="6"/>
  <c r="O434" i="6"/>
  <c r="O432" i="6" s="1"/>
  <c r="O424" i="6"/>
  <c r="O413" i="6"/>
  <c r="M30" i="24"/>
  <c r="M29" i="24"/>
  <c r="N491" i="6" l="1"/>
  <c r="M40" i="24"/>
  <c r="O449" i="6"/>
  <c r="O450" i="6" s="1"/>
  <c r="O483" i="6" s="1"/>
  <c r="O164" i="26"/>
  <c r="O519" i="6"/>
  <c r="O425" i="6"/>
  <c r="O423" i="6" s="1"/>
  <c r="P328" i="6"/>
  <c r="N63" i="26"/>
  <c r="N89" i="26"/>
  <c r="O445" i="6"/>
  <c r="O488" i="6"/>
  <c r="O479" i="6"/>
  <c r="N224" i="26"/>
  <c r="N231" i="26" s="1"/>
  <c r="M107" i="24"/>
  <c r="N85" i="26"/>
  <c r="M115" i="24"/>
  <c r="O13" i="26"/>
  <c r="N534" i="6"/>
  <c r="N237" i="26"/>
  <c r="O402" i="6"/>
  <c r="O400" i="6" s="1"/>
  <c r="O396" i="6" s="1"/>
  <c r="O365" i="6"/>
  <c r="O366" i="6" s="1"/>
  <c r="O455" i="6" s="1"/>
  <c r="O146" i="26"/>
  <c r="O428" i="6"/>
  <c r="O426" i="6" s="1"/>
  <c r="M101" i="24"/>
  <c r="M108" i="24" s="1"/>
  <c r="N73" i="24"/>
  <c r="M28" i="24"/>
  <c r="N66" i="24"/>
  <c r="N90" i="24" l="1"/>
  <c r="M39" i="24"/>
  <c r="O169" i="26"/>
  <c r="O522" i="6"/>
  <c r="O419" i="6"/>
  <c r="O440" i="6"/>
  <c r="O441" i="6" s="1"/>
  <c r="O474" i="6" s="1"/>
  <c r="O443" i="6"/>
  <c r="O444" i="6" s="1"/>
  <c r="O477" i="6" s="1"/>
  <c r="O214" i="26"/>
  <c r="O61" i="26"/>
  <c r="O494" i="6"/>
  <c r="O364" i="6"/>
  <c r="O454" i="6"/>
  <c r="O527" i="6"/>
  <c r="P331" i="6" s="1"/>
  <c r="P414" i="6"/>
  <c r="P341" i="6"/>
  <c r="N83" i="26"/>
  <c r="M116" i="24"/>
  <c r="O14" i="26"/>
  <c r="N535" i="6"/>
  <c r="N238" i="26"/>
  <c r="O163" i="26"/>
  <c r="O518" i="6"/>
  <c r="O517" i="6" s="1"/>
  <c r="O478" i="6"/>
  <c r="N222" i="26"/>
  <c r="N229" i="26" s="1"/>
  <c r="N88" i="26"/>
  <c r="N57" i="26"/>
  <c r="O448" i="6"/>
  <c r="O489" i="6"/>
  <c r="O482" i="6"/>
  <c r="M99" i="24"/>
  <c r="N27" i="24"/>
  <c r="N75" i="24"/>
  <c r="O154" i="26" l="1"/>
  <c r="O513" i="6"/>
  <c r="O159" i="26"/>
  <c r="O516" i="6"/>
  <c r="M106" i="24"/>
  <c r="O528" i="6"/>
  <c r="P332" i="6" s="1"/>
  <c r="M114" i="24"/>
  <c r="O12" i="26"/>
  <c r="N533" i="6"/>
  <c r="N236" i="26"/>
  <c r="O374" i="6"/>
  <c r="O161" i="26"/>
  <c r="P417" i="6"/>
  <c r="P344" i="6"/>
  <c r="O60" i="26"/>
  <c r="O493" i="6"/>
  <c r="O492" i="6" s="1"/>
  <c r="O453" i="6"/>
  <c r="M98" i="24"/>
  <c r="M105" i="24" s="1"/>
  <c r="O168" i="26"/>
  <c r="O521" i="6"/>
  <c r="O520" i="6" s="1"/>
  <c r="O481" i="6"/>
  <c r="N221" i="26"/>
  <c r="N228" i="26" s="1"/>
  <c r="N86" i="26"/>
  <c r="P398" i="6"/>
  <c r="O442" i="6"/>
  <c r="O487" i="6"/>
  <c r="O476" i="6"/>
  <c r="O439" i="6"/>
  <c r="O486" i="6"/>
  <c r="O473" i="6"/>
  <c r="N69" i="24"/>
  <c r="N72" i="24"/>
  <c r="N71" i="24"/>
  <c r="N93" i="24" l="1"/>
  <c r="P399" i="6"/>
  <c r="O377" i="6"/>
  <c r="O378" i="6" s="1"/>
  <c r="O467" i="6" s="1"/>
  <c r="O166" i="26"/>
  <c r="P407" i="6"/>
  <c r="P421" i="6"/>
  <c r="O463" i="6"/>
  <c r="P418" i="6"/>
  <c r="P345" i="6"/>
  <c r="O525" i="6"/>
  <c r="O484" i="6"/>
  <c r="O158" i="26"/>
  <c r="O515" i="6"/>
  <c r="O514" i="6" s="1"/>
  <c r="O475" i="6"/>
  <c r="O153" i="26"/>
  <c r="O512" i="6"/>
  <c r="O511" i="6" s="1"/>
  <c r="O472" i="6"/>
  <c r="O435" i="6"/>
  <c r="O526" i="6"/>
  <c r="P330" i="6" s="1"/>
  <c r="M113" i="24"/>
  <c r="O11" i="26"/>
  <c r="N532" i="6"/>
  <c r="N219" i="26"/>
  <c r="N235" i="26"/>
  <c r="O58" i="26"/>
  <c r="O217" i="26"/>
  <c r="O375" i="6"/>
  <c r="O464" i="6" s="1"/>
  <c r="O173" i="26"/>
  <c r="N26" i="24"/>
  <c r="N74" i="24"/>
  <c r="N38" i="24" l="1"/>
  <c r="N94" i="24"/>
  <c r="O151" i="26"/>
  <c r="O75" i="26"/>
  <c r="O502" i="6"/>
  <c r="O462" i="6"/>
  <c r="P408" i="6"/>
  <c r="O81" i="26"/>
  <c r="O506" i="6"/>
  <c r="O171" i="26"/>
  <c r="O368" i="6"/>
  <c r="O369" i="6" s="1"/>
  <c r="O458" i="6" s="1"/>
  <c r="O468" i="6"/>
  <c r="P422" i="6"/>
  <c r="P420" i="6" s="1"/>
  <c r="O76" i="26"/>
  <c r="O503" i="6"/>
  <c r="O87" i="26"/>
  <c r="O9" i="26"/>
  <c r="P416" i="6"/>
  <c r="P343" i="6"/>
  <c r="O507" i="6"/>
  <c r="O371" i="6"/>
  <c r="O156" i="26"/>
  <c r="P329" i="6"/>
  <c r="O523" i="6"/>
  <c r="P410" i="6"/>
  <c r="O373" i="6"/>
  <c r="O218" i="26"/>
  <c r="O376" i="6"/>
  <c r="O466" i="6"/>
  <c r="P397" i="6"/>
  <c r="N70" i="24"/>
  <c r="N35" i="24"/>
  <c r="N33" i="24"/>
  <c r="N68" i="24"/>
  <c r="N92" i="24" l="1"/>
  <c r="N91" i="24"/>
  <c r="P437" i="6"/>
  <c r="P438" i="6" s="1"/>
  <c r="P471" i="6" s="1"/>
  <c r="O80" i="26"/>
  <c r="O505" i="6"/>
  <c r="O465" i="6"/>
  <c r="O460" i="6"/>
  <c r="O220" i="26"/>
  <c r="O227" i="26" s="1"/>
  <c r="O66" i="26"/>
  <c r="O497" i="6"/>
  <c r="O501" i="6"/>
  <c r="P430" i="6"/>
  <c r="P411" i="6"/>
  <c r="P409" i="6" s="1"/>
  <c r="P415" i="6"/>
  <c r="P342" i="6"/>
  <c r="P327" i="6"/>
  <c r="O216" i="26"/>
  <c r="O372" i="6"/>
  <c r="O461" i="6" s="1"/>
  <c r="P404" i="6"/>
  <c r="O367" i="6"/>
  <c r="O457" i="6"/>
  <c r="P406" i="6"/>
  <c r="O73" i="26"/>
  <c r="O215" i="26"/>
  <c r="O145" i="26"/>
  <c r="O213" i="26" s="1"/>
  <c r="N97" i="24"/>
  <c r="N104" i="24" s="1"/>
  <c r="N32" i="24"/>
  <c r="N29" i="24"/>
  <c r="N41" i="24" l="1"/>
  <c r="P149" i="26"/>
  <c r="P510" i="6"/>
  <c r="P405" i="6"/>
  <c r="O90" i="26"/>
  <c r="O71" i="26"/>
  <c r="O500" i="6"/>
  <c r="P413" i="6"/>
  <c r="N112" i="24"/>
  <c r="P10" i="26"/>
  <c r="O531" i="6"/>
  <c r="O234" i="26"/>
  <c r="O370" i="6"/>
  <c r="O363" i="6" s="1"/>
  <c r="O504" i="6"/>
  <c r="P433" i="6"/>
  <c r="O65" i="26"/>
  <c r="O496" i="6"/>
  <c r="O495" i="6" s="1"/>
  <c r="O456" i="6"/>
  <c r="P401" i="6"/>
  <c r="P340" i="6"/>
  <c r="P431" i="6"/>
  <c r="P429" i="6" s="1"/>
  <c r="O85" i="26"/>
  <c r="O70" i="26"/>
  <c r="O499" i="6"/>
  <c r="O459" i="6"/>
  <c r="O78" i="26"/>
  <c r="P436" i="6"/>
  <c r="P485" i="6"/>
  <c r="P470" i="6"/>
  <c r="O67" i="24"/>
  <c r="N34" i="24"/>
  <c r="N31" i="24"/>
  <c r="P424" i="6" l="1"/>
  <c r="P425" i="6" s="1"/>
  <c r="P423" i="6" s="1"/>
  <c r="N42" i="24"/>
  <c r="P446" i="6"/>
  <c r="P447" i="6" s="1"/>
  <c r="P480" i="6" s="1"/>
  <c r="P148" i="26"/>
  <c r="P509" i="6"/>
  <c r="P508" i="6" s="1"/>
  <c r="P469" i="6"/>
  <c r="O91" i="26"/>
  <c r="O83" i="26"/>
  <c r="P524" i="6"/>
  <c r="O68" i="26"/>
  <c r="O452" i="6"/>
  <c r="O63" i="26"/>
  <c r="P434" i="6"/>
  <c r="P432" i="6" s="1"/>
  <c r="Q149" i="26"/>
  <c r="O498" i="6"/>
  <c r="O491" i="6" s="1"/>
  <c r="P427" i="6"/>
  <c r="P402" i="6"/>
  <c r="O223" i="26"/>
  <c r="O230" i="26" s="1"/>
  <c r="P403" i="6"/>
  <c r="N100" i="24"/>
  <c r="N107" i="24" s="1"/>
  <c r="N30" i="24"/>
  <c r="N28" i="24"/>
  <c r="N40" i="24" l="1"/>
  <c r="N39" i="24"/>
  <c r="P164" i="26"/>
  <c r="P519" i="6"/>
  <c r="P440" i="6"/>
  <c r="P441" i="6" s="1"/>
  <c r="P474" i="6" s="1"/>
  <c r="O89" i="26"/>
  <c r="P365" i="6"/>
  <c r="P366" i="6" s="1"/>
  <c r="P455" i="6" s="1"/>
  <c r="P146" i="26"/>
  <c r="Q148" i="26"/>
  <c r="Q146" i="26" s="1"/>
  <c r="N115" i="24"/>
  <c r="P13" i="26"/>
  <c r="O534" i="6"/>
  <c r="O237" i="26"/>
  <c r="P400" i="6"/>
  <c r="P396" i="6" s="1"/>
  <c r="P428" i="6"/>
  <c r="P426" i="6" s="1"/>
  <c r="P449" i="6"/>
  <c r="P450" i="6" s="1"/>
  <c r="P483" i="6" s="1"/>
  <c r="O88" i="26"/>
  <c r="O57" i="26"/>
  <c r="O224" i="26"/>
  <c r="O231" i="26" s="1"/>
  <c r="P445" i="6"/>
  <c r="P488" i="6"/>
  <c r="P479" i="6"/>
  <c r="N101" i="24"/>
  <c r="O73" i="24"/>
  <c r="O66" i="24"/>
  <c r="O90" i="24" l="1"/>
  <c r="P169" i="26"/>
  <c r="P522" i="6"/>
  <c r="P443" i="6"/>
  <c r="P444" i="6" s="1"/>
  <c r="P477" i="6" s="1"/>
  <c r="P419" i="6"/>
  <c r="P154" i="26"/>
  <c r="P513" i="6"/>
  <c r="N108" i="24"/>
  <c r="P163" i="26"/>
  <c r="P518" i="6"/>
  <c r="P517" i="6" s="1"/>
  <c r="P478" i="6"/>
  <c r="O221" i="26"/>
  <c r="O228" i="26" s="1"/>
  <c r="O86" i="26"/>
  <c r="Q214" i="26"/>
  <c r="P364" i="6"/>
  <c r="P454" i="6"/>
  <c r="O222" i="26"/>
  <c r="O229" i="26" s="1"/>
  <c r="N98" i="24"/>
  <c r="N105" i="24" s="1"/>
  <c r="P527" i="6"/>
  <c r="N116" i="24"/>
  <c r="P14" i="26"/>
  <c r="O535" i="6"/>
  <c r="O238" i="26"/>
  <c r="P448" i="6"/>
  <c r="P489" i="6"/>
  <c r="P482" i="6"/>
  <c r="P214" i="26"/>
  <c r="P61" i="26"/>
  <c r="P494" i="6"/>
  <c r="P439" i="6"/>
  <c r="P486" i="6"/>
  <c r="P473" i="6"/>
  <c r="Q164" i="26"/>
  <c r="N99" i="24"/>
  <c r="N106" i="24" s="1"/>
  <c r="O27" i="24"/>
  <c r="O69" i="24"/>
  <c r="O75" i="24"/>
  <c r="P153" i="26" l="1"/>
  <c r="P512" i="6"/>
  <c r="P511" i="6" s="1"/>
  <c r="P472" i="6"/>
  <c r="Q61" i="26"/>
  <c r="P528" i="6"/>
  <c r="P60" i="26"/>
  <c r="P493" i="6"/>
  <c r="P492" i="6" s="1"/>
  <c r="P453" i="6"/>
  <c r="P442" i="6"/>
  <c r="P435" i="6" s="1"/>
  <c r="P487" i="6"/>
  <c r="P476" i="6"/>
  <c r="Q169" i="26"/>
  <c r="P525" i="6"/>
  <c r="P484" i="6"/>
  <c r="P168" i="26"/>
  <c r="P521" i="6"/>
  <c r="P520" i="6" s="1"/>
  <c r="P481" i="6"/>
  <c r="N114" i="24"/>
  <c r="P12" i="26"/>
  <c r="O533" i="6"/>
  <c r="O236" i="26"/>
  <c r="N113" i="24"/>
  <c r="P11" i="26"/>
  <c r="O532" i="6"/>
  <c r="O235" i="26"/>
  <c r="O219" i="26"/>
  <c r="P374" i="6"/>
  <c r="P375" i="6" s="1"/>
  <c r="P464" i="6" s="1"/>
  <c r="P161" i="26"/>
  <c r="Q163" i="26"/>
  <c r="Q161" i="26" s="1"/>
  <c r="Q154" i="26"/>
  <c r="P159" i="26"/>
  <c r="P516" i="6"/>
  <c r="O71" i="24"/>
  <c r="O72" i="24"/>
  <c r="O93" i="24" l="1"/>
  <c r="Q159" i="26"/>
  <c r="P217" i="26"/>
  <c r="P76" i="26"/>
  <c r="P503" i="6"/>
  <c r="P9" i="26"/>
  <c r="P377" i="6"/>
  <c r="P378" i="6" s="1"/>
  <c r="P467" i="6" s="1"/>
  <c r="P166" i="26"/>
  <c r="Q168" i="26"/>
  <c r="Q166" i="26" s="1"/>
  <c r="Q218" i="26" s="1"/>
  <c r="P158" i="26"/>
  <c r="P515" i="6"/>
  <c r="P514" i="6" s="1"/>
  <c r="P507" i="6" s="1"/>
  <c r="P475" i="6"/>
  <c r="P468" i="6" s="1"/>
  <c r="P173" i="26"/>
  <c r="Q217" i="26"/>
  <c r="P373" i="6"/>
  <c r="P463" i="6"/>
  <c r="P526" i="6"/>
  <c r="P523" i="6" s="1"/>
  <c r="P58" i="26"/>
  <c r="Q60" i="26"/>
  <c r="Q58" i="26" s="1"/>
  <c r="P368" i="6"/>
  <c r="P369" i="6" s="1"/>
  <c r="P458" i="6" s="1"/>
  <c r="P151" i="26"/>
  <c r="Q153" i="26"/>
  <c r="Q151" i="26" s="1"/>
  <c r="Q215" i="26" s="1"/>
  <c r="O74" i="24"/>
  <c r="O68" i="24"/>
  <c r="O26" i="24"/>
  <c r="O33" i="24"/>
  <c r="O38" i="24" l="1"/>
  <c r="O94" i="24"/>
  <c r="O91" i="24"/>
  <c r="P66" i="26"/>
  <c r="P497" i="6"/>
  <c r="Q87" i="26"/>
  <c r="P87" i="26"/>
  <c r="P75" i="26"/>
  <c r="P502" i="6"/>
  <c r="P501" i="6" s="1"/>
  <c r="P462" i="6"/>
  <c r="P171" i="26"/>
  <c r="Q173" i="26"/>
  <c r="Q171" i="26" s="1"/>
  <c r="P218" i="26"/>
  <c r="P376" i="6"/>
  <c r="P466" i="6"/>
  <c r="P215" i="26"/>
  <c r="P367" i="6"/>
  <c r="P457" i="6"/>
  <c r="P371" i="6"/>
  <c r="P372" i="6" s="1"/>
  <c r="P461" i="6" s="1"/>
  <c r="P156" i="26"/>
  <c r="Q158" i="26"/>
  <c r="Q156" i="26" s="1"/>
  <c r="Q216" i="26" s="1"/>
  <c r="P81" i="26"/>
  <c r="P506" i="6"/>
  <c r="Q76" i="26"/>
  <c r="O35" i="24"/>
  <c r="O29" i="24"/>
  <c r="O70" i="24"/>
  <c r="O92" i="24" l="1"/>
  <c r="P71" i="26"/>
  <c r="P85" i="26" s="1"/>
  <c r="P500" i="6"/>
  <c r="P216" i="26"/>
  <c r="P80" i="26"/>
  <c r="P505" i="6"/>
  <c r="P504" i="6" s="1"/>
  <c r="P465" i="6"/>
  <c r="P65" i="26"/>
  <c r="P496" i="6"/>
  <c r="P495" i="6" s="1"/>
  <c r="P456" i="6"/>
  <c r="Q145" i="26"/>
  <c r="Q213" i="26" s="1"/>
  <c r="P145" i="26"/>
  <c r="P213" i="26" s="1"/>
  <c r="Q81" i="26"/>
  <c r="P370" i="6"/>
  <c r="P363" i="6" s="1"/>
  <c r="P460" i="6"/>
  <c r="P73" i="26"/>
  <c r="Q75" i="26"/>
  <c r="Q73" i="26" s="1"/>
  <c r="P220" i="26"/>
  <c r="Q220" i="26"/>
  <c r="Q66" i="26"/>
  <c r="O97" i="24"/>
  <c r="O104" i="24" s="1"/>
  <c r="O32" i="24"/>
  <c r="O31" i="24"/>
  <c r="O41" i="24" l="1"/>
  <c r="Q234" i="26"/>
  <c r="Q90" i="26"/>
  <c r="P70" i="26"/>
  <c r="P499" i="6"/>
  <c r="P498" i="6" s="1"/>
  <c r="P491" i="6" s="1"/>
  <c r="P459" i="6"/>
  <c r="P452" i="6" s="1"/>
  <c r="P78" i="26"/>
  <c r="Q80" i="26"/>
  <c r="Q78" i="26" s="1"/>
  <c r="Q71" i="26"/>
  <c r="P83" i="26"/>
  <c r="Q85" i="26"/>
  <c r="Q83" i="26" s="1"/>
  <c r="Q227" i="26"/>
  <c r="O112" i="24"/>
  <c r="P531" i="6"/>
  <c r="P234" i="26"/>
  <c r="P227" i="26"/>
  <c r="P90" i="26"/>
  <c r="P63" i="26"/>
  <c r="Q65" i="26"/>
  <c r="Q63" i="26" s="1"/>
  <c r="O28" i="24"/>
  <c r="O34" i="24"/>
  <c r="O39" i="24" l="1"/>
  <c r="O42" i="24"/>
  <c r="P88" i="26"/>
  <c r="P223" i="26"/>
  <c r="P230" i="26" s="1"/>
  <c r="Q91" i="26"/>
  <c r="Q223" i="26"/>
  <c r="Q230" i="26" s="1"/>
  <c r="Q88" i="26"/>
  <c r="P91" i="26"/>
  <c r="P68" i="26"/>
  <c r="P57" i="26" s="1"/>
  <c r="Q70" i="26"/>
  <c r="Q68" i="26" s="1"/>
  <c r="O100" i="24"/>
  <c r="O107" i="24" s="1"/>
  <c r="O30" i="24"/>
  <c r="O40" i="24" l="1"/>
  <c r="Q89" i="26"/>
  <c r="Q86" i="26" s="1"/>
  <c r="P224" i="26"/>
  <c r="P231" i="26" s="1"/>
  <c r="Q221" i="26"/>
  <c r="Q235" i="26" s="1"/>
  <c r="Q237" i="26"/>
  <c r="Q224" i="26"/>
  <c r="Q238" i="26" s="1"/>
  <c r="O101" i="24"/>
  <c r="O108" i="24" s="1"/>
  <c r="P89" i="26"/>
  <c r="P86" i="26" s="1"/>
  <c r="O115" i="24"/>
  <c r="P534" i="6"/>
  <c r="P237" i="26"/>
  <c r="P221" i="26"/>
  <c r="Q57" i="26"/>
  <c r="O98" i="24"/>
  <c r="O105" i="24" s="1"/>
  <c r="P228" i="26" l="1"/>
  <c r="Q231" i="26"/>
  <c r="Q228" i="26"/>
  <c r="O113" i="24"/>
  <c r="P532" i="6"/>
  <c r="P235" i="26"/>
  <c r="P222" i="26"/>
  <c r="O116" i="24"/>
  <c r="P535" i="6"/>
  <c r="P238" i="26"/>
  <c r="Q222" i="26"/>
  <c r="Q236" i="26" s="1"/>
  <c r="O99" i="24"/>
  <c r="O106" i="24" s="1"/>
  <c r="Q229" i="26" l="1"/>
  <c r="O114" i="24"/>
  <c r="P533" i="6"/>
  <c r="P236" i="26"/>
  <c r="Q219" i="26"/>
  <c r="P229" i="26"/>
  <c r="P219" i="26"/>
</calcChain>
</file>

<file path=xl/sharedStrings.xml><?xml version="1.0" encoding="utf-8"?>
<sst xmlns="http://schemas.openxmlformats.org/spreadsheetml/2006/main" count="2164" uniqueCount="273">
  <si>
    <t>1 кв.</t>
  </si>
  <si>
    <t>2 кв.</t>
  </si>
  <si>
    <t>3 кв.</t>
  </si>
  <si>
    <t>4 кв.</t>
  </si>
  <si>
    <t>Запасы на начало периода</t>
  </si>
  <si>
    <t>Потери</t>
  </si>
  <si>
    <t>Личное потребление</t>
  </si>
  <si>
    <t>Производство</t>
  </si>
  <si>
    <t>Запасы на конец периода</t>
  </si>
  <si>
    <t>Формула</t>
  </si>
  <si>
    <t>Легенда</t>
  </si>
  <si>
    <t>Значение в данной ячейке должно быть ОБЯЗАТЕЛЬНО заполнено</t>
  </si>
  <si>
    <t>Значение в данной ячейке рассчитывается автоматически и не редактируется</t>
  </si>
  <si>
    <t>Наименование показателя</t>
  </si>
  <si>
    <t>Значение в данной ячейке заполняется автоматически, можно корректировать</t>
  </si>
  <si>
    <t>Увеличение объема переработки вследствие ввода новых мощностей</t>
  </si>
  <si>
    <t>Показатель баланса</t>
  </si>
  <si>
    <t>Объем ввоза, включая импорт</t>
  </si>
  <si>
    <t>Итого ресурсов в соответствующем году</t>
  </si>
  <si>
    <t>Объем вывоз, включая экспорт</t>
  </si>
  <si>
    <t xml:space="preserve">1.2 Производство </t>
  </si>
  <si>
    <t>2.2 Потери</t>
  </si>
  <si>
    <t>Наименование</t>
  </si>
  <si>
    <t>Обозначение</t>
  </si>
  <si>
    <t>1. Прогнозные значения до корректировки</t>
  </si>
  <si>
    <t>1.3. Запасы на конец периода</t>
  </si>
  <si>
    <t>3. Корректировки</t>
  </si>
  <si>
    <t>3.2. Сторно корректировок, накопленных в предыдущих кварталах</t>
  </si>
  <si>
    <t>3.2.1. Сумма, на которую возможно уменьшить запасы на конец периода при сторнировании</t>
  </si>
  <si>
    <t>4. Прогнозные значения с учетом корректировки</t>
  </si>
  <si>
    <t>4.3. Запасы на конец периода</t>
  </si>
  <si>
    <t>5. Сумма корректировки нарастающим итогом (влияет на остаток в последующих периодах)</t>
  </si>
  <si>
    <t>5.3. Корректировка запасов на конец периода</t>
  </si>
  <si>
    <t>Ед. измерения</t>
  </si>
  <si>
    <t>1. Итого ресурсов</t>
  </si>
  <si>
    <t>1.1 Запасы на начало периода</t>
  </si>
  <si>
    <t>1.3 Ввоз, включая импорт</t>
  </si>
  <si>
    <t>Объем ввоза в предыдущем году</t>
  </si>
  <si>
    <t>Изменение ввоза относительно предыдущего года</t>
  </si>
  <si>
    <t>2. Итого использование</t>
  </si>
  <si>
    <t>2.1 Производственное потребление</t>
  </si>
  <si>
    <t>2.2 Переработка</t>
  </si>
  <si>
    <t>Увеличение объема переработки вследствие ввода новых мощностей в соответствующем регионе</t>
  </si>
  <si>
    <t>Снижение объема переработки вследствие вывода существующих мощностей</t>
  </si>
  <si>
    <t>Изменение переработки вследствие изменения загрузки существующих мощностей</t>
  </si>
  <si>
    <t xml:space="preserve">Уровень потерь </t>
  </si>
  <si>
    <t>Объем вывоза, включая экспорт в предыдущем году</t>
  </si>
  <si>
    <t xml:space="preserve">Изменение вывоза относительно предыдущего года </t>
  </si>
  <si>
    <t>3. Запасы на конец периода</t>
  </si>
  <si>
    <t>Проверка на Итоги</t>
  </si>
  <si>
    <t>Обязательно к заполнению</t>
  </si>
  <si>
    <t>Возможна корректировка</t>
  </si>
  <si>
    <t>Значение не заполняется</t>
  </si>
  <si>
    <t>(Таблица содержит фактические значения балансов за 3 предыдущих года с поквартальной разбивкой. Необходима для детализации годовых прогнозных показателей на квартальные)</t>
  </si>
  <si>
    <t>Строки/Колонки</t>
  </si>
  <si>
    <t>N0</t>
  </si>
  <si>
    <t>Тип ячейки</t>
  </si>
  <si>
    <t>NF</t>
  </si>
  <si>
    <t>Контрольная сумма</t>
  </si>
  <si>
    <t>Итого использовано</t>
  </si>
  <si>
    <t>Вывоз, включая экспорт</t>
  </si>
  <si>
    <t>Итого ресурсов</t>
  </si>
  <si>
    <t>Ввоз, включая импорт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</si>
  <si>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</si>
  <si>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</si>
  <si>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</si>
  <si>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</si>
  <si>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</si>
  <si>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</si>
  <si>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</si>
  <si>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</si>
  <si>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</si>
  <si>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</si>
  <si>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</si>
  <si>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</si>
  <si>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</si>
  <si>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</si>
  <si>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</si>
  <si>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2014 год</t>
  </si>
  <si>
    <t>2015 год</t>
  </si>
  <si>
    <t>2016 год</t>
  </si>
  <si>
    <t>2010 год</t>
  </si>
  <si>
    <t>2011 год</t>
  </si>
  <si>
    <t>2012 год</t>
  </si>
  <si>
    <t>2013 год</t>
  </si>
  <si>
    <t>2005 год</t>
  </si>
  <si>
    <t>2006 год</t>
  </si>
  <si>
    <t>2007 год</t>
  </si>
  <si>
    <t>2008 год</t>
  </si>
  <si>
    <t>2009 год</t>
  </si>
  <si>
    <t>Проверка на Контрольную сумму</t>
  </si>
  <si>
    <t>Проверка</t>
  </si>
  <si>
    <t>Мясо птицы</t>
  </si>
  <si>
    <t>Прочее мясо</t>
  </si>
  <si>
    <t>Поголовье в СХО</t>
  </si>
  <si>
    <t>Поголовье в КФХ</t>
  </si>
  <si>
    <t>Поголовье в ЛПХ</t>
  </si>
  <si>
    <t>тыс. голов</t>
  </si>
  <si>
    <t xml:space="preserve"> Производственное потребление </t>
  </si>
  <si>
    <t>Переработка на непищевые цели (п. 2.2 Баланса)</t>
  </si>
  <si>
    <t>Выход мяса к поголовью в СХО</t>
  </si>
  <si>
    <t>Выход мяса к поголовью в КФХ</t>
  </si>
  <si>
    <t>Выход мяса к поголовью в ЛПХ</t>
  </si>
  <si>
    <t xml:space="preserve">Снижение объема производства вследствие вывода существующих мощностей </t>
  </si>
  <si>
    <t xml:space="preserve">Изменение объема производства вследствие изменения загрузки существующих мощностей </t>
  </si>
  <si>
    <t>Изменение поголовья в СХО</t>
  </si>
  <si>
    <t>Изменение поголовья в  КФХ</t>
  </si>
  <si>
    <t>Изменение поголовья в ЛПХ</t>
  </si>
  <si>
    <t>Коэффициент выхода мяса к поголовью в СХО</t>
  </si>
  <si>
    <t>Коэффициент выхода мяса к поголовью в КФХ</t>
  </si>
  <si>
    <t>Коэффициент выхода мяса к поголовью в ЛПХ</t>
  </si>
  <si>
    <t>Производство  в СХО</t>
  </si>
  <si>
    <t>Производство в КФХ</t>
  </si>
  <si>
    <t>Производство в ЛПХ</t>
  </si>
  <si>
    <t>Производство в СХО</t>
  </si>
  <si>
    <t>Доля потребления мяса в общем объеме потребления мяса и мясопродуктов в предшествующем году</t>
  </si>
  <si>
    <t>Объем производственного потребления в предыдущем году</t>
  </si>
  <si>
    <t>Изменение  объема производственного потребления относительно предыдущего года</t>
  </si>
  <si>
    <t>2.3 Личное потребление</t>
  </si>
  <si>
    <t xml:space="preserve">Cреднедушевое потребление мяса </t>
  </si>
  <si>
    <t>Расчет коэффициента для уравнения y=ax+b</t>
  </si>
  <si>
    <t>Коэффициенты для расчета урожайности по СХО</t>
  </si>
  <si>
    <t>a=</t>
  </si>
  <si>
    <t>b=</t>
  </si>
  <si>
    <t>Cреднедушевые реальные денежные доходы</t>
  </si>
  <si>
    <t>тыс. чел.</t>
  </si>
  <si>
    <t>Производство (п. 2.1 Баланса)</t>
  </si>
  <si>
    <t>(Таблица содержит фактические значения за 12 предыдущих лет и 3 прогнозных года)</t>
  </si>
  <si>
    <t>Вид продукта</t>
  </si>
  <si>
    <t>Овцы и козы</t>
  </si>
  <si>
    <t>Мясо, всего</t>
  </si>
  <si>
    <t xml:space="preserve">Производственное потребление </t>
  </si>
  <si>
    <t>уд. вес</t>
  </si>
  <si>
    <t>Численность населения на соответствующий год</t>
  </si>
  <si>
    <r>
      <t xml:space="preserve">(Таблица содержит фактические значения за 3 предыдущих года и плановые - на 3 прогнозных года,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"1.2 Производство"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</si>
  <si>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r>
      <t xml:space="preserve">Обратите внимание, </t>
    </r>
    <r>
      <rPr>
        <i/>
        <sz val="10"/>
        <color rgb="FFFF0000"/>
        <rFont val="Times New Roman"/>
        <family val="1"/>
        <charset val="204"/>
      </rPr>
      <t>коэффициенты можно корректировать</t>
    </r>
    <r>
      <rPr>
        <i/>
        <sz val="10"/>
        <color theme="9" tint="-0.249977111117893"/>
        <rFont val="Times New Roman"/>
        <family val="1"/>
        <charset val="204"/>
      </rPr>
      <t xml:space="preserve">, если в вашем регионе появилось производство </t>
    </r>
    <r>
      <rPr>
        <i/>
        <sz val="10"/>
        <color rgb="FFFF0000"/>
        <rFont val="Times New Roman"/>
        <family val="1"/>
        <charset val="204"/>
      </rPr>
      <t>групп продуктов</t>
    </r>
    <r>
      <rPr>
        <i/>
        <sz val="10"/>
        <color theme="9" tint="-0.249977111117893"/>
        <rFont val="Times New Roman"/>
        <family val="1"/>
        <charset val="204"/>
      </rPr>
      <t>)</t>
    </r>
  </si>
  <si>
    <t xml:space="preserve">(В таблице выполняется расчет значений для корректировок, согласно уровня исторического минимума запасов на конец периода, а также </t>
  </si>
  <si>
    <t>компенсаций произведенных корректировок в последующих кварталах прогнозного года)</t>
  </si>
  <si>
    <t>Анализируемые периоды</t>
  </si>
  <si>
    <t xml:space="preserve">Таблица содержит фактические значения балансов за 7 предыдущих лет с поквартальной разбивкой. Необходима для расчета минимального значения </t>
  </si>
  <si>
    <t>Производство соответствующего вида мяса в предыдущем году</t>
  </si>
  <si>
    <t>(Таблица содержит  удельные значения каждого отдельного вида мяса в общем объеме потребления мяса и мясопродуктов в предшествующем году)</t>
  </si>
  <si>
    <t>руб.</t>
  </si>
  <si>
    <t xml:space="preserve">(Таблица содержит расчет коэффициентов выхода мяса к поголовью на 3 прогнозных года) </t>
  </si>
  <si>
    <t>тыс. т</t>
  </si>
  <si>
    <t>Контрольная сумма: если значение не равно "0", значит необходимо скорректировать данные баланса Таблицы 8 и запасов Таблицы 9</t>
  </si>
  <si>
    <t>Проверка на наличие данных в Балансе: если значение больше "0", значит проверка пройдена</t>
  </si>
  <si>
    <t>Проверка на наличие данных в Запасах: если значение больше "0", значит проверка пройдена</t>
  </si>
  <si>
    <t>Доля потребления отдельного вида мяса в общем объеме потребления мяса и мясопродуктов в предшествующем году</t>
  </si>
  <si>
    <r>
      <t xml:space="preserve">(Таблица содержит фактические данные необходимые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"1.2 Производство"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</si>
  <si>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r>
      <t xml:space="preserve">(Таблица заполняется на основании модуля инвестиционных проектов региона на 3 прогнозных года с поквартальной разбивкой, необходима для расчета прогнозных значений по статьям </t>
    </r>
    <r>
      <rPr>
        <i/>
        <sz val="10"/>
        <color rgb="FFFF0000"/>
        <rFont val="Times New Roman"/>
        <family val="1"/>
        <charset val="204"/>
      </rPr>
      <t>"2.2 Переработка"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</si>
  <si>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Среднедушевые реальные денежные доходы</t>
  </si>
  <si>
    <t>2.3 Потери</t>
  </si>
  <si>
    <t>2.4 Вывоз, включая экспорт</t>
  </si>
  <si>
    <t>2.5 Личное потребление</t>
  </si>
  <si>
    <t>кг/чел.</t>
  </si>
  <si>
    <t>Мясо скота и птицы</t>
  </si>
  <si>
    <t>Среднедушевое потребление мяса</t>
  </si>
  <si>
    <t xml:space="preserve">Прогнозное среднедушевое потребление мяса </t>
  </si>
  <si>
    <r>
      <t xml:space="preserve"> по статье </t>
    </r>
    <r>
      <rPr>
        <i/>
        <sz val="10"/>
        <color rgb="FFFF0000"/>
        <rFont val="Times New Roman"/>
        <family val="1"/>
        <charset val="204"/>
      </rPr>
      <t xml:space="preserve">"2.5 Личное потребление" </t>
    </r>
    <r>
      <rPr>
        <i/>
        <sz val="10"/>
        <color theme="9" tint="-0.249977111117893"/>
        <rFont val="Times New Roman"/>
        <family val="1"/>
        <charset val="204"/>
      </rPr>
      <t>продовольственного баланса)</t>
    </r>
  </si>
  <si>
    <r>
      <t xml:space="preserve">(Таблица содержит  плановые значения численности населения на 3 прогнозных года. Плановые значения по показателю </t>
    </r>
    <r>
      <rPr>
        <i/>
        <sz val="10"/>
        <color rgb="FFFF0000"/>
        <rFont val="Times New Roman"/>
        <family val="1"/>
        <charset val="204"/>
      </rPr>
      <t xml:space="preserve">"Прогнозная численность населения на </t>
    </r>
  </si>
  <si>
    <r>
      <rPr>
        <i/>
        <sz val="10"/>
        <color rgb="FFFF0000"/>
        <rFont val="Times New Roman"/>
        <family val="1"/>
        <charset val="204"/>
      </rPr>
      <t>соответствующий год"</t>
    </r>
    <r>
      <rPr>
        <i/>
        <sz val="10"/>
        <color theme="9" tint="-0.249977111117893"/>
        <rFont val="Times New Roman"/>
        <family val="1"/>
        <charset val="204"/>
      </rPr>
      <t xml:space="preserve"> вносится на основании прогноза социально-экономического развития Региона. Таблица необходима для расчета прогнозных значений</t>
    </r>
  </si>
  <si>
    <t xml:space="preserve">Прогнозное потребление всех видов мяса </t>
  </si>
  <si>
    <t>Прогнозное потребление всех видов мяса</t>
  </si>
  <si>
    <t>Объем переработки в предыдущем году</t>
  </si>
  <si>
    <t>Увеличение объема производства вследствие ввода новых мощностей</t>
  </si>
  <si>
    <t>-</t>
  </si>
  <si>
    <t>Изменение поголовья в КФХ</t>
  </si>
  <si>
    <t>Крупный рогатый скот</t>
  </si>
  <si>
    <t>кг/голову</t>
  </si>
  <si>
    <t>Таблица 2 - Данные по поголовью</t>
  </si>
  <si>
    <t>Таблица 4 - Данные по инвестиционным проектам</t>
  </si>
  <si>
    <t>Таблица 5 - Статистическая база для разработки прогноза квартальных показателей</t>
  </si>
  <si>
    <t>Таблица 6 - Данные для корректировки прогноза согласно уровня исторического минимума</t>
  </si>
  <si>
    <t>Таблица 7 - Расчет прогнозного среднедушевого потребления мяса</t>
  </si>
  <si>
    <t>Таблица 8 - Расчёт прогнозного потребления мяса</t>
  </si>
  <si>
    <t>Таблица 9 - Доля  потребления отдельного вида мяса в общем объеме потребления мяса и мясопродуктов в предшествующем году</t>
  </si>
  <si>
    <t>Таблица 10 - Распределение годовых значений по кварталам</t>
  </si>
  <si>
    <t>Таблица 11 - Расчет корректировки согласно минимума исторического запаса (результат корректировки будет учтен на следующем шаге расчета)</t>
  </si>
  <si>
    <t>запасов для авто корректировки на листе "3.Прогноз.С_корректировкой таб11"</t>
  </si>
  <si>
    <t>Выберите из выпадающего списка количество анализируемых периодов для расчета среднедушевого потребления мяса и мясопродуктов (если есть данные за 12 лет, значит "12", если за 3 года значит "3")</t>
  </si>
  <si>
    <t>(В таблице рассчитываются коэффициенты для распределения годовых прогнозных значений на квартальные, согласно таблице 5)</t>
  </si>
  <si>
    <t xml:space="preserve">Таблица 3 - Расчет коэффициентов выхода мяса и его субпродуктов к поголовью </t>
  </si>
  <si>
    <t>Таблица 1 - Данные по производству мяса и его субпродуктов в убойном весе</t>
  </si>
  <si>
    <t>Мясо КРС</t>
  </si>
  <si>
    <t>Мясо свинины</t>
  </si>
  <si>
    <t xml:space="preserve">Мясо баранины и козлятины </t>
  </si>
  <si>
    <t>Мясо баранины и козлятины</t>
  </si>
  <si>
    <t>Справочно: в т.ч. Мясо КРС, переработанное на мясопродукты</t>
  </si>
  <si>
    <t>Справочно: в т.ч. Мясо свинины, переработанное на мясопродукты</t>
  </si>
  <si>
    <t>Справочно: в т.ч. Мясо птицы, переработанное на мясопродукты</t>
  </si>
  <si>
    <t>Справочно: в т.ч. Мясо баранины и козлятины, переработанное на мясопродукты</t>
  </si>
  <si>
    <t>Справочно: в т.ч. Прочее мясо, переработанное на мясопродукты</t>
  </si>
  <si>
    <t>в т.ч. Мясо КРС, переработанное на мясопродукты</t>
  </si>
  <si>
    <t>в т.ч. Мясо свинины, переработанное на мясопродукты</t>
  </si>
  <si>
    <t>в т.ч. Мясо птицы, переработанное на мясопродукты</t>
  </si>
  <si>
    <t>в т.ч. Мясо баранины и козлятины, переработанное на мясопродукты</t>
  </si>
  <si>
    <t>в т.ч. Прочее мясо, переработанное на мясопродукты</t>
  </si>
  <si>
    <t>Переработка на непищевыее цели</t>
  </si>
  <si>
    <t>Сверка с листом 3</t>
  </si>
  <si>
    <t>Доля мясопродуктов для пересчёта</t>
  </si>
  <si>
    <t xml:space="preserve">Справочно: поголовье коров </t>
  </si>
  <si>
    <t>Справочно: Мясопродукты (для распределения по видам мяса)</t>
  </si>
  <si>
    <t>Ввезено мяса КРС (без учёта мясопродуктов)</t>
  </si>
  <si>
    <t>Ввезено мяса свинины (без учёта мясопродуктов)</t>
  </si>
  <si>
    <t>Ввезено мяса птицы (без учёта мясопродуктов)</t>
  </si>
  <si>
    <t>Ввезено баранины и козлятины (без учёта мясопродуктов)</t>
  </si>
  <si>
    <t>Мясопродукты (распределённые)</t>
  </si>
  <si>
    <t>Ввезено прочего мяса (без учёта мясопродуктов)</t>
  </si>
  <si>
    <t>Вывезено мяса КРС (без учёта мясопродуктов)</t>
  </si>
  <si>
    <t>Вывезено мяса свинины (без учёта мясопродуктов)</t>
  </si>
  <si>
    <t>Вывезено мяса птицы (без учёта мясопродуктов)</t>
  </si>
  <si>
    <t>Вывезено баранины и козлятины (без учёта мясопродуктов)</t>
  </si>
  <si>
    <t>Вывезено прочего мяса (без учёта мясопродуктов)</t>
  </si>
  <si>
    <r>
      <t xml:space="preserve">3.1. Необходимая корректировка остатка запасов на конец периода для приведения к уровню не ниже минимального в текущем квартале (далее - </t>
    </r>
    <r>
      <rPr>
        <b/>
        <sz val="11"/>
        <color rgb="FFFF0000"/>
        <rFont val="Times New Roman"/>
        <family val="1"/>
        <charset val="204"/>
      </rPr>
      <t>Коррекритировка</t>
    </r>
    <r>
      <rPr>
        <b/>
        <sz val="11"/>
        <color theme="1"/>
        <rFont val="Times New Roman"/>
        <family val="1"/>
        <charset val="204"/>
      </rPr>
      <t>)</t>
    </r>
  </si>
  <si>
    <t>3.2. Рассчёт Коррекритировки Ввоза</t>
  </si>
  <si>
    <t>3.2. Рассчёт Коррекритировки Вывоза</t>
  </si>
  <si>
    <t>Справочно: в т.ч. мясопродукты, произведённые из Мяса КРС</t>
  </si>
  <si>
    <t>Справочно: в т.ч. мясопродукты, произведённые из Мяса свинины</t>
  </si>
  <si>
    <t>Справочно: в т.ч. мясопродукты, произведённые из Мяса птицы</t>
  </si>
  <si>
    <t>Справочно: в т.ч. мясопродукты, произведённые из Мяса баранины и козлятины</t>
  </si>
  <si>
    <t>Справочно: в т.ч. мясопродукты, произведённые из Прочего мяса</t>
  </si>
  <si>
    <t>Мясо КРС, всего</t>
  </si>
  <si>
    <t>Мясо свинины, всего</t>
  </si>
  <si>
    <t>Мясо птицы, всего</t>
  </si>
  <si>
    <t>Мясо баранины и козлятины, всего</t>
  </si>
  <si>
    <t>Прочее мясо, всего</t>
  </si>
  <si>
    <t>Мясопродукты из Мяса КРС</t>
  </si>
  <si>
    <t>Мясопродукты из Мяса свинины</t>
  </si>
  <si>
    <t>Мясопродукты из Мяса птицы</t>
  </si>
  <si>
    <t>Мясопродукты из Мяса баранины и козлятины</t>
  </si>
  <si>
    <t>Мясопродукты из Прочего  мяса</t>
  </si>
  <si>
    <r>
      <t xml:space="preserve">3.1. Детализация Коррекритировки </t>
    </r>
    <r>
      <rPr>
        <b/>
        <sz val="11"/>
        <color rgb="FFFF0000"/>
        <rFont val="Times New Roman"/>
        <family val="1"/>
        <charset val="204"/>
      </rPr>
      <t>Вывоза</t>
    </r>
    <r>
      <rPr>
        <b/>
        <sz val="11"/>
        <color rgb="FF000000"/>
        <rFont val="Times New Roman"/>
        <family val="1"/>
        <charset val="204"/>
      </rPr>
      <t xml:space="preserve"> на вид мяса и вид мясопродуктов</t>
    </r>
  </si>
  <si>
    <r>
      <t xml:space="preserve">3.2.1. Удельный вес вида мяса и вида мясопродуктов в </t>
    </r>
    <r>
      <rPr>
        <b/>
        <sz val="11"/>
        <color rgb="FFFF0000"/>
        <rFont val="Times New Roman"/>
        <family val="1"/>
        <charset val="204"/>
      </rPr>
      <t>Вывозе</t>
    </r>
  </si>
  <si>
    <r>
      <t xml:space="preserve">3.2.2. Детализация Коррекритировки </t>
    </r>
    <r>
      <rPr>
        <b/>
        <sz val="11"/>
        <color rgb="FF00B050"/>
        <rFont val="Times New Roman"/>
        <family val="1"/>
        <charset val="204"/>
      </rPr>
      <t>Ввоза</t>
    </r>
    <r>
      <rPr>
        <b/>
        <sz val="11"/>
        <color rgb="FF000000"/>
        <rFont val="Times New Roman"/>
        <family val="1"/>
        <charset val="204"/>
      </rPr>
      <t xml:space="preserve"> на вид мяса и вид мясопродуктов</t>
    </r>
  </si>
  <si>
    <r>
      <t xml:space="preserve">3.2.1. Удельный вес вида мяса и вида мясопродуктов в </t>
    </r>
    <r>
      <rPr>
        <b/>
        <sz val="11"/>
        <color rgb="FF00B050"/>
        <rFont val="Times New Roman"/>
        <family val="1"/>
        <charset val="204"/>
      </rPr>
      <t>Ввозе</t>
    </r>
  </si>
  <si>
    <r>
      <t xml:space="preserve">3.2.3. Сторно </t>
    </r>
    <r>
      <rPr>
        <b/>
        <sz val="11"/>
        <color rgb="FFFF0000"/>
        <rFont val="Times New Roman"/>
        <family val="1"/>
        <charset val="204"/>
      </rPr>
      <t>вывоза</t>
    </r>
  </si>
  <si>
    <r>
      <t xml:space="preserve">3.2.2. Сторно </t>
    </r>
    <r>
      <rPr>
        <b/>
        <sz val="11"/>
        <color rgb="FF00B050"/>
        <rFont val="Times New Roman"/>
        <family val="1"/>
        <charset val="204"/>
      </rPr>
      <t>ввоза</t>
    </r>
  </si>
  <si>
    <r>
      <t xml:space="preserve">5.1. Корректировка </t>
    </r>
    <r>
      <rPr>
        <b/>
        <sz val="11"/>
        <color rgb="FF00B050"/>
        <rFont val="Times New Roman"/>
        <family val="1"/>
        <charset val="204"/>
      </rPr>
      <t>ввоза</t>
    </r>
  </si>
  <si>
    <r>
      <t xml:space="preserve">5.2. Корректировка </t>
    </r>
    <r>
      <rPr>
        <b/>
        <sz val="11"/>
        <color rgb="FFFF0000"/>
        <rFont val="Times New Roman"/>
        <family val="1"/>
        <charset val="204"/>
      </rPr>
      <t>вывоза</t>
    </r>
  </si>
  <si>
    <r>
      <t xml:space="preserve">1.1. </t>
    </r>
    <r>
      <rPr>
        <b/>
        <sz val="11"/>
        <color rgb="FF00B050"/>
        <rFont val="Times New Roman"/>
        <family val="1"/>
        <charset val="204"/>
      </rPr>
      <t>Ввоз</t>
    </r>
  </si>
  <si>
    <r>
      <t xml:space="preserve">1.2. </t>
    </r>
    <r>
      <rPr>
        <b/>
        <sz val="11"/>
        <color rgb="FFFF0000"/>
        <rFont val="Times New Roman"/>
        <family val="1"/>
        <charset val="204"/>
      </rPr>
      <t>Вывоз</t>
    </r>
  </si>
  <si>
    <r>
      <t xml:space="preserve">4.1. </t>
    </r>
    <r>
      <rPr>
        <b/>
        <sz val="11"/>
        <color rgb="FF00B050"/>
        <rFont val="Times New Roman"/>
        <family val="1"/>
        <charset val="204"/>
      </rPr>
      <t>Ввоз</t>
    </r>
  </si>
  <si>
    <r>
      <t xml:space="preserve">4.2. </t>
    </r>
    <r>
      <rPr>
        <b/>
        <sz val="11"/>
        <color rgb="FFFF0000"/>
        <rFont val="Times New Roman"/>
        <family val="1"/>
        <charset val="204"/>
      </rPr>
      <t>Вывоз</t>
    </r>
  </si>
  <si>
    <t>2. Минимальный остаток за 3 предыдущих года</t>
  </si>
  <si>
    <r>
      <t xml:space="preserve">Итого </t>
    </r>
    <r>
      <rPr>
        <b/>
        <sz val="11"/>
        <color rgb="FF00B050"/>
        <rFont val="Times New Roman"/>
        <family val="1"/>
        <charset val="204"/>
      </rPr>
      <t>Ввоз</t>
    </r>
    <r>
      <rPr>
        <b/>
        <sz val="11"/>
        <color indexed="55"/>
        <rFont val="Times New Roman"/>
        <family val="1"/>
        <charset val="204"/>
      </rPr>
      <t xml:space="preserve"> по всем видам мяса</t>
    </r>
  </si>
  <si>
    <r>
      <t xml:space="preserve">Итого </t>
    </r>
    <r>
      <rPr>
        <b/>
        <sz val="11"/>
        <color rgb="FFFF0000"/>
        <rFont val="Times New Roman"/>
        <family val="1"/>
        <charset val="204"/>
      </rPr>
      <t>Вывоз</t>
    </r>
    <r>
      <rPr>
        <b/>
        <sz val="11"/>
        <color indexed="55"/>
        <rFont val="Times New Roman"/>
        <family val="1"/>
        <charset val="204"/>
      </rPr>
      <t xml:space="preserve"> по всем видам мяса</t>
    </r>
  </si>
  <si>
    <t>Таблица 3 - Коэффициенты для распределения мясопродуктов в Ввозе, Вывозе и Личном потреблении по видам мяса</t>
  </si>
  <si>
    <r>
      <t xml:space="preserve">Итого </t>
    </r>
    <r>
      <rPr>
        <b/>
        <sz val="11"/>
        <color rgb="FFFF0000"/>
        <rFont val="Times New Roman"/>
        <family val="1"/>
        <charset val="204"/>
      </rPr>
      <t>Личное потребление</t>
    </r>
    <r>
      <rPr>
        <b/>
        <sz val="11"/>
        <color indexed="55"/>
        <rFont val="Times New Roman"/>
        <family val="1"/>
        <charset val="204"/>
      </rPr>
      <t xml:space="preserve"> по всем видам мяса</t>
    </r>
  </si>
  <si>
    <t>Потребление мяса КРС (без учёта мясопродуктов)</t>
  </si>
  <si>
    <t>Потребление мяса свинины (без учёта мясопродуктов)</t>
  </si>
  <si>
    <t>Потребление мяса птицы (без учёта мясопродуктов)</t>
  </si>
  <si>
    <t>Потребление мяса баранины и козлятины (без учёта мясопродуктов)</t>
  </si>
  <si>
    <t>Потребление прочего мяса (без учёта мясопродуктов)</t>
  </si>
  <si>
    <t>Квартальные коэффициенты</t>
  </si>
  <si>
    <t>Справочно: в т.ч. Мясопродукты (для распределения по видам мяса)</t>
  </si>
  <si>
    <t>Потребление баранины и козлятины (без учёта мясопродуктов)</t>
  </si>
  <si>
    <t>Объем личного потребления мясопродуктов в предыдущем году</t>
  </si>
  <si>
    <t xml:space="preserve">Изменение личного потребления мясопродуктов относительно предыдущего года </t>
  </si>
  <si>
    <t>Комментарий по отклонению прогнозного баланса</t>
  </si>
  <si>
    <t>Показатель  баланса</t>
  </si>
  <si>
    <t>Отклонения (Прирост), %</t>
  </si>
  <si>
    <t>Комментарий</t>
  </si>
  <si>
    <t>Переработка</t>
  </si>
  <si>
    <t xml:space="preserve">   1.1 Запасы на начало периода</t>
  </si>
  <si>
    <t xml:space="preserve">   1.2 Производство</t>
  </si>
  <si>
    <t xml:space="preserve">   1.3 Ввоз, включая импорт</t>
  </si>
  <si>
    <t xml:space="preserve">   2.1 Производственное потребление</t>
  </si>
  <si>
    <t xml:space="preserve">   2.2 Переработка</t>
  </si>
  <si>
    <t xml:space="preserve">   2.3 Потери</t>
  </si>
  <si>
    <t xml:space="preserve">   2.4 Вывоз, включая экспорт</t>
  </si>
  <si>
    <t xml:space="preserve">   2.5 Личное потребление</t>
  </si>
  <si>
    <t>000227381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</si>
</sst>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(* #,##0.00_);_(* \(#,##0.00\);_(* &quot;-&quot;??_);_(@_)"/>
    <numFmt numFmtId="165" formatCode="0.000"/>
    <numFmt numFmtId="166" formatCode="_-* #,##0.00,_₽_-;\-* #,##0.00,_₽_-;_-* \-??\ _₽_-;_-@_-"/>
    <numFmt numFmtId="167" formatCode="0&quot; кв.&quot;"/>
    <numFmt numFmtId="168" formatCode="#,##0.000"/>
    <numFmt numFmtId="169" formatCode="#,##0_ ;[Red]\-#,##0,"/>
    <numFmt numFmtId="170" formatCode="#,##0_ ;[Red]\-#,##0\ "/>
    <numFmt numFmtId="171" formatCode="[=0]&quot;&quot;;General"/>
    <numFmt numFmtId="172" formatCode="#,##0.000_ ;\-#,##0.000\ "/>
    <numFmt numFmtId="173" formatCode="#,##0.000000_ ;\-#,##0.000000\ "/>
    <numFmt numFmtId="174" formatCode="#,##0.0000"/>
    <numFmt numFmtId="175" formatCode="#,##0.00_ ;\-#,##0.00\ "/>
  </numFmts>
  <fonts count="4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1"/>
    </font>
    <font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i/>
      <sz val="11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name val="Arial"/>
      <family val="2"/>
    </font>
    <font>
      <sz val="11"/>
      <name val="Calibri"/>
      <family val="2"/>
      <charset val="1"/>
    </font>
    <font>
      <b/>
      <sz val="11"/>
      <name val="Calibri"/>
      <family val="2"/>
      <charset val="204"/>
    </font>
    <font>
      <sz val="11"/>
      <color theme="0"/>
      <name val="Calibri"/>
      <family val="2"/>
      <charset val="1"/>
    </font>
    <font>
      <b/>
      <sz val="11"/>
      <color indexed="55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u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theme="8"/>
      <name val="Times New Roman"/>
      <family val="1"/>
      <charset val="204"/>
    </font>
    <font>
      <sz val="11"/>
      <color theme="9" tint="-0.249977111117893"/>
      <name val="Times New Roman"/>
      <family val="1"/>
      <charset val="204"/>
    </font>
    <font>
      <i/>
      <sz val="10"/>
      <color theme="9" tint="-0.249977111117893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1"/>
      <color theme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  <font>
      <i/>
      <sz val="11"/>
      <color theme="9" tint="-0.249977111117893"/>
      <name val="Times New Roman"/>
      <family val="1"/>
      <charset val="204"/>
    </font>
    <font>
      <sz val="11"/>
      <color theme="4" tint="-0.249977111117893"/>
      <name val="Times New Roman"/>
      <family val="1"/>
      <charset val="204"/>
    </font>
    <font>
      <i/>
      <sz val="11"/>
      <color theme="4" tint="-0.249977111117893"/>
      <name val="Times New Roman"/>
      <family val="1"/>
      <charset val="204"/>
    </font>
    <font>
      <i/>
      <sz val="11"/>
      <color theme="8" tint="-0.249977111117893"/>
      <name val="Times New Roman"/>
      <family val="1"/>
      <charset val="204"/>
    </font>
    <font>
      <i/>
      <sz val="11"/>
      <color theme="2" tint="-0.499984740745262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i/>
      <sz val="11"/>
      <color theme="7" tint="-0.49998474074526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B050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BF1DE"/>
      </patternFill>
    </fill>
    <fill>
      <patternFill patternType="lightUp">
        <fgColor theme="1"/>
        <bgColor rgb="FFBFBFC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rgb="FFDFDFE0"/>
      </patternFill>
    </fill>
    <fill>
      <patternFill patternType="solid">
        <fgColor theme="0"/>
        <bgColor rgb="FFDFDFE0"/>
      </patternFill>
    </fill>
    <fill>
      <patternFill patternType="solid">
        <fgColor theme="7" tint="0.59999389629810485"/>
        <bgColor rgb="FFF2DCDB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theme="4" tint="0.59999389629810485"/>
        <bgColor rgb="FFEBF1D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rgb="FFB7DEE8"/>
      </patternFill>
    </fill>
    <fill>
      <patternFill patternType="solid">
        <fgColor rgb="FFBDD7EE"/>
        <bgColor rgb="FFB7DEE8"/>
      </patternFill>
    </fill>
    <fill>
      <patternFill patternType="solid">
        <fgColor rgb="FFD9D9D9"/>
        <bgColor rgb="FFEBF1DE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B7DEE8"/>
      </patternFill>
    </fill>
    <fill>
      <patternFill patternType="solid">
        <fgColor rgb="FFB9CDE5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 style="dashed">
        <color theme="0" tint="-0.499984740745262"/>
      </bottom>
      <diagonal/>
    </border>
    <border>
      <left/>
      <right/>
      <top style="thin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theme="0" tint="-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4">
    <xf numFmtId="0" fontId="0" fillId="0" borderId="0"/>
    <xf numFmtId="166" fontId="10" fillId="0" borderId="0" applyBorder="0" applyProtection="0"/>
    <xf numFmtId="166" fontId="10" fillId="0" borderId="0" applyBorder="0" applyProtection="0"/>
    <xf numFmtId="0" fontId="18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4" fillId="0" borderId="0"/>
    <xf numFmtId="164" fontId="2" fillId="0" borderId="0" applyFont="0" applyFill="0" applyBorder="0" applyAlignment="0" applyProtection="0"/>
    <xf numFmtId="0" fontId="26" fillId="0" borderId="0"/>
    <xf numFmtId="0" fontId="24" fillId="0" borderId="0"/>
    <xf numFmtId="0" fontId="27" fillId="0" borderId="0"/>
    <xf numFmtId="0" fontId="1" fillId="0" borderId="0"/>
    <xf numFmtId="0" fontId="18" fillId="0" borderId="0"/>
  </cellStyleXfs>
  <cellXfs count="895">
    <xf numFmtId="0" fontId="0" fillId="0" borderId="0" xfId="0"/>
    <xf numFmtId="0" fontId="3" fillId="0" borderId="0" xfId="0" applyFont="1" applyBorder="1"/>
    <xf numFmtId="168" fontId="0" fillId="0" borderId="0" xfId="0" applyNumberFormat="1"/>
    <xf numFmtId="0" fontId="3" fillId="0" borderId="0" xfId="0" applyFont="1"/>
    <xf numFmtId="0" fontId="5" fillId="0" borderId="0" xfId="0" applyFont="1" applyAlignment="1">
      <alignment horizontal="right"/>
    </xf>
    <xf numFmtId="3" fontId="3" fillId="0" borderId="1" xfId="0" applyNumberFormat="1" applyFont="1" applyBorder="1"/>
    <xf numFmtId="168" fontId="3" fillId="0" borderId="0" xfId="0" applyNumberFormat="1" applyFont="1"/>
    <xf numFmtId="0" fontId="3" fillId="0" borderId="0" xfId="0" applyFont="1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0" fillId="0" borderId="0" xfId="0" applyFill="1"/>
    <xf numFmtId="0" fontId="13" fillId="0" borderId="0" xfId="0" applyFont="1"/>
    <xf numFmtId="170" fontId="15" fillId="6" borderId="1" xfId="0" applyNumberFormat="1" applyFont="1" applyFill="1" applyBorder="1"/>
    <xf numFmtId="0" fontId="14" fillId="0" borderId="9" xfId="0" applyFont="1" applyBorder="1" applyAlignment="1">
      <alignment horizontal="center"/>
    </xf>
    <xf numFmtId="0" fontId="0" fillId="0" borderId="0" xfId="0" applyBorder="1"/>
    <xf numFmtId="10" fontId="4" fillId="0" borderId="17" xfId="0" applyNumberFormat="1" applyFont="1" applyBorder="1" applyAlignment="1">
      <alignment horizontal="center" vertical="center" wrapText="1"/>
    </xf>
    <xf numFmtId="10" fontId="4" fillId="0" borderId="18" xfId="0" applyNumberFormat="1" applyFont="1" applyBorder="1" applyAlignment="1">
      <alignment horizontal="center" vertical="center" wrapText="1"/>
    </xf>
    <xf numFmtId="10" fontId="4" fillId="0" borderId="19" xfId="0" applyNumberFormat="1" applyFont="1" applyBorder="1" applyAlignment="1">
      <alignment horizontal="center" vertical="center" wrapText="1"/>
    </xf>
    <xf numFmtId="10" fontId="4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10" fontId="4" fillId="0" borderId="13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3" fillId="0" borderId="0" xfId="0" applyFont="1" applyBorder="1" applyAlignment="1"/>
    <xf numFmtId="0" fontId="4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center"/>
    </xf>
    <xf numFmtId="4" fontId="3" fillId="0" borderId="0" xfId="0" applyNumberFormat="1" applyFont="1" applyFill="1" applyBorder="1"/>
    <xf numFmtId="3" fontId="3" fillId="0" borderId="0" xfId="0" applyNumberFormat="1" applyFont="1" applyFill="1" applyBorder="1"/>
    <xf numFmtId="0" fontId="3" fillId="0" borderId="0" xfId="0" applyFont="1" applyFill="1"/>
    <xf numFmtId="0" fontId="17" fillId="0" borderId="12" xfId="0" applyFont="1" applyBorder="1" applyAlignment="1">
      <alignment vertical="center" wrapText="1"/>
    </xf>
    <xf numFmtId="168" fontId="3" fillId="0" borderId="0" xfId="0" applyNumberFormat="1" applyFont="1" applyFill="1" applyBorder="1"/>
    <xf numFmtId="0" fontId="3" fillId="0" borderId="0" xfId="0" applyFont="1" applyFill="1" applyBorder="1" applyAlignment="1">
      <alignment horizontal="left" indent="1"/>
    </xf>
    <xf numFmtId="168" fontId="4" fillId="0" borderId="0" xfId="0" applyNumberFormat="1" applyFont="1" applyFill="1" applyBorder="1"/>
    <xf numFmtId="168" fontId="4" fillId="4" borderId="15" xfId="0" applyNumberFormat="1" applyFont="1" applyFill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NumberFormat="1" applyFont="1" applyAlignment="1">
      <alignment horizontal="left"/>
    </xf>
    <xf numFmtId="0" fontId="20" fillId="0" borderId="0" xfId="0" applyNumberFormat="1" applyFont="1" applyAlignment="1">
      <alignment horizontal="left"/>
    </xf>
    <xf numFmtId="0" fontId="0" fillId="0" borderId="0" xfId="0" applyFill="1" applyBorder="1"/>
    <xf numFmtId="0" fontId="17" fillId="0" borderId="0" xfId="0" applyFont="1" applyFill="1" applyBorder="1" applyAlignment="1"/>
    <xf numFmtId="0" fontId="21" fillId="0" borderId="0" xfId="0" applyFont="1" applyProtection="1"/>
    <xf numFmtId="0" fontId="3" fillId="0" borderId="14" xfId="0" applyFont="1" applyBorder="1"/>
    <xf numFmtId="0" fontId="9" fillId="0" borderId="14" xfId="0" applyFont="1" applyBorder="1"/>
    <xf numFmtId="10" fontId="22" fillId="0" borderId="20" xfId="0" applyNumberFormat="1" applyFont="1" applyBorder="1" applyAlignment="1">
      <alignment horizontal="center" vertical="center" wrapText="1"/>
    </xf>
    <xf numFmtId="10" fontId="22" fillId="0" borderId="17" xfId="0" applyNumberFormat="1" applyFont="1" applyBorder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8" fontId="8" fillId="0" borderId="0" xfId="1" applyNumberFormat="1" applyFont="1" applyAlignment="1">
      <alignment horizontal="center"/>
    </xf>
    <xf numFmtId="0" fontId="3" fillId="0" borderId="0" xfId="0" applyFont="1" applyBorder="1" applyAlignment="1">
      <alignment horizontal="left" indent="1"/>
    </xf>
    <xf numFmtId="0" fontId="4" fillId="0" borderId="34" xfId="0" applyFont="1" applyBorder="1" applyAlignment="1">
      <alignment vertical="top"/>
    </xf>
    <xf numFmtId="0" fontId="3" fillId="0" borderId="27" xfId="0" applyFont="1" applyBorder="1" applyAlignment="1">
      <alignment horizontal="center"/>
    </xf>
    <xf numFmtId="0" fontId="4" fillId="0" borderId="0" xfId="0" applyFont="1" applyBorder="1"/>
    <xf numFmtId="165" fontId="3" fillId="0" borderId="0" xfId="0" applyNumberFormat="1" applyFont="1" applyBorder="1"/>
    <xf numFmtId="10" fontId="4" fillId="0" borderId="21" xfId="0" applyNumberFormat="1" applyFont="1" applyBorder="1" applyAlignment="1">
      <alignment horizontal="center" vertical="center" wrapText="1"/>
    </xf>
    <xf numFmtId="168" fontId="3" fillId="0" borderId="36" xfId="0" applyNumberFormat="1" applyFont="1" applyFill="1" applyBorder="1" applyAlignment="1">
      <alignment horizontal="right"/>
    </xf>
    <xf numFmtId="10" fontId="14" fillId="0" borderId="17" xfId="4" applyNumberFormat="1" applyFont="1" applyBorder="1" applyAlignment="1">
      <alignment horizontal="center" vertical="center" wrapText="1"/>
    </xf>
    <xf numFmtId="168" fontId="3" fillId="8" borderId="36" xfId="0" applyNumberFormat="1" applyFont="1" applyFill="1" applyBorder="1" applyProtection="1">
      <protection locked="0" hidden="1"/>
    </xf>
    <xf numFmtId="10" fontId="22" fillId="0" borderId="18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8" fontId="3" fillId="8" borderId="40" xfId="0" applyNumberFormat="1" applyFont="1" applyFill="1" applyBorder="1" applyAlignment="1" applyProtection="1">
      <alignment horizontal="right"/>
      <protection locked="0"/>
    </xf>
    <xf numFmtId="168" fontId="3" fillId="8" borderId="44" xfId="0" applyNumberFormat="1" applyFont="1" applyFill="1" applyBorder="1" applyAlignment="1" applyProtection="1">
      <alignment horizontal="right"/>
      <protection locked="0"/>
    </xf>
    <xf numFmtId="0" fontId="4" fillId="0" borderId="43" xfId="0" applyFont="1" applyBorder="1" applyAlignment="1">
      <alignment horizontal="left" indent="1"/>
    </xf>
    <xf numFmtId="0" fontId="3" fillId="0" borderId="43" xfId="0" applyFont="1" applyBorder="1" applyAlignment="1">
      <alignment horizontal="left" indent="2"/>
    </xf>
    <xf numFmtId="0" fontId="3" fillId="0" borderId="41" xfId="0" applyFont="1" applyBorder="1" applyAlignment="1">
      <alignment horizontal="center"/>
    </xf>
    <xf numFmtId="0" fontId="3" fillId="0" borderId="45" xfId="0" applyFont="1" applyBorder="1" applyAlignment="1">
      <alignment horizontal="left" indent="2"/>
    </xf>
    <xf numFmtId="0" fontId="3" fillId="0" borderId="51" xfId="0" applyFont="1" applyBorder="1" applyAlignment="1">
      <alignment horizontal="center"/>
    </xf>
    <xf numFmtId="168" fontId="4" fillId="0" borderId="54" xfId="0" applyNumberFormat="1" applyFont="1" applyBorder="1"/>
    <xf numFmtId="168" fontId="4" fillId="0" borderId="55" xfId="0" applyNumberFormat="1" applyFont="1" applyBorder="1"/>
    <xf numFmtId="0" fontId="0" fillId="0" borderId="0" xfId="0" applyBorder="1" applyAlignment="1">
      <alignment horizontal="center"/>
    </xf>
    <xf numFmtId="0" fontId="0" fillId="6" borderId="0" xfId="0" applyFill="1"/>
    <xf numFmtId="0" fontId="6" fillId="15" borderId="53" xfId="0" applyNumberFormat="1" applyFont="1" applyFill="1" applyBorder="1" applyAlignment="1">
      <alignment horizontal="left" wrapText="1"/>
    </xf>
    <xf numFmtId="0" fontId="16" fillId="15" borderId="53" xfId="0" applyNumberFormat="1" applyFont="1" applyFill="1" applyBorder="1" applyAlignment="1">
      <alignment horizontal="left" wrapText="1"/>
    </xf>
    <xf numFmtId="0" fontId="4" fillId="0" borderId="4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3" xfId="0" applyFont="1" applyBorder="1" applyAlignment="1">
      <alignment horizontal="left" indent="1"/>
    </xf>
    <xf numFmtId="0" fontId="3" fillId="0" borderId="45" xfId="0" applyFont="1" applyBorder="1" applyAlignment="1">
      <alignment horizontal="left" indent="1"/>
    </xf>
    <xf numFmtId="168" fontId="4" fillId="0" borderId="40" xfId="0" applyNumberFormat="1" applyFont="1" applyBorder="1" applyAlignment="1">
      <alignment vertical="center"/>
    </xf>
    <xf numFmtId="168" fontId="4" fillId="0" borderId="44" xfId="0" applyNumberFormat="1" applyFont="1" applyBorder="1" applyAlignment="1">
      <alignment vertical="center"/>
    </xf>
    <xf numFmtId="168" fontId="3" fillId="12" borderId="36" xfId="0" applyNumberFormat="1" applyFont="1" applyFill="1" applyBorder="1" applyAlignment="1" applyProtection="1">
      <alignment horizontal="right" vertical="center"/>
      <protection locked="0"/>
    </xf>
    <xf numFmtId="168" fontId="3" fillId="12" borderId="43" xfId="0" applyNumberFormat="1" applyFont="1" applyFill="1" applyBorder="1" applyAlignment="1" applyProtection="1">
      <alignment horizontal="right" vertical="center"/>
      <protection locked="0"/>
    </xf>
    <xf numFmtId="168" fontId="3" fillId="12" borderId="42" xfId="0" applyNumberFormat="1" applyFont="1" applyFill="1" applyBorder="1" applyAlignment="1" applyProtection="1">
      <alignment horizontal="right" vertical="center"/>
      <protection locked="0"/>
    </xf>
    <xf numFmtId="0" fontId="4" fillId="3" borderId="12" xfId="0" applyFont="1" applyFill="1" applyBorder="1" applyAlignment="1"/>
    <xf numFmtId="0" fontId="4" fillId="3" borderId="13" xfId="0" applyFont="1" applyFill="1" applyBorder="1" applyAlignment="1">
      <alignment horizontal="center"/>
    </xf>
    <xf numFmtId="4" fontId="4" fillId="3" borderId="13" xfId="0" applyNumberFormat="1" applyFont="1" applyFill="1" applyBorder="1" applyAlignment="1">
      <alignment horizontal="right"/>
    </xf>
    <xf numFmtId="3" fontId="4" fillId="3" borderId="13" xfId="0" applyNumberFormat="1" applyFont="1" applyFill="1" applyBorder="1" applyAlignment="1">
      <alignment horizontal="right"/>
    </xf>
    <xf numFmtId="0" fontId="4" fillId="3" borderId="56" xfId="0" applyFont="1" applyFill="1" applyBorder="1" applyAlignment="1"/>
    <xf numFmtId="168" fontId="4" fillId="4" borderId="5" xfId="0" applyNumberFormat="1" applyFont="1" applyFill="1" applyBorder="1" applyAlignment="1">
      <alignment horizontal="right" vertical="center"/>
    </xf>
    <xf numFmtId="168" fontId="4" fillId="3" borderId="16" xfId="0" applyNumberFormat="1" applyFont="1" applyFill="1" applyBorder="1" applyAlignment="1">
      <alignment horizontal="right" vertical="center"/>
    </xf>
    <xf numFmtId="168" fontId="4" fillId="3" borderId="37" xfId="0" applyNumberFormat="1" applyFont="1" applyFill="1" applyBorder="1" applyAlignment="1">
      <alignment horizontal="right" vertical="center"/>
    </xf>
    <xf numFmtId="168" fontId="4" fillId="3" borderId="10" xfId="0" applyNumberFormat="1" applyFont="1" applyFill="1" applyBorder="1" applyAlignment="1">
      <alignment horizontal="right" vertical="center"/>
    </xf>
    <xf numFmtId="168" fontId="3" fillId="2" borderId="54" xfId="0" applyNumberFormat="1" applyFont="1" applyFill="1" applyBorder="1" applyAlignment="1">
      <alignment horizontal="right" vertical="center"/>
    </xf>
    <xf numFmtId="168" fontId="3" fillId="11" borderId="36" xfId="0" applyNumberFormat="1" applyFont="1" applyFill="1" applyBorder="1" applyAlignment="1" applyProtection="1">
      <alignment horizontal="right" vertical="center"/>
      <protection locked="0"/>
    </xf>
    <xf numFmtId="168" fontId="3" fillId="11" borderId="40" xfId="0" applyNumberFormat="1" applyFont="1" applyFill="1" applyBorder="1" applyAlignment="1" applyProtection="1">
      <alignment horizontal="right" vertical="center"/>
      <protection locked="0"/>
    </xf>
    <xf numFmtId="168" fontId="3" fillId="11" borderId="41" xfId="0" applyNumberFormat="1" applyFont="1" applyFill="1" applyBorder="1" applyAlignment="1" applyProtection="1">
      <alignment horizontal="right" vertical="center"/>
      <protection locked="0"/>
    </xf>
    <xf numFmtId="168" fontId="3" fillId="2" borderId="55" xfId="0" applyNumberFormat="1" applyFont="1" applyFill="1" applyBorder="1" applyAlignment="1">
      <alignment horizontal="right" vertical="center"/>
    </xf>
    <xf numFmtId="168" fontId="3" fillId="11" borderId="42" xfId="0" applyNumberFormat="1" applyFont="1" applyFill="1" applyBorder="1" applyAlignment="1" applyProtection="1">
      <alignment horizontal="right" vertical="center"/>
      <protection locked="0"/>
    </xf>
    <xf numFmtId="168" fontId="3" fillId="11" borderId="46" xfId="0" applyNumberFormat="1" applyFont="1" applyFill="1" applyBorder="1" applyAlignment="1" applyProtection="1">
      <alignment horizontal="right" vertical="center"/>
      <protection locked="0"/>
    </xf>
    <xf numFmtId="168" fontId="3" fillId="11" borderId="51" xfId="0" applyNumberFormat="1" applyFont="1" applyFill="1" applyBorder="1" applyAlignment="1" applyProtection="1">
      <alignment horizontal="right" vertical="center"/>
      <protection locked="0"/>
    </xf>
    <xf numFmtId="4" fontId="4" fillId="3" borderId="13" xfId="0" applyNumberFormat="1" applyFont="1" applyFill="1" applyBorder="1" applyAlignment="1">
      <alignment horizontal="right" vertical="center"/>
    </xf>
    <xf numFmtId="3" fontId="4" fillId="3" borderId="13" xfId="0" applyNumberFormat="1" applyFont="1" applyFill="1" applyBorder="1" applyAlignment="1">
      <alignment horizontal="right" vertical="center"/>
    </xf>
    <xf numFmtId="3" fontId="4" fillId="3" borderId="35" xfId="0" applyNumberFormat="1" applyFont="1" applyFill="1" applyBorder="1" applyAlignment="1">
      <alignment horizontal="right" vertical="center"/>
    </xf>
    <xf numFmtId="168" fontId="3" fillId="0" borderId="40" xfId="0" applyNumberFormat="1" applyFont="1" applyFill="1" applyBorder="1" applyAlignment="1">
      <alignment horizontal="right" vertical="center"/>
    </xf>
    <xf numFmtId="168" fontId="3" fillId="0" borderId="40" xfId="0" applyNumberFormat="1" applyFont="1" applyFill="1" applyBorder="1" applyAlignment="1">
      <alignment horizontal="right"/>
    </xf>
    <xf numFmtId="168" fontId="3" fillId="0" borderId="44" xfId="0" applyNumberFormat="1" applyFont="1" applyFill="1" applyBorder="1" applyAlignment="1">
      <alignment horizontal="right"/>
    </xf>
    <xf numFmtId="168" fontId="3" fillId="9" borderId="40" xfId="0" applyNumberFormat="1" applyFont="1" applyFill="1" applyBorder="1" applyAlignment="1">
      <alignment horizontal="right" vertical="center"/>
    </xf>
    <xf numFmtId="168" fontId="3" fillId="9" borderId="40" xfId="0" applyNumberFormat="1" applyFont="1" applyFill="1" applyBorder="1" applyAlignment="1">
      <alignment horizontal="right"/>
    </xf>
    <xf numFmtId="168" fontId="3" fillId="9" borderId="44" xfId="0" applyNumberFormat="1" applyFont="1" applyFill="1" applyBorder="1" applyAlignment="1">
      <alignment horizontal="right"/>
    </xf>
    <xf numFmtId="168" fontId="3" fillId="0" borderId="36" xfId="0" applyNumberFormat="1" applyFont="1" applyFill="1" applyBorder="1" applyAlignment="1">
      <alignment horizontal="right" vertical="center"/>
    </xf>
    <xf numFmtId="0" fontId="3" fillId="0" borderId="57" xfId="0" applyFont="1" applyBorder="1" applyAlignment="1">
      <alignment horizontal="center"/>
    </xf>
    <xf numFmtId="0" fontId="17" fillId="0" borderId="17" xfId="0" applyFont="1" applyBorder="1" applyAlignment="1">
      <alignment vertical="center" wrapText="1"/>
    </xf>
    <xf numFmtId="172" fontId="17" fillId="0" borderId="22" xfId="1" applyNumberFormat="1" applyFont="1" applyBorder="1" applyAlignment="1">
      <alignment horizontal="right" vertical="center"/>
    </xf>
    <xf numFmtId="172" fontId="9" fillId="0" borderId="21" xfId="1" applyNumberFormat="1" applyFont="1" applyBorder="1" applyAlignment="1">
      <alignment horizontal="right" vertical="center"/>
    </xf>
    <xf numFmtId="172" fontId="9" fillId="0" borderId="19" xfId="1" applyNumberFormat="1" applyFont="1" applyBorder="1" applyAlignment="1">
      <alignment horizontal="right" vertical="center"/>
    </xf>
    <xf numFmtId="172" fontId="9" fillId="0" borderId="18" xfId="1" applyNumberFormat="1" applyFont="1" applyBorder="1" applyAlignment="1">
      <alignment horizontal="right" vertical="center"/>
    </xf>
    <xf numFmtId="172" fontId="9" fillId="0" borderId="20" xfId="1" applyNumberFormat="1" applyFont="1" applyBorder="1" applyAlignment="1">
      <alignment horizontal="right" vertical="center"/>
    </xf>
    <xf numFmtId="172" fontId="17" fillId="0" borderId="15" xfId="1" applyNumberFormat="1" applyFont="1" applyBorder="1" applyAlignment="1">
      <alignment horizontal="right" vertical="center"/>
    </xf>
    <xf numFmtId="172" fontId="9" fillId="0" borderId="16" xfId="1" applyNumberFormat="1" applyFont="1" applyBorder="1" applyAlignment="1">
      <alignment horizontal="right" vertical="center"/>
    </xf>
    <xf numFmtId="172" fontId="9" fillId="0" borderId="37" xfId="1" applyNumberFormat="1" applyFont="1" applyBorder="1" applyAlignment="1">
      <alignment horizontal="right" vertical="center"/>
    </xf>
    <xf numFmtId="172" fontId="9" fillId="0" borderId="10" xfId="1" applyNumberFormat="1" applyFont="1" applyBorder="1" applyAlignment="1">
      <alignment horizontal="right" vertical="center"/>
    </xf>
    <xf numFmtId="172" fontId="17" fillId="0" borderId="54" xfId="1" applyNumberFormat="1" applyFont="1" applyBorder="1" applyAlignment="1">
      <alignment horizontal="right" vertical="center"/>
    </xf>
    <xf numFmtId="172" fontId="9" fillId="0" borderId="36" xfId="1" applyNumberFormat="1" applyFont="1" applyBorder="1" applyAlignment="1">
      <alignment horizontal="right" vertical="center"/>
    </xf>
    <xf numFmtId="172" fontId="9" fillId="0" borderId="40" xfId="1" applyNumberFormat="1" applyFont="1" applyBorder="1" applyAlignment="1">
      <alignment horizontal="right" vertical="center"/>
    </xf>
    <xf numFmtId="172" fontId="9" fillId="0" borderId="41" xfId="1" applyNumberFormat="1" applyFont="1" applyBorder="1" applyAlignment="1">
      <alignment horizontal="right" vertical="center"/>
    </xf>
    <xf numFmtId="172" fontId="17" fillId="0" borderId="55" xfId="1" applyNumberFormat="1" applyFont="1" applyBorder="1" applyAlignment="1">
      <alignment horizontal="right" vertical="center"/>
    </xf>
    <xf numFmtId="172" fontId="9" fillId="0" borderId="42" xfId="1" applyNumberFormat="1" applyFont="1" applyBorder="1" applyAlignment="1">
      <alignment horizontal="right" vertical="center"/>
    </xf>
    <xf numFmtId="172" fontId="9" fillId="0" borderId="46" xfId="1" applyNumberFormat="1" applyFont="1" applyBorder="1" applyAlignment="1">
      <alignment horizontal="right" vertical="center"/>
    </xf>
    <xf numFmtId="172" fontId="9" fillId="0" borderId="51" xfId="1" applyNumberFormat="1" applyFont="1" applyBorder="1" applyAlignment="1">
      <alignment horizontal="right" vertical="center"/>
    </xf>
    <xf numFmtId="168" fontId="3" fillId="3" borderId="16" xfId="0" applyNumberFormat="1" applyFont="1" applyFill="1" applyBorder="1" applyAlignment="1">
      <alignment horizontal="right"/>
    </xf>
    <xf numFmtId="168" fontId="3" fillId="3" borderId="26" xfId="0" applyNumberFormat="1" applyFont="1" applyFill="1" applyBorder="1" applyAlignment="1">
      <alignment horizontal="right"/>
    </xf>
    <xf numFmtId="166" fontId="8" fillId="0" borderId="20" xfId="1" applyFont="1" applyBorder="1"/>
    <xf numFmtId="0" fontId="3" fillId="6" borderId="12" xfId="0" applyFont="1" applyFill="1" applyBorder="1" applyAlignment="1">
      <alignment wrapText="1"/>
    </xf>
    <xf numFmtId="10" fontId="14" fillId="0" borderId="20" xfId="4" applyNumberFormat="1" applyFont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left" vertical="center"/>
    </xf>
    <xf numFmtId="3" fontId="4" fillId="4" borderId="53" xfId="0" applyNumberFormat="1" applyFont="1" applyFill="1" applyBorder="1" applyAlignment="1">
      <alignment horizontal="right" vertical="center"/>
    </xf>
    <xf numFmtId="3" fontId="4" fillId="4" borderId="50" xfId="0" applyNumberFormat="1" applyFont="1" applyFill="1" applyBorder="1" applyAlignment="1">
      <alignment horizontal="right" vertical="center"/>
    </xf>
    <xf numFmtId="0" fontId="4" fillId="4" borderId="49" xfId="0" applyFont="1" applyFill="1" applyBorder="1" applyAlignment="1">
      <alignment horizontal="left" vertical="center" wrapText="1" indent="1"/>
    </xf>
    <xf numFmtId="0" fontId="29" fillId="0" borderId="0" xfId="0" applyFont="1" applyBorder="1" applyAlignment="1"/>
    <xf numFmtId="0" fontId="30" fillId="0" borderId="0" xfId="0" applyFont="1"/>
    <xf numFmtId="0" fontId="30" fillId="0" borderId="0" xfId="4" applyFont="1"/>
    <xf numFmtId="0" fontId="30" fillId="0" borderId="0" xfId="0" applyFont="1" applyBorder="1"/>
    <xf numFmtId="0" fontId="32" fillId="0" borderId="0" xfId="0" applyFont="1" applyFill="1" applyAlignment="1">
      <alignment vertical="top"/>
    </xf>
    <xf numFmtId="0" fontId="32" fillId="0" borderId="0" xfId="0" applyFont="1" applyFill="1"/>
    <xf numFmtId="0" fontId="32" fillId="0" borderId="0" xfId="4" applyFont="1"/>
    <xf numFmtId="0" fontId="32" fillId="0" borderId="0" xfId="0" applyFont="1" applyFill="1" applyBorder="1"/>
    <xf numFmtId="0" fontId="32" fillId="0" borderId="0" xfId="0" applyFont="1"/>
    <xf numFmtId="165" fontId="4" fillId="0" borderId="54" xfId="0" applyNumberFormat="1" applyFont="1" applyFill="1" applyBorder="1" applyAlignment="1">
      <alignment horizontal="right" vertical="center"/>
    </xf>
    <xf numFmtId="165" fontId="4" fillId="0" borderId="54" xfId="0" applyNumberFormat="1" applyFont="1" applyBorder="1" applyAlignment="1">
      <alignment horizontal="right" vertical="center"/>
    </xf>
    <xf numFmtId="165" fontId="7" fillId="5" borderId="36" xfId="0" applyNumberFormat="1" applyFont="1" applyFill="1" applyBorder="1" applyAlignment="1">
      <alignment horizontal="right" vertical="center"/>
    </xf>
    <xf numFmtId="165" fontId="7" fillId="5" borderId="50" xfId="0" applyNumberFormat="1" applyFont="1" applyFill="1" applyBorder="1" applyAlignment="1">
      <alignment horizontal="right" vertical="center"/>
    </xf>
    <xf numFmtId="165" fontId="3" fillId="0" borderId="50" xfId="0" applyNumberFormat="1" applyFont="1" applyBorder="1" applyAlignment="1">
      <alignment horizontal="right" vertical="center"/>
    </xf>
    <xf numFmtId="165" fontId="3" fillId="14" borderId="50" xfId="0" applyNumberFormat="1" applyFont="1" applyFill="1" applyBorder="1" applyAlignment="1">
      <alignment horizontal="right" vertical="center"/>
    </xf>
    <xf numFmtId="165" fontId="4" fillId="14" borderId="54" xfId="0" applyNumberFormat="1" applyFont="1" applyFill="1" applyBorder="1" applyAlignment="1">
      <alignment horizontal="right" vertical="center"/>
    </xf>
    <xf numFmtId="165" fontId="4" fillId="3" borderId="15" xfId="0" applyNumberFormat="1" applyFont="1" applyFill="1" applyBorder="1" applyAlignment="1">
      <alignment horizontal="right" vertical="center"/>
    </xf>
    <xf numFmtId="0" fontId="16" fillId="15" borderId="50" xfId="0" applyNumberFormat="1" applyFont="1" applyFill="1" applyBorder="1" applyAlignment="1">
      <alignment horizontal="left" wrapText="1"/>
    </xf>
    <xf numFmtId="168" fontId="6" fillId="16" borderId="40" xfId="0" applyNumberFormat="1" applyFont="1" applyFill="1" applyBorder="1" applyAlignment="1">
      <alignment horizontal="right"/>
    </xf>
    <xf numFmtId="168" fontId="6" fillId="6" borderId="40" xfId="0" applyNumberFormat="1" applyFont="1" applyFill="1" applyBorder="1" applyAlignment="1">
      <alignment horizontal="right"/>
    </xf>
    <xf numFmtId="171" fontId="6" fillId="16" borderId="40" xfId="0" applyNumberFormat="1" applyFont="1" applyFill="1" applyBorder="1" applyAlignment="1">
      <alignment horizontal="right"/>
    </xf>
    <xf numFmtId="165" fontId="6" fillId="16" borderId="40" xfId="0" applyNumberFormat="1" applyFont="1" applyFill="1" applyBorder="1" applyAlignment="1">
      <alignment horizontal="right"/>
    </xf>
    <xf numFmtId="168" fontId="6" fillId="16" borderId="41" xfId="0" applyNumberFormat="1" applyFont="1" applyFill="1" applyBorder="1" applyAlignment="1">
      <alignment horizontal="right"/>
    </xf>
    <xf numFmtId="168" fontId="6" fillId="6" borderId="41" xfId="0" applyNumberFormat="1" applyFont="1" applyFill="1" applyBorder="1" applyAlignment="1">
      <alignment horizontal="right"/>
    </xf>
    <xf numFmtId="165" fontId="6" fillId="16" borderId="41" xfId="0" applyNumberFormat="1" applyFont="1" applyFill="1" applyBorder="1" applyAlignment="1">
      <alignment horizontal="right"/>
    </xf>
    <xf numFmtId="171" fontId="6" fillId="16" borderId="41" xfId="0" applyNumberFormat="1" applyFont="1" applyFill="1" applyBorder="1" applyAlignment="1">
      <alignment horizontal="right"/>
    </xf>
    <xf numFmtId="168" fontId="6" fillId="16" borderId="36" xfId="0" applyNumberFormat="1" applyFont="1" applyFill="1" applyBorder="1" applyAlignment="1">
      <alignment horizontal="right"/>
    </xf>
    <xf numFmtId="168" fontId="6" fillId="6" borderId="36" xfId="0" applyNumberFormat="1" applyFont="1" applyFill="1" applyBorder="1" applyAlignment="1">
      <alignment horizontal="right"/>
    </xf>
    <xf numFmtId="171" fontId="6" fillId="16" borderId="36" xfId="0" applyNumberFormat="1" applyFont="1" applyFill="1" applyBorder="1" applyAlignment="1">
      <alignment horizontal="right"/>
    </xf>
    <xf numFmtId="165" fontId="6" fillId="16" borderId="36" xfId="0" applyNumberFormat="1" applyFont="1" applyFill="1" applyBorder="1" applyAlignment="1">
      <alignment horizontal="right"/>
    </xf>
    <xf numFmtId="168" fontId="16" fillId="16" borderId="54" xfId="0" applyNumberFormat="1" applyFont="1" applyFill="1" applyBorder="1" applyAlignment="1">
      <alignment horizontal="right"/>
    </xf>
    <xf numFmtId="0" fontId="6" fillId="0" borderId="54" xfId="0" applyNumberFormat="1" applyFont="1" applyBorder="1" applyAlignment="1">
      <alignment horizontal="right"/>
    </xf>
    <xf numFmtId="165" fontId="16" fillId="16" borderId="54" xfId="0" applyNumberFormat="1" applyFont="1" applyFill="1" applyBorder="1" applyAlignment="1">
      <alignment horizontal="right"/>
    </xf>
    <xf numFmtId="168" fontId="16" fillId="0" borderId="54" xfId="0" applyNumberFormat="1" applyFont="1" applyBorder="1" applyAlignment="1">
      <alignment horizontal="right"/>
    </xf>
    <xf numFmtId="165" fontId="16" fillId="0" borderId="54" xfId="0" applyNumberFormat="1" applyFont="1" applyBorder="1" applyAlignment="1">
      <alignment horizontal="right"/>
    </xf>
    <xf numFmtId="171" fontId="16" fillId="0" borderId="54" xfId="0" applyNumberFormat="1" applyFont="1" applyBorder="1" applyAlignment="1">
      <alignment horizontal="right"/>
    </xf>
    <xf numFmtId="171" fontId="16" fillId="0" borderId="55" xfId="0" applyNumberFormat="1" applyFont="1" applyBorder="1" applyAlignment="1">
      <alignment horizontal="right"/>
    </xf>
    <xf numFmtId="168" fontId="6" fillId="0" borderId="54" xfId="0" applyNumberFormat="1" applyFont="1" applyBorder="1" applyAlignment="1">
      <alignment horizontal="right"/>
    </xf>
    <xf numFmtId="0" fontId="6" fillId="15" borderId="9" xfId="0" applyNumberFormat="1" applyFont="1" applyFill="1" applyBorder="1" applyAlignment="1">
      <alignment horizontal="left" wrapText="1"/>
    </xf>
    <xf numFmtId="0" fontId="34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/>
    </xf>
    <xf numFmtId="0" fontId="16" fillId="15" borderId="9" xfId="0" applyNumberFormat="1" applyFont="1" applyFill="1" applyBorder="1" applyAlignment="1">
      <alignment horizontal="left" wrapText="1"/>
    </xf>
    <xf numFmtId="0" fontId="16" fillId="15" borderId="26" xfId="0" applyNumberFormat="1" applyFont="1" applyFill="1" applyBorder="1" applyAlignment="1">
      <alignment horizontal="left" wrapText="1"/>
    </xf>
    <xf numFmtId="0" fontId="3" fillId="0" borderId="45" xfId="0" applyFont="1" applyFill="1" applyBorder="1" applyAlignment="1">
      <alignment horizontal="left" indent="1"/>
    </xf>
    <xf numFmtId="168" fontId="3" fillId="8" borderId="40" xfId="0" applyNumberFormat="1" applyFont="1" applyFill="1" applyBorder="1" applyProtection="1">
      <protection locked="0" hidden="1"/>
    </xf>
    <xf numFmtId="168" fontId="3" fillId="8" borderId="44" xfId="0" applyNumberFormat="1" applyFont="1" applyFill="1" applyBorder="1" applyProtection="1">
      <protection locked="0" hidden="1"/>
    </xf>
    <xf numFmtId="168" fontId="3" fillId="8" borderId="50" xfId="0" applyNumberFormat="1" applyFont="1" applyFill="1" applyBorder="1" applyProtection="1">
      <protection locked="0" hidden="1"/>
    </xf>
    <xf numFmtId="168" fontId="3" fillId="8" borderId="42" xfId="0" applyNumberFormat="1" applyFont="1" applyFill="1" applyBorder="1" applyProtection="1">
      <protection locked="0" hidden="1"/>
    </xf>
    <xf numFmtId="168" fontId="3" fillId="8" borderId="46" xfId="0" applyNumberFormat="1" applyFont="1" applyFill="1" applyBorder="1" applyProtection="1">
      <protection locked="0" hidden="1"/>
    </xf>
    <xf numFmtId="168" fontId="3" fillId="8" borderId="52" xfId="0" applyNumberFormat="1" applyFont="1" applyFill="1" applyBorder="1" applyProtection="1">
      <protection locked="0" hidden="1"/>
    </xf>
    <xf numFmtId="168" fontId="3" fillId="12" borderId="50" xfId="0" applyNumberFormat="1" applyFont="1" applyFill="1" applyBorder="1" applyAlignment="1" applyProtection="1">
      <alignment horizontal="right" vertical="center"/>
      <protection locked="0"/>
    </xf>
    <xf numFmtId="166" fontId="17" fillId="0" borderId="22" xfId="1" applyFont="1" applyBorder="1" applyAlignment="1">
      <alignment horizontal="center" vertical="center" wrapText="1"/>
    </xf>
    <xf numFmtId="166" fontId="17" fillId="0" borderId="21" xfId="1" applyFont="1" applyBorder="1" applyAlignment="1">
      <alignment horizontal="center" vertical="center" wrapText="1"/>
    </xf>
    <xf numFmtId="166" fontId="17" fillId="0" borderId="19" xfId="1" applyFont="1" applyBorder="1" applyAlignment="1">
      <alignment horizontal="center" vertical="center" wrapText="1"/>
    </xf>
    <xf numFmtId="166" fontId="17" fillId="0" borderId="18" xfId="1" applyFont="1" applyBorder="1" applyAlignment="1">
      <alignment horizontal="center" vertical="center" wrapText="1"/>
    </xf>
    <xf numFmtId="166" fontId="17" fillId="0" borderId="20" xfId="1" applyFont="1" applyBorder="1" applyAlignment="1">
      <alignment horizontal="center" vertical="center" wrapText="1"/>
    </xf>
    <xf numFmtId="168" fontId="3" fillId="8" borderId="40" xfId="0" applyNumberFormat="1" applyFont="1" applyFill="1" applyBorder="1" applyAlignment="1" applyProtection="1">
      <alignment horizontal="right" vertical="center"/>
      <protection locked="0"/>
    </xf>
    <xf numFmtId="168" fontId="3" fillId="8" borderId="43" xfId="0" applyNumberFormat="1" applyFont="1" applyFill="1" applyBorder="1" applyAlignment="1" applyProtection="1">
      <alignment horizontal="right" vertical="center"/>
      <protection locked="0"/>
    </xf>
    <xf numFmtId="168" fontId="3" fillId="8" borderId="44" xfId="0" applyNumberFormat="1" applyFont="1" applyFill="1" applyBorder="1" applyAlignment="1" applyProtection="1">
      <alignment horizontal="right" vertical="center"/>
      <protection locked="0"/>
    </xf>
    <xf numFmtId="168" fontId="4" fillId="6" borderId="40" xfId="0" applyNumberFormat="1" applyFont="1" applyFill="1" applyBorder="1" applyAlignment="1">
      <alignment horizontal="right" vertical="center"/>
    </xf>
    <xf numFmtId="171" fontId="16" fillId="16" borderId="16" xfId="0" applyNumberFormat="1" applyFont="1" applyFill="1" applyBorder="1" applyAlignment="1">
      <alignment horizontal="right"/>
    </xf>
    <xf numFmtId="171" fontId="16" fillId="16" borderId="37" xfId="0" applyNumberFormat="1" applyFont="1" applyFill="1" applyBorder="1" applyAlignment="1">
      <alignment horizontal="right"/>
    </xf>
    <xf numFmtId="171" fontId="16" fillId="16" borderId="10" xfId="0" applyNumberFormat="1" applyFont="1" applyFill="1" applyBorder="1" applyAlignment="1">
      <alignment horizontal="right"/>
    </xf>
    <xf numFmtId="171" fontId="16" fillId="16" borderId="15" xfId="0" applyNumberFormat="1" applyFont="1" applyFill="1" applyBorder="1" applyAlignment="1">
      <alignment horizontal="right"/>
    </xf>
    <xf numFmtId="168" fontId="17" fillId="0" borderId="0" xfId="1" applyNumberFormat="1" applyFont="1" applyAlignment="1">
      <alignment horizontal="right" vertical="center"/>
    </xf>
    <xf numFmtId="0" fontId="3" fillId="14" borderId="50" xfId="0" applyFont="1" applyFill="1" applyBorder="1" applyAlignment="1">
      <alignment horizontal="center" vertical="center"/>
    </xf>
    <xf numFmtId="10" fontId="15" fillId="0" borderId="0" xfId="4" applyNumberFormat="1" applyFont="1" applyBorder="1" applyAlignment="1">
      <alignment horizontal="left" wrapText="1"/>
    </xf>
    <xf numFmtId="0" fontId="15" fillId="0" borderId="0" xfId="4" applyFont="1" applyFill="1" applyBorder="1" applyAlignment="1">
      <alignment horizontal="center" wrapText="1"/>
    </xf>
    <xf numFmtId="10" fontId="22" fillId="0" borderId="3" xfId="0" applyNumberFormat="1" applyFont="1" applyBorder="1" applyAlignment="1">
      <alignment horizontal="left" vertical="center" wrapText="1"/>
    </xf>
    <xf numFmtId="10" fontId="22" fillId="0" borderId="4" xfId="0" applyNumberFormat="1" applyFont="1" applyBorder="1" applyAlignment="1">
      <alignment horizontal="center" vertical="center" wrapText="1"/>
    </xf>
    <xf numFmtId="165" fontId="4" fillId="6" borderId="5" xfId="0" applyNumberFormat="1" applyFont="1" applyFill="1" applyBorder="1" applyAlignment="1">
      <alignment horizontal="right" vertical="center" wrapText="1"/>
    </xf>
    <xf numFmtId="165" fontId="4" fillId="6" borderId="54" xfId="0" applyNumberFormat="1" applyFont="1" applyFill="1" applyBorder="1" applyAlignment="1">
      <alignment horizontal="right" vertical="center"/>
    </xf>
    <xf numFmtId="168" fontId="3" fillId="13" borderId="43" xfId="0" applyNumberFormat="1" applyFont="1" applyFill="1" applyBorder="1" applyAlignment="1">
      <alignment horizontal="right"/>
    </xf>
    <xf numFmtId="168" fontId="3" fillId="13" borderId="40" xfId="0" applyNumberFormat="1" applyFont="1" applyFill="1" applyBorder="1" applyAlignment="1">
      <alignment horizontal="right"/>
    </xf>
    <xf numFmtId="168" fontId="3" fillId="13" borderId="44" xfId="0" applyNumberFormat="1" applyFont="1" applyFill="1" applyBorder="1" applyAlignment="1">
      <alignment horizontal="right"/>
    </xf>
    <xf numFmtId="168" fontId="6" fillId="19" borderId="36" xfId="0" applyNumberFormat="1" applyFont="1" applyFill="1" applyBorder="1" applyAlignment="1">
      <alignment horizontal="right"/>
    </xf>
    <xf numFmtId="0" fontId="6" fillId="16" borderId="54" xfId="0" applyNumberFormat="1" applyFont="1" applyFill="1" applyBorder="1" applyAlignment="1">
      <alignment horizontal="left" vertical="center" wrapText="1" indent="1"/>
    </xf>
    <xf numFmtId="0" fontId="6" fillId="16" borderId="15" xfId="0" applyNumberFormat="1" applyFont="1" applyFill="1" applyBorder="1" applyAlignment="1">
      <alignment horizontal="left" vertical="center" wrapText="1" indent="1"/>
    </xf>
    <xf numFmtId="0" fontId="3" fillId="0" borderId="54" xfId="0" applyFont="1" applyFill="1" applyBorder="1" applyAlignment="1">
      <alignment horizontal="left" indent="2"/>
    </xf>
    <xf numFmtId="0" fontId="3" fillId="0" borderId="55" xfId="0" applyFont="1" applyFill="1" applyBorder="1" applyAlignment="1">
      <alignment horizontal="left" indent="2"/>
    </xf>
    <xf numFmtId="168" fontId="4" fillId="0" borderId="3" xfId="0" applyNumberFormat="1" applyFont="1" applyBorder="1" applyAlignment="1">
      <alignment horizontal="right" vertical="center"/>
    </xf>
    <xf numFmtId="168" fontId="4" fillId="0" borderId="7" xfId="0" applyNumberFormat="1" applyFont="1" applyBorder="1" applyAlignment="1">
      <alignment horizontal="right" vertical="center"/>
    </xf>
    <xf numFmtId="168" fontId="4" fillId="0" borderId="8" xfId="0" applyNumberFormat="1" applyFont="1" applyBorder="1" applyAlignment="1">
      <alignment horizontal="right" vertical="center"/>
    </xf>
    <xf numFmtId="168" fontId="4" fillId="6" borderId="43" xfId="0" applyNumberFormat="1" applyFont="1" applyFill="1" applyBorder="1" applyAlignment="1">
      <alignment horizontal="right" vertical="center"/>
    </xf>
    <xf numFmtId="0" fontId="6" fillId="15" borderId="25" xfId="0" applyNumberFormat="1" applyFont="1" applyFill="1" applyBorder="1" applyAlignment="1">
      <alignment horizontal="left" wrapText="1"/>
    </xf>
    <xf numFmtId="0" fontId="16" fillId="15" borderId="25" xfId="0" applyNumberFormat="1" applyFont="1" applyFill="1" applyBorder="1" applyAlignment="1">
      <alignment horizontal="left" wrapText="1"/>
    </xf>
    <xf numFmtId="0" fontId="16" fillId="15" borderId="23" xfId="0" applyNumberFormat="1" applyFont="1" applyFill="1" applyBorder="1" applyAlignment="1">
      <alignment horizontal="left" wrapText="1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center"/>
    </xf>
    <xf numFmtId="168" fontId="4" fillId="0" borderId="25" xfId="0" applyNumberFormat="1" applyFont="1" applyBorder="1" applyAlignment="1">
      <alignment horizontal="right" vertical="center"/>
    </xf>
    <xf numFmtId="168" fontId="4" fillId="0" borderId="23" xfId="0" applyNumberFormat="1" applyFont="1" applyBorder="1" applyAlignment="1">
      <alignment horizontal="right" vertical="center"/>
    </xf>
    <xf numFmtId="10" fontId="4" fillId="0" borderId="35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left"/>
    </xf>
    <xf numFmtId="0" fontId="4" fillId="0" borderId="53" xfId="0" applyFont="1" applyBorder="1" applyAlignment="1">
      <alignment horizontal="center"/>
    </xf>
    <xf numFmtId="168" fontId="4" fillId="0" borderId="53" xfId="0" applyNumberFormat="1" applyFont="1" applyBorder="1" applyAlignment="1">
      <alignment horizontal="right" vertical="center"/>
    </xf>
    <xf numFmtId="168" fontId="4" fillId="0" borderId="50" xfId="0" applyNumberFormat="1" applyFont="1" applyBorder="1" applyAlignment="1">
      <alignment horizontal="right" vertical="center"/>
    </xf>
    <xf numFmtId="168" fontId="3" fillId="17" borderId="6" xfId="0" applyNumberFormat="1" applyFont="1" applyFill="1" applyBorder="1" applyAlignment="1" applyProtection="1">
      <alignment horizontal="right"/>
      <protection hidden="1"/>
    </xf>
    <xf numFmtId="168" fontId="3" fillId="17" borderId="7" xfId="0" applyNumberFormat="1" applyFont="1" applyFill="1" applyBorder="1" applyAlignment="1" applyProtection="1">
      <alignment horizontal="right"/>
      <protection hidden="1"/>
    </xf>
    <xf numFmtId="168" fontId="3" fillId="17" borderId="8" xfId="0" applyNumberFormat="1" applyFont="1" applyFill="1" applyBorder="1" applyAlignment="1" applyProtection="1">
      <alignment horizontal="right"/>
      <protection hidden="1"/>
    </xf>
    <xf numFmtId="168" fontId="3" fillId="0" borderId="42" xfId="0" applyNumberFormat="1" applyFont="1" applyFill="1" applyBorder="1"/>
    <xf numFmtId="168" fontId="3" fillId="0" borderId="46" xfId="0" applyNumberFormat="1" applyFont="1" applyFill="1" applyBorder="1"/>
    <xf numFmtId="168" fontId="3" fillId="0" borderId="47" xfId="0" applyNumberFormat="1" applyFont="1" applyFill="1" applyBorder="1"/>
    <xf numFmtId="0" fontId="3" fillId="0" borderId="24" xfId="0" applyFont="1" applyFill="1" applyBorder="1"/>
    <xf numFmtId="0" fontId="3" fillId="0" borderId="8" xfId="0" applyFont="1" applyBorder="1" applyAlignment="1">
      <alignment horizontal="center"/>
    </xf>
    <xf numFmtId="0" fontId="4" fillId="0" borderId="45" xfId="0" applyFont="1" applyBorder="1"/>
    <xf numFmtId="0" fontId="4" fillId="0" borderId="51" xfId="0" applyFont="1" applyBorder="1" applyAlignment="1">
      <alignment horizontal="center"/>
    </xf>
    <xf numFmtId="0" fontId="4" fillId="0" borderId="47" xfId="0" applyFont="1" applyBorder="1"/>
    <xf numFmtId="165" fontId="3" fillId="0" borderId="32" xfId="0" applyNumberFormat="1" applyFont="1" applyBorder="1" applyAlignment="1">
      <alignment horizontal="right" vertical="center"/>
    </xf>
    <xf numFmtId="165" fontId="3" fillId="0" borderId="31" xfId="0" applyNumberFormat="1" applyFont="1" applyBorder="1" applyAlignment="1">
      <alignment horizontal="right" vertical="center"/>
    </xf>
    <xf numFmtId="0" fontId="3" fillId="0" borderId="32" xfId="0" applyFont="1" applyFill="1" applyBorder="1"/>
    <xf numFmtId="0" fontId="3" fillId="0" borderId="31" xfId="0" applyFont="1" applyFill="1" applyBorder="1" applyAlignment="1">
      <alignment horizontal="center"/>
    </xf>
    <xf numFmtId="10" fontId="15" fillId="0" borderId="3" xfId="4" applyNumberFormat="1" applyFont="1" applyBorder="1" applyAlignment="1">
      <alignment horizontal="left" wrapText="1"/>
    </xf>
    <xf numFmtId="10" fontId="15" fillId="0" borderId="43" xfId="4" applyNumberFormat="1" applyFont="1" applyBorder="1" applyAlignment="1">
      <alignment horizontal="left" wrapText="1"/>
    </xf>
    <xf numFmtId="0" fontId="15" fillId="0" borderId="8" xfId="4" applyFont="1" applyFill="1" applyBorder="1" applyAlignment="1">
      <alignment horizontal="center" wrapText="1"/>
    </xf>
    <xf numFmtId="10" fontId="14" fillId="0" borderId="45" xfId="4" applyNumberFormat="1" applyFont="1" applyBorder="1" applyAlignment="1">
      <alignment horizontal="left" wrapText="1"/>
    </xf>
    <xf numFmtId="0" fontId="14" fillId="0" borderId="47" xfId="4" applyFont="1" applyFill="1" applyBorder="1" applyAlignment="1">
      <alignment horizontal="center" wrapText="1"/>
    </xf>
    <xf numFmtId="168" fontId="14" fillId="0" borderId="42" xfId="4" applyNumberFormat="1" applyFont="1" applyFill="1" applyBorder="1"/>
    <xf numFmtId="168" fontId="14" fillId="0" borderId="46" xfId="4" applyNumberFormat="1" applyFont="1" applyFill="1" applyBorder="1"/>
    <xf numFmtId="168" fontId="14" fillId="0" borderId="47" xfId="4" applyNumberFormat="1" applyFont="1" applyFill="1" applyBorder="1"/>
    <xf numFmtId="168" fontId="15" fillId="8" borderId="6" xfId="4" applyNumberFormat="1" applyFont="1" applyFill="1" applyBorder="1" applyProtection="1">
      <protection locked="0"/>
    </xf>
    <xf numFmtId="168" fontId="15" fillId="8" borderId="7" xfId="4" applyNumberFormat="1" applyFont="1" applyFill="1" applyBorder="1" applyProtection="1">
      <protection locked="0"/>
    </xf>
    <xf numFmtId="168" fontId="15" fillId="8" borderId="8" xfId="4" applyNumberFormat="1" applyFont="1" applyFill="1" applyBorder="1" applyProtection="1">
      <protection locked="0"/>
    </xf>
    <xf numFmtId="168" fontId="15" fillId="8" borderId="36" xfId="4" applyNumberFormat="1" applyFont="1" applyFill="1" applyBorder="1" applyProtection="1">
      <protection locked="0"/>
    </xf>
    <xf numFmtId="168" fontId="15" fillId="8" borderId="40" xfId="4" applyNumberFormat="1" applyFont="1" applyFill="1" applyBorder="1" applyProtection="1">
      <protection locked="0"/>
    </xf>
    <xf numFmtId="168" fontId="15" fillId="8" borderId="44" xfId="4" applyNumberFormat="1" applyFont="1" applyFill="1" applyBorder="1" applyProtection="1">
      <protection locked="0"/>
    </xf>
    <xf numFmtId="168" fontId="3" fillId="8" borderId="17" xfId="0" applyNumberFormat="1" applyFont="1" applyFill="1" applyBorder="1" applyProtection="1">
      <protection locked="0"/>
    </xf>
    <xf numFmtId="168" fontId="3" fillId="8" borderId="19" xfId="0" applyNumberFormat="1" applyFont="1" applyFill="1" applyBorder="1" applyProtection="1">
      <protection locked="0"/>
    </xf>
    <xf numFmtId="168" fontId="3" fillId="8" borderId="20" xfId="0" applyNumberFormat="1" applyFont="1" applyFill="1" applyBorder="1" applyProtection="1">
      <protection locked="0"/>
    </xf>
    <xf numFmtId="168" fontId="3" fillId="18" borderId="36" xfId="0" applyNumberFormat="1" applyFont="1" applyFill="1" applyBorder="1" applyAlignment="1" applyProtection="1">
      <alignment horizontal="right"/>
      <protection locked="0"/>
    </xf>
    <xf numFmtId="168" fontId="3" fillId="8" borderId="58" xfId="0" applyNumberFormat="1" applyFont="1" applyFill="1" applyBorder="1" applyProtection="1">
      <protection locked="0"/>
    </xf>
    <xf numFmtId="168" fontId="3" fillId="8" borderId="48" xfId="0" applyNumberFormat="1" applyFont="1" applyFill="1" applyBorder="1" applyProtection="1">
      <protection locked="0"/>
    </xf>
    <xf numFmtId="168" fontId="3" fillId="8" borderId="33" xfId="0" applyNumberFormat="1" applyFont="1" applyFill="1" applyBorder="1" applyProtection="1">
      <protection locked="0"/>
    </xf>
    <xf numFmtId="168" fontId="3" fillId="8" borderId="46" xfId="0" applyNumberFormat="1" applyFont="1" applyFill="1" applyBorder="1" applyAlignment="1" applyProtection="1">
      <alignment horizontal="right"/>
      <protection locked="0"/>
    </xf>
    <xf numFmtId="168" fontId="3" fillId="8" borderId="47" xfId="0" applyNumberFormat="1" applyFont="1" applyFill="1" applyBorder="1" applyAlignment="1" applyProtection="1">
      <alignment horizontal="right"/>
      <protection locked="0"/>
    </xf>
    <xf numFmtId="168" fontId="3" fillId="3" borderId="38" xfId="0" applyNumberFormat="1" applyFont="1" applyFill="1" applyBorder="1" applyAlignment="1">
      <alignment horizontal="right"/>
    </xf>
    <xf numFmtId="168" fontId="3" fillId="0" borderId="43" xfId="0" applyNumberFormat="1" applyFont="1" applyFill="1" applyBorder="1" applyAlignment="1">
      <alignment horizontal="right"/>
    </xf>
    <xf numFmtId="168" fontId="3" fillId="0" borderId="45" xfId="0" applyNumberFormat="1" applyFont="1" applyFill="1" applyBorder="1" applyAlignment="1">
      <alignment horizontal="right"/>
    </xf>
    <xf numFmtId="168" fontId="3" fillId="0" borderId="46" xfId="0" applyNumberFormat="1" applyFont="1" applyFill="1" applyBorder="1" applyAlignment="1">
      <alignment horizontal="right"/>
    </xf>
    <xf numFmtId="168" fontId="3" fillId="0" borderId="47" xfId="0" applyNumberFormat="1" applyFont="1" applyFill="1" applyBorder="1" applyAlignment="1">
      <alignment horizontal="right"/>
    </xf>
    <xf numFmtId="168" fontId="3" fillId="9" borderId="43" xfId="0" applyNumberFormat="1" applyFont="1" applyFill="1" applyBorder="1" applyAlignment="1">
      <alignment horizontal="right"/>
    </xf>
    <xf numFmtId="168" fontId="4" fillId="3" borderId="3" xfId="0" applyNumberFormat="1" applyFont="1" applyFill="1" applyBorder="1" applyAlignment="1">
      <alignment horizontal="right" vertical="center"/>
    </xf>
    <xf numFmtId="168" fontId="4" fillId="3" borderId="7" xfId="0" applyNumberFormat="1" applyFont="1" applyFill="1" applyBorder="1" applyAlignment="1">
      <alignment horizontal="right" vertical="center"/>
    </xf>
    <xf numFmtId="168" fontId="4" fillId="3" borderId="8" xfId="0" applyNumberFormat="1" applyFont="1" applyFill="1" applyBorder="1" applyAlignment="1">
      <alignment horizontal="right" vertical="center"/>
    </xf>
    <xf numFmtId="168" fontId="3" fillId="11" borderId="43" xfId="0" applyNumberFormat="1" applyFont="1" applyFill="1" applyBorder="1" applyAlignment="1" applyProtection="1">
      <alignment horizontal="right" vertical="center"/>
      <protection locked="0"/>
    </xf>
    <xf numFmtId="168" fontId="3" fillId="11" borderId="44" xfId="0" applyNumberFormat="1" applyFont="1" applyFill="1" applyBorder="1" applyAlignment="1" applyProtection="1">
      <alignment horizontal="right" vertical="center"/>
      <protection locked="0"/>
    </xf>
    <xf numFmtId="168" fontId="3" fillId="11" borderId="45" xfId="0" applyNumberFormat="1" applyFont="1" applyFill="1" applyBorder="1" applyAlignment="1" applyProtection="1">
      <alignment horizontal="right" vertical="center"/>
      <protection locked="0"/>
    </xf>
    <xf numFmtId="168" fontId="3" fillId="11" borderId="47" xfId="0" applyNumberFormat="1" applyFont="1" applyFill="1" applyBorder="1" applyAlignment="1" applyProtection="1">
      <alignment horizontal="right" vertical="center"/>
      <protection locked="0"/>
    </xf>
    <xf numFmtId="168" fontId="4" fillId="0" borderId="43" xfId="0" applyNumberFormat="1" applyFont="1" applyBorder="1" applyAlignment="1">
      <alignment vertical="center"/>
    </xf>
    <xf numFmtId="168" fontId="3" fillId="8" borderId="43" xfId="0" applyNumberFormat="1" applyFont="1" applyFill="1" applyBorder="1" applyAlignment="1" applyProtection="1">
      <alignment horizontal="right"/>
      <protection locked="0"/>
    </xf>
    <xf numFmtId="168" fontId="3" fillId="8" borderId="45" xfId="0" applyNumberFormat="1" applyFont="1" applyFill="1" applyBorder="1" applyAlignment="1" applyProtection="1">
      <alignment horizontal="right"/>
      <protection locked="0"/>
    </xf>
    <xf numFmtId="168" fontId="3" fillId="9" borderId="37" xfId="0" applyNumberFormat="1" applyFont="1" applyFill="1" applyBorder="1" applyAlignment="1">
      <alignment horizontal="right"/>
    </xf>
    <xf numFmtId="165" fontId="3" fillId="6" borderId="54" xfId="0" applyNumberFormat="1" applyFont="1" applyFill="1" applyBorder="1" applyAlignment="1">
      <alignment horizontal="right"/>
    </xf>
    <xf numFmtId="165" fontId="3" fillId="6" borderId="55" xfId="0" applyNumberFormat="1" applyFont="1" applyFill="1" applyBorder="1" applyAlignment="1">
      <alignment horizontal="right"/>
    </xf>
    <xf numFmtId="168" fontId="3" fillId="9" borderId="37" xfId="0" applyNumberFormat="1" applyFont="1" applyFill="1" applyBorder="1" applyAlignment="1">
      <alignment horizontal="right" vertical="center"/>
    </xf>
    <xf numFmtId="165" fontId="3" fillId="0" borderId="53" xfId="0" applyNumberFormat="1" applyFont="1" applyBorder="1" applyAlignment="1">
      <alignment horizontal="right" vertical="center"/>
    </xf>
    <xf numFmtId="165" fontId="7" fillId="5" borderId="53" xfId="0" applyNumberFormat="1" applyFont="1" applyFill="1" applyBorder="1" applyAlignment="1">
      <alignment horizontal="right" vertical="center"/>
    </xf>
    <xf numFmtId="165" fontId="3" fillId="14" borderId="53" xfId="0" applyNumberFormat="1" applyFont="1" applyFill="1" applyBorder="1" applyAlignment="1">
      <alignment horizontal="right" vertical="center"/>
    </xf>
    <xf numFmtId="165" fontId="3" fillId="5" borderId="53" xfId="0" applyNumberFormat="1" applyFont="1" applyFill="1" applyBorder="1" applyAlignment="1">
      <alignment horizontal="right" vertical="center"/>
    </xf>
    <xf numFmtId="165" fontId="3" fillId="5" borderId="50" xfId="0" applyNumberFormat="1" applyFont="1" applyFill="1" applyBorder="1" applyAlignment="1">
      <alignment horizontal="right" vertical="center"/>
    </xf>
    <xf numFmtId="168" fontId="4" fillId="3" borderId="6" xfId="0" applyNumberFormat="1" applyFont="1" applyFill="1" applyBorder="1" applyAlignment="1">
      <alignment horizontal="right" vertical="center"/>
    </xf>
    <xf numFmtId="168" fontId="4" fillId="3" borderId="4" xfId="0" applyNumberFormat="1" applyFont="1" applyFill="1" applyBorder="1" applyAlignment="1">
      <alignment horizontal="right" vertical="center"/>
    </xf>
    <xf numFmtId="168" fontId="3" fillId="8" borderId="45" xfId="0" applyNumberFormat="1" applyFont="1" applyFill="1" applyBorder="1" applyAlignment="1" applyProtection="1">
      <alignment horizontal="right" vertical="center"/>
      <protection locked="0"/>
    </xf>
    <xf numFmtId="168" fontId="3" fillId="8" borderId="46" xfId="0" applyNumberFormat="1" applyFont="1" applyFill="1" applyBorder="1" applyAlignment="1" applyProtection="1">
      <alignment horizontal="right" vertical="center"/>
      <protection locked="0"/>
    </xf>
    <xf numFmtId="168" fontId="3" fillId="8" borderId="47" xfId="0" applyNumberFormat="1" applyFont="1" applyFill="1" applyBorder="1" applyAlignment="1" applyProtection="1">
      <alignment horizontal="right" vertical="center"/>
      <protection locked="0"/>
    </xf>
    <xf numFmtId="0" fontId="4" fillId="0" borderId="3" xfId="0" applyFont="1" applyBorder="1" applyAlignment="1">
      <alignment horizontal="left" indent="1"/>
    </xf>
    <xf numFmtId="0" fontId="4" fillId="6" borderId="8" xfId="0" applyFont="1" applyFill="1" applyBorder="1" applyAlignment="1">
      <alignment horizontal="center"/>
    </xf>
    <xf numFmtId="0" fontId="3" fillId="6" borderId="44" xfId="0" applyFont="1" applyFill="1" applyBorder="1" applyAlignment="1">
      <alignment horizontal="center"/>
    </xf>
    <xf numFmtId="0" fontId="4" fillId="6" borderId="44" xfId="0" applyFont="1" applyFill="1" applyBorder="1" applyAlignment="1">
      <alignment horizontal="center"/>
    </xf>
    <xf numFmtId="0" fontId="3" fillId="6" borderId="47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left" indent="1"/>
    </xf>
    <xf numFmtId="0" fontId="3" fillId="3" borderId="39" xfId="0" applyFont="1" applyFill="1" applyBorder="1" applyAlignment="1">
      <alignment horizontal="left"/>
    </xf>
    <xf numFmtId="0" fontId="3" fillId="3" borderId="49" xfId="0" applyFont="1" applyFill="1" applyBorder="1" applyAlignment="1">
      <alignment horizontal="left"/>
    </xf>
    <xf numFmtId="168" fontId="3" fillId="3" borderId="9" xfId="0" applyNumberFormat="1" applyFont="1" applyFill="1" applyBorder="1" applyAlignment="1">
      <alignment horizontal="right"/>
    </xf>
    <xf numFmtId="168" fontId="3" fillId="3" borderId="25" xfId="0" applyNumberFormat="1" applyFont="1" applyFill="1" applyBorder="1" applyAlignment="1">
      <alignment horizontal="right"/>
    </xf>
    <xf numFmtId="168" fontId="3" fillId="9" borderId="16" xfId="0" applyNumberFormat="1" applyFont="1" applyFill="1" applyBorder="1" applyAlignment="1">
      <alignment horizontal="right" vertical="center"/>
    </xf>
    <xf numFmtId="168" fontId="3" fillId="9" borderId="36" xfId="0" applyNumberFormat="1" applyFont="1" applyFill="1" applyBorder="1" applyAlignment="1">
      <alignment horizontal="right" vertical="center"/>
    </xf>
    <xf numFmtId="168" fontId="4" fillId="0" borderId="54" xfId="0" applyNumberFormat="1" applyFont="1" applyFill="1" applyBorder="1" applyAlignment="1">
      <alignment horizontal="right"/>
    </xf>
    <xf numFmtId="168" fontId="4" fillId="2" borderId="54" xfId="0" applyNumberFormat="1" applyFont="1" applyFill="1" applyBorder="1" applyAlignment="1">
      <alignment horizontal="right"/>
    </xf>
    <xf numFmtId="168" fontId="4" fillId="4" borderId="54" xfId="0" applyNumberFormat="1" applyFont="1" applyFill="1" applyBorder="1" applyAlignment="1">
      <alignment horizontal="right"/>
    </xf>
    <xf numFmtId="168" fontId="37" fillId="2" borderId="54" xfId="0" applyNumberFormat="1" applyFont="1" applyFill="1" applyBorder="1" applyAlignment="1">
      <alignment horizontal="right"/>
    </xf>
    <xf numFmtId="168" fontId="4" fillId="2" borderId="55" xfId="0" applyNumberFormat="1" applyFont="1" applyFill="1" applyBorder="1" applyAlignment="1">
      <alignment horizontal="right"/>
    </xf>
    <xf numFmtId="168" fontId="3" fillId="9" borderId="10" xfId="0" applyNumberFormat="1" applyFont="1" applyFill="1" applyBorder="1" applyAlignment="1">
      <alignment horizontal="right" vertical="center"/>
    </xf>
    <xf numFmtId="168" fontId="3" fillId="0" borderId="41" xfId="0" applyNumberFormat="1" applyFont="1" applyFill="1" applyBorder="1" applyAlignment="1">
      <alignment horizontal="right" vertical="center"/>
    </xf>
    <xf numFmtId="168" fontId="3" fillId="9" borderId="41" xfId="0" applyNumberFormat="1" applyFont="1" applyFill="1" applyBorder="1" applyAlignment="1">
      <alignment horizontal="right" vertical="center"/>
    </xf>
    <xf numFmtId="168" fontId="3" fillId="12" borderId="53" xfId="0" applyNumberFormat="1" applyFont="1" applyFill="1" applyBorder="1" applyAlignment="1" applyProtection="1">
      <alignment horizontal="right" vertical="center"/>
      <protection locked="0"/>
    </xf>
    <xf numFmtId="168" fontId="3" fillId="12" borderId="57" xfId="0" applyNumberFormat="1" applyFont="1" applyFill="1" applyBorder="1" applyAlignment="1" applyProtection="1">
      <alignment horizontal="right" vertical="center"/>
      <protection locked="0"/>
    </xf>
    <xf numFmtId="168" fontId="3" fillId="9" borderId="16" xfId="0" applyNumberFormat="1" applyFont="1" applyFill="1" applyBorder="1" applyAlignment="1">
      <alignment horizontal="right"/>
    </xf>
    <xf numFmtId="168" fontId="3" fillId="9" borderId="36" xfId="0" applyNumberFormat="1" applyFont="1" applyFill="1" applyBorder="1" applyAlignment="1">
      <alignment horizontal="right"/>
    </xf>
    <xf numFmtId="168" fontId="3" fillId="9" borderId="10" xfId="0" applyNumberFormat="1" applyFont="1" applyFill="1" applyBorder="1" applyAlignment="1">
      <alignment horizontal="right"/>
    </xf>
    <xf numFmtId="168" fontId="3" fillId="0" borderId="41" xfId="0" applyNumberFormat="1" applyFont="1" applyFill="1" applyBorder="1" applyAlignment="1">
      <alignment horizontal="right"/>
    </xf>
    <xf numFmtId="168" fontId="3" fillId="9" borderId="41" xfId="0" applyNumberFormat="1" applyFont="1" applyFill="1" applyBorder="1" applyAlignment="1">
      <alignment horizontal="right"/>
    </xf>
    <xf numFmtId="168" fontId="3" fillId="9" borderId="3" xfId="0" applyNumberFormat="1" applyFont="1" applyFill="1" applyBorder="1" applyAlignment="1">
      <alignment horizontal="right"/>
    </xf>
    <xf numFmtId="168" fontId="3" fillId="9" borderId="7" xfId="0" applyNumberFormat="1" applyFont="1" applyFill="1" applyBorder="1" applyAlignment="1">
      <alignment horizontal="right"/>
    </xf>
    <xf numFmtId="168" fontId="3" fillId="9" borderId="8" xfId="0" applyNumberFormat="1" applyFont="1" applyFill="1" applyBorder="1" applyAlignment="1">
      <alignment horizontal="right"/>
    </xf>
    <xf numFmtId="168" fontId="3" fillId="0" borderId="0" xfId="0" applyNumberFormat="1" applyFont="1" applyBorder="1" applyAlignment="1">
      <alignment horizontal="right" vertical="center"/>
    </xf>
    <xf numFmtId="3" fontId="4" fillId="4" borderId="49" xfId="0" applyNumberFormat="1" applyFont="1" applyFill="1" applyBorder="1" applyAlignment="1">
      <alignment horizontal="right" vertical="center"/>
    </xf>
    <xf numFmtId="165" fontId="15" fillId="0" borderId="36" xfId="0" applyNumberFormat="1" applyFont="1" applyBorder="1" applyAlignment="1">
      <alignment horizontal="right"/>
    </xf>
    <xf numFmtId="165" fontId="15" fillId="0" borderId="42" xfId="0" applyNumberFormat="1" applyFont="1" applyBorder="1" applyAlignment="1">
      <alignment horizontal="right"/>
    </xf>
    <xf numFmtId="169" fontId="3" fillId="12" borderId="1" xfId="0" applyNumberFormat="1" applyFont="1" applyFill="1" applyBorder="1" applyProtection="1">
      <protection locked="0"/>
    </xf>
    <xf numFmtId="170" fontId="15" fillId="8" borderId="1" xfId="0" applyNumberFormat="1" applyFont="1" applyFill="1" applyBorder="1" applyProtection="1">
      <protection locked="0"/>
    </xf>
    <xf numFmtId="3" fontId="3" fillId="11" borderId="1" xfId="0" applyNumberFormat="1" applyFont="1" applyFill="1" applyBorder="1" applyProtection="1">
      <protection locked="0"/>
    </xf>
    <xf numFmtId="168" fontId="3" fillId="10" borderId="36" xfId="0" applyNumberFormat="1" applyFont="1" applyFill="1" applyBorder="1" applyAlignment="1" applyProtection="1">
      <alignment horizontal="right" vertical="center"/>
    </xf>
    <xf numFmtId="168" fontId="3" fillId="10" borderId="40" xfId="0" applyNumberFormat="1" applyFont="1" applyFill="1" applyBorder="1" applyAlignment="1" applyProtection="1">
      <alignment horizontal="right" vertical="center"/>
    </xf>
    <xf numFmtId="168" fontId="3" fillId="10" borderId="44" xfId="0" applyNumberFormat="1" applyFont="1" applyFill="1" applyBorder="1" applyAlignment="1" applyProtection="1">
      <alignment horizontal="right" vertical="center"/>
    </xf>
    <xf numFmtId="168" fontId="3" fillId="10" borderId="42" xfId="0" applyNumberFormat="1" applyFont="1" applyFill="1" applyBorder="1" applyAlignment="1" applyProtection="1">
      <alignment horizontal="right" vertical="center"/>
    </xf>
    <xf numFmtId="168" fontId="3" fillId="10" borderId="46" xfId="0" applyNumberFormat="1" applyFont="1" applyFill="1" applyBorder="1" applyAlignment="1" applyProtection="1">
      <alignment horizontal="right" vertical="center"/>
    </xf>
    <xf numFmtId="168" fontId="3" fillId="10" borderId="47" xfId="0" applyNumberFormat="1" applyFont="1" applyFill="1" applyBorder="1" applyAlignment="1" applyProtection="1">
      <alignment horizontal="right" vertical="center"/>
    </xf>
    <xf numFmtId="168" fontId="4" fillId="6" borderId="44" xfId="0" applyNumberFormat="1" applyFont="1" applyFill="1" applyBorder="1" applyAlignment="1">
      <alignment horizontal="right" vertical="center"/>
    </xf>
    <xf numFmtId="0" fontId="20" fillId="0" borderId="54" xfId="0" applyNumberFormat="1" applyFont="1" applyBorder="1" applyAlignment="1">
      <alignment horizontal="left"/>
    </xf>
    <xf numFmtId="0" fontId="20" fillId="0" borderId="55" xfId="0" applyNumberFormat="1" applyFont="1" applyBorder="1" applyAlignment="1">
      <alignment horizontal="left"/>
    </xf>
    <xf numFmtId="0" fontId="3" fillId="0" borderId="49" xfId="0" applyFont="1" applyFill="1" applyBorder="1" applyAlignment="1">
      <alignment horizontal="left" vertical="center" wrapText="1" indent="2"/>
    </xf>
    <xf numFmtId="0" fontId="7" fillId="0" borderId="59" xfId="0" applyFont="1" applyFill="1" applyBorder="1" applyAlignment="1">
      <alignment horizontal="left" vertical="center" wrapText="1" indent="3"/>
    </xf>
    <xf numFmtId="0" fontId="23" fillId="0" borderId="14" xfId="0" applyFont="1" applyFill="1" applyBorder="1" applyAlignment="1">
      <alignment horizontal="left" vertical="center" wrapText="1" indent="3"/>
    </xf>
    <xf numFmtId="165" fontId="7" fillId="0" borderId="61" xfId="0" applyNumberFormat="1" applyFont="1" applyBorder="1" applyAlignment="1">
      <alignment horizontal="right" vertical="center"/>
    </xf>
    <xf numFmtId="165" fontId="7" fillId="0" borderId="62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0" fontId="7" fillId="0" borderId="63" xfId="0" applyFont="1" applyFill="1" applyBorder="1" applyAlignment="1">
      <alignment horizontal="center" vertical="center"/>
    </xf>
    <xf numFmtId="165" fontId="7" fillId="0" borderId="59" xfId="0" applyNumberFormat="1" applyFont="1" applyFill="1" applyBorder="1" applyAlignment="1">
      <alignment horizontal="right" vertical="center"/>
    </xf>
    <xf numFmtId="165" fontId="7" fillId="0" borderId="28" xfId="0" applyNumberFormat="1" applyFont="1" applyFill="1" applyBorder="1" applyAlignment="1">
      <alignment horizontal="right" vertical="center"/>
    </xf>
    <xf numFmtId="165" fontId="7" fillId="0" borderId="63" xfId="0" applyNumberFormat="1" applyFont="1" applyFill="1" applyBorder="1" applyAlignment="1">
      <alignment horizontal="right" vertical="center"/>
    </xf>
    <xf numFmtId="165" fontId="7" fillId="0" borderId="61" xfId="0" applyNumberFormat="1" applyFont="1" applyFill="1" applyBorder="1" applyAlignment="1">
      <alignment horizontal="right" vertical="center"/>
    </xf>
    <xf numFmtId="0" fontId="7" fillId="0" borderId="64" xfId="0" applyFont="1" applyFill="1" applyBorder="1" applyAlignment="1">
      <alignment horizontal="center" vertical="center"/>
    </xf>
    <xf numFmtId="165" fontId="7" fillId="21" borderId="14" xfId="0" applyNumberFormat="1" applyFont="1" applyFill="1" applyBorder="1" applyAlignment="1" applyProtection="1">
      <alignment horizontal="right" vertical="center"/>
      <protection locked="0"/>
    </xf>
    <xf numFmtId="165" fontId="7" fillId="21" borderId="0" xfId="0" applyNumberFormat="1" applyFont="1" applyFill="1" applyBorder="1" applyAlignment="1" applyProtection="1">
      <alignment horizontal="right" vertical="center"/>
      <protection locked="0"/>
    </xf>
    <xf numFmtId="165" fontId="7" fillId="21" borderId="64" xfId="0" applyNumberFormat="1" applyFont="1" applyFill="1" applyBorder="1" applyAlignment="1" applyProtection="1">
      <alignment horizontal="right" vertical="center"/>
      <protection locked="0"/>
    </xf>
    <xf numFmtId="165" fontId="7" fillId="0" borderId="62" xfId="0" applyNumberFormat="1" applyFont="1" applyFill="1" applyBorder="1" applyAlignment="1">
      <alignment horizontal="right" vertical="center"/>
    </xf>
    <xf numFmtId="165" fontId="7" fillId="0" borderId="14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5" fontId="7" fillId="0" borderId="64" xfId="0" applyNumberFormat="1" applyFont="1" applyFill="1" applyBorder="1" applyAlignment="1">
      <alignment horizontal="right" vertical="center"/>
    </xf>
    <xf numFmtId="2" fontId="40" fillId="0" borderId="15" xfId="0" applyNumberFormat="1" applyFont="1" applyFill="1" applyBorder="1" applyAlignment="1">
      <alignment horizontal="right" vertical="center"/>
    </xf>
    <xf numFmtId="0" fontId="3" fillId="0" borderId="50" xfId="0" applyFont="1" applyFill="1" applyBorder="1" applyAlignment="1">
      <alignment horizontal="center" vertical="center"/>
    </xf>
    <xf numFmtId="165" fontId="3" fillId="0" borderId="49" xfId="0" applyNumberFormat="1" applyFont="1" applyFill="1" applyBorder="1" applyAlignment="1">
      <alignment horizontal="right" vertical="center"/>
    </xf>
    <xf numFmtId="165" fontId="3" fillId="0" borderId="53" xfId="0" applyNumberFormat="1" applyFont="1" applyFill="1" applyBorder="1" applyAlignment="1">
      <alignment horizontal="right" vertical="center"/>
    </xf>
    <xf numFmtId="165" fontId="3" fillId="0" borderId="50" xfId="0" applyNumberFormat="1" applyFont="1" applyFill="1" applyBorder="1" applyAlignment="1">
      <alignment horizontal="right" vertical="center"/>
    </xf>
    <xf numFmtId="0" fontId="39" fillId="0" borderId="6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/>
    </xf>
    <xf numFmtId="165" fontId="3" fillId="0" borderId="65" xfId="0" applyNumberFormat="1" applyFont="1" applyFill="1" applyBorder="1" applyAlignment="1">
      <alignment horizontal="right" vertical="center"/>
    </xf>
    <xf numFmtId="165" fontId="3" fillId="0" borderId="67" xfId="0" applyNumberFormat="1" applyFont="1" applyFill="1" applyBorder="1" applyAlignment="1">
      <alignment horizontal="right" vertical="center"/>
    </xf>
    <xf numFmtId="165" fontId="3" fillId="0" borderId="66" xfId="0" applyNumberFormat="1" applyFont="1" applyFill="1" applyBorder="1" applyAlignment="1">
      <alignment horizontal="right" vertical="center"/>
    </xf>
    <xf numFmtId="165" fontId="4" fillId="0" borderId="68" xfId="0" applyNumberFormat="1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left" vertical="center" wrapText="1" indent="4"/>
    </xf>
    <xf numFmtId="0" fontId="7" fillId="0" borderId="26" xfId="0" applyFont="1" applyFill="1" applyBorder="1" applyAlignment="1">
      <alignment horizontal="center" vertical="center"/>
    </xf>
    <xf numFmtId="165" fontId="7" fillId="21" borderId="39" xfId="0" applyNumberFormat="1" applyFont="1" applyFill="1" applyBorder="1" applyAlignment="1" applyProtection="1">
      <alignment horizontal="right" vertical="center"/>
      <protection locked="0"/>
    </xf>
    <xf numFmtId="165" fontId="7" fillId="21" borderId="9" xfId="0" applyNumberFormat="1" applyFont="1" applyFill="1" applyBorder="1" applyAlignment="1" applyProtection="1">
      <alignment horizontal="right" vertical="center"/>
      <protection locked="0"/>
    </xf>
    <xf numFmtId="165" fontId="7" fillId="21" borderId="26" xfId="0" applyNumberFormat="1" applyFont="1" applyFill="1" applyBorder="1" applyAlignment="1" applyProtection="1">
      <alignment horizontal="right" vertical="center"/>
      <protection locked="0"/>
    </xf>
    <xf numFmtId="165" fontId="7" fillId="0" borderId="15" xfId="0" applyNumberFormat="1" applyFont="1" applyFill="1" applyBorder="1" applyAlignment="1">
      <alignment horizontal="right" vertical="center"/>
    </xf>
    <xf numFmtId="0" fontId="41" fillId="0" borderId="65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 indent="1"/>
    </xf>
    <xf numFmtId="0" fontId="7" fillId="0" borderId="49" xfId="0" applyFont="1" applyFill="1" applyBorder="1" applyAlignment="1">
      <alignment horizontal="left" vertical="center" indent="4"/>
    </xf>
    <xf numFmtId="165" fontId="3" fillId="14" borderId="49" xfId="0" applyNumberFormat="1" applyFont="1" applyFill="1" applyBorder="1" applyAlignment="1">
      <alignment horizontal="right" vertical="center"/>
    </xf>
    <xf numFmtId="0" fontId="3" fillId="14" borderId="49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 indent="1"/>
    </xf>
    <xf numFmtId="165" fontId="3" fillId="0" borderId="49" xfId="0" applyNumberFormat="1" applyFont="1" applyBorder="1" applyAlignment="1">
      <alignment horizontal="right" vertical="center"/>
    </xf>
    <xf numFmtId="165" fontId="3" fillId="5" borderId="49" xfId="0" applyNumberFormat="1" applyFont="1" applyFill="1" applyBorder="1" applyAlignment="1">
      <alignment horizontal="right" vertical="center"/>
    </xf>
    <xf numFmtId="165" fontId="7" fillId="5" borderId="59" xfId="0" applyNumberFormat="1" applyFont="1" applyFill="1" applyBorder="1" applyAlignment="1">
      <alignment horizontal="right" vertical="center"/>
    </xf>
    <xf numFmtId="165" fontId="7" fillId="5" borderId="28" xfId="0" applyNumberFormat="1" applyFont="1" applyFill="1" applyBorder="1" applyAlignment="1">
      <alignment horizontal="right" vertical="center"/>
    </xf>
    <xf numFmtId="165" fontId="7" fillId="5" borderId="63" xfId="0" applyNumberFormat="1" applyFont="1" applyFill="1" applyBorder="1" applyAlignment="1">
      <alignment horizontal="right" vertical="center"/>
    </xf>
    <xf numFmtId="165" fontId="7" fillId="5" borderId="14" xfId="0" applyNumberFormat="1" applyFont="1" applyFill="1" applyBorder="1" applyAlignment="1">
      <alignment horizontal="right" vertical="center"/>
    </xf>
    <xf numFmtId="165" fontId="7" fillId="5" borderId="0" xfId="0" applyNumberFormat="1" applyFont="1" applyFill="1" applyBorder="1" applyAlignment="1">
      <alignment horizontal="right" vertical="center"/>
    </xf>
    <xf numFmtId="165" fontId="7" fillId="5" borderId="64" xfId="0" applyNumberFormat="1" applyFont="1" applyFill="1" applyBorder="1" applyAlignment="1">
      <alignment horizontal="right" vertical="center"/>
    </xf>
    <xf numFmtId="165" fontId="7" fillId="20" borderId="62" xfId="0" applyNumberFormat="1" applyFont="1" applyFill="1" applyBorder="1" applyAlignment="1" applyProtection="1">
      <alignment horizontal="right" vertical="center"/>
      <protection locked="0"/>
    </xf>
    <xf numFmtId="165" fontId="7" fillId="20" borderId="39" xfId="0" applyNumberFormat="1" applyFont="1" applyFill="1" applyBorder="1" applyAlignment="1" applyProtection="1">
      <alignment horizontal="right" vertical="center"/>
      <protection locked="0"/>
    </xf>
    <xf numFmtId="165" fontId="7" fillId="20" borderId="9" xfId="0" applyNumberFormat="1" applyFont="1" applyFill="1" applyBorder="1" applyAlignment="1" applyProtection="1">
      <alignment horizontal="right" vertical="center"/>
      <protection locked="0"/>
    </xf>
    <xf numFmtId="165" fontId="7" fillId="20" borderId="26" xfId="0" applyNumberFormat="1" applyFont="1" applyFill="1" applyBorder="1" applyAlignment="1" applyProtection="1">
      <alignment horizontal="right" vertical="center"/>
      <protection locked="0"/>
    </xf>
    <xf numFmtId="165" fontId="38" fillId="0" borderId="15" xfId="0" applyNumberFormat="1" applyFont="1" applyBorder="1" applyAlignment="1">
      <alignment horizontal="right" vertical="center"/>
    </xf>
    <xf numFmtId="0" fontId="23" fillId="0" borderId="59" xfId="0" applyFont="1" applyFill="1" applyBorder="1" applyAlignment="1">
      <alignment horizontal="left" vertical="center" wrapText="1" indent="4"/>
    </xf>
    <xf numFmtId="165" fontId="7" fillId="0" borderId="59" xfId="0" applyNumberFormat="1" applyFont="1" applyBorder="1" applyAlignment="1">
      <alignment horizontal="right" vertical="center"/>
    </xf>
    <xf numFmtId="165" fontId="7" fillId="0" borderId="28" xfId="0" applyNumberFormat="1" applyFont="1" applyBorder="1" applyAlignment="1">
      <alignment horizontal="right" vertical="center"/>
    </xf>
    <xf numFmtId="165" fontId="7" fillId="0" borderId="63" xfId="0" applyNumberFormat="1" applyFont="1" applyBorder="1" applyAlignment="1">
      <alignment horizontal="right" vertical="center"/>
    </xf>
    <xf numFmtId="0" fontId="23" fillId="0" borderId="14" xfId="0" applyFont="1" applyFill="1" applyBorder="1" applyAlignment="1">
      <alignment horizontal="left" vertical="center" wrapText="1" indent="4"/>
    </xf>
    <xf numFmtId="165" fontId="7" fillId="0" borderId="14" xfId="0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64" xfId="0" applyNumberFormat="1" applyFont="1" applyBorder="1" applyAlignment="1">
      <alignment horizontal="right" vertical="center"/>
    </xf>
    <xf numFmtId="165" fontId="23" fillId="7" borderId="14" xfId="0" applyNumberFormat="1" applyFont="1" applyFill="1" applyBorder="1" applyAlignment="1" applyProtection="1">
      <alignment horizontal="right" vertical="center"/>
      <protection locked="0"/>
    </xf>
    <xf numFmtId="165" fontId="23" fillId="7" borderId="0" xfId="0" applyNumberFormat="1" applyFont="1" applyFill="1" applyBorder="1" applyAlignment="1" applyProtection="1">
      <alignment horizontal="right" vertical="center"/>
      <protection locked="0"/>
    </xf>
    <xf numFmtId="165" fontId="23" fillId="7" borderId="64" xfId="0" applyNumberFormat="1" applyFont="1" applyFill="1" applyBorder="1" applyAlignment="1" applyProtection="1">
      <alignment horizontal="right" vertical="center"/>
      <protection locked="0"/>
    </xf>
    <xf numFmtId="165" fontId="7" fillId="20" borderId="14" xfId="0" applyNumberFormat="1" applyFont="1" applyFill="1" applyBorder="1" applyAlignment="1" applyProtection="1">
      <alignment horizontal="right" vertical="center"/>
      <protection locked="0"/>
    </xf>
    <xf numFmtId="165" fontId="7" fillId="20" borderId="0" xfId="0" applyNumberFormat="1" applyFont="1" applyFill="1" applyBorder="1" applyAlignment="1" applyProtection="1">
      <alignment horizontal="right" vertical="center"/>
      <protection locked="0"/>
    </xf>
    <xf numFmtId="165" fontId="7" fillId="20" borderId="64" xfId="0" applyNumberFormat="1" applyFont="1" applyFill="1" applyBorder="1" applyAlignment="1" applyProtection="1">
      <alignment horizontal="right" vertical="center"/>
      <protection locked="0"/>
    </xf>
    <xf numFmtId="0" fontId="3" fillId="3" borderId="39" xfId="0" applyFont="1" applyFill="1" applyBorder="1" applyAlignment="1">
      <alignment horizontal="left" vertical="center" indent="1"/>
    </xf>
    <xf numFmtId="0" fontId="3" fillId="0" borderId="49" xfId="0" applyFont="1" applyFill="1" applyBorder="1" applyAlignment="1">
      <alignment horizontal="left" vertical="center" indent="3"/>
    </xf>
    <xf numFmtId="0" fontId="7" fillId="0" borderId="59" xfId="0" applyFont="1" applyFill="1" applyBorder="1" applyAlignment="1">
      <alignment horizontal="left" vertical="center" indent="4"/>
    </xf>
    <xf numFmtId="0" fontId="7" fillId="0" borderId="14" xfId="0" applyFont="1" applyFill="1" applyBorder="1" applyAlignment="1">
      <alignment horizontal="left" vertical="center" indent="4"/>
    </xf>
    <xf numFmtId="0" fontId="37" fillId="0" borderId="39" xfId="0" applyFont="1" applyFill="1" applyBorder="1" applyAlignment="1">
      <alignment horizontal="left" vertical="center" wrapText="1" indent="5"/>
    </xf>
    <xf numFmtId="0" fontId="25" fillId="0" borderId="49" xfId="0" applyFont="1" applyFill="1" applyBorder="1" applyAlignment="1">
      <alignment horizontal="left" vertical="center" indent="1"/>
    </xf>
    <xf numFmtId="0" fontId="3" fillId="0" borderId="49" xfId="0" applyFont="1" applyFill="1" applyBorder="1" applyAlignment="1">
      <alignment horizontal="left" vertical="center" wrapText="1" indent="3"/>
    </xf>
    <xf numFmtId="0" fontId="3" fillId="0" borderId="69" xfId="0" applyFont="1" applyFill="1" applyBorder="1" applyAlignment="1">
      <alignment horizontal="left" indent="1"/>
    </xf>
    <xf numFmtId="0" fontId="3" fillId="4" borderId="23" xfId="0" applyFont="1" applyFill="1" applyBorder="1" applyAlignment="1">
      <alignment horizontal="center" vertical="center"/>
    </xf>
    <xf numFmtId="0" fontId="38" fillId="0" borderId="14" xfId="0" applyFont="1" applyFill="1" applyBorder="1" applyAlignment="1">
      <alignment horizontal="left" vertical="center" indent="4"/>
    </xf>
    <xf numFmtId="0" fontId="38" fillId="0" borderId="14" xfId="0" applyFont="1" applyFill="1" applyBorder="1" applyAlignment="1">
      <alignment horizontal="left" vertical="center" wrapText="1" indent="4"/>
    </xf>
    <xf numFmtId="0" fontId="42" fillId="0" borderId="14" xfId="0" applyFont="1" applyFill="1" applyBorder="1" applyAlignment="1">
      <alignment horizontal="left" vertical="center" wrapText="1" indent="4"/>
    </xf>
    <xf numFmtId="0" fontId="37" fillId="0" borderId="26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165" fontId="6" fillId="0" borderId="49" xfId="0" applyNumberFormat="1" applyFont="1" applyBorder="1" applyAlignment="1">
      <alignment horizontal="right" vertical="center"/>
    </xf>
    <xf numFmtId="165" fontId="6" fillId="0" borderId="53" xfId="0" applyNumberFormat="1" applyFont="1" applyBorder="1" applyAlignment="1">
      <alignment horizontal="right" vertical="center"/>
    </xf>
    <xf numFmtId="165" fontId="6" fillId="0" borderId="50" xfId="0" applyNumberFormat="1" applyFont="1" applyBorder="1" applyAlignment="1">
      <alignment horizontal="right" vertical="center"/>
    </xf>
    <xf numFmtId="165" fontId="3" fillId="3" borderId="24" xfId="0" applyNumberFormat="1" applyFont="1" applyFill="1" applyBorder="1" applyAlignment="1">
      <alignment horizontal="right" vertical="center"/>
    </xf>
    <xf numFmtId="165" fontId="3" fillId="3" borderId="25" xfId="0" applyNumberFormat="1" applyFont="1" applyFill="1" applyBorder="1" applyAlignment="1">
      <alignment horizontal="right" vertical="center"/>
    </xf>
    <xf numFmtId="165" fontId="3" fillId="3" borderId="23" xfId="0" applyNumberFormat="1" applyFont="1" applyFill="1" applyBorder="1" applyAlignment="1">
      <alignment horizontal="right" vertical="center"/>
    </xf>
    <xf numFmtId="168" fontId="0" fillId="0" borderId="0" xfId="0" applyNumberFormat="1" applyBorder="1" applyAlignment="1">
      <alignment horizontal="center"/>
    </xf>
    <xf numFmtId="168" fontId="9" fillId="0" borderId="0" xfId="1" applyNumberFormat="1" applyFont="1" applyBorder="1" applyAlignment="1">
      <alignment horizontal="right" vertical="center"/>
    </xf>
    <xf numFmtId="168" fontId="8" fillId="0" borderId="0" xfId="1" applyNumberFormat="1" applyFont="1" applyBorder="1" applyAlignment="1">
      <alignment horizontal="center"/>
    </xf>
    <xf numFmtId="0" fontId="37" fillId="0" borderId="14" xfId="0" applyFont="1" applyFill="1" applyBorder="1" applyAlignment="1">
      <alignment horizontal="left" vertical="center" wrapText="1" indent="5"/>
    </xf>
    <xf numFmtId="0" fontId="37" fillId="0" borderId="64" xfId="0" applyFont="1" applyFill="1" applyBorder="1" applyAlignment="1">
      <alignment horizontal="center" vertical="center"/>
    </xf>
    <xf numFmtId="165" fontId="38" fillId="0" borderId="62" xfId="0" applyNumberFormat="1" applyFont="1" applyBorder="1" applyAlignment="1">
      <alignment horizontal="right" vertical="center"/>
    </xf>
    <xf numFmtId="0" fontId="3" fillId="3" borderId="59" xfId="0" applyFont="1" applyFill="1" applyBorder="1" applyAlignment="1">
      <alignment horizontal="left" vertical="center" indent="1"/>
    </xf>
    <xf numFmtId="0" fontId="3" fillId="4" borderId="63" xfId="0" applyFont="1" applyFill="1" applyBorder="1" applyAlignment="1">
      <alignment horizontal="center" vertical="center"/>
    </xf>
    <xf numFmtId="165" fontId="3" fillId="3" borderId="59" xfId="0" applyNumberFormat="1" applyFont="1" applyFill="1" applyBorder="1" applyAlignment="1">
      <alignment horizontal="right" vertical="center"/>
    </xf>
    <xf numFmtId="165" fontId="3" fillId="3" borderId="28" xfId="0" applyNumberFormat="1" applyFont="1" applyFill="1" applyBorder="1" applyAlignment="1">
      <alignment horizontal="right" vertical="center"/>
    </xf>
    <xf numFmtId="165" fontId="3" fillId="3" borderId="63" xfId="0" applyNumberFormat="1" applyFont="1" applyFill="1" applyBorder="1" applyAlignment="1">
      <alignment horizontal="right" vertical="center"/>
    </xf>
    <xf numFmtId="165" fontId="4" fillId="3" borderId="61" xfId="0" applyNumberFormat="1" applyFont="1" applyFill="1" applyBorder="1" applyAlignment="1">
      <alignment horizontal="right" vertical="center"/>
    </xf>
    <xf numFmtId="0" fontId="3" fillId="22" borderId="63" xfId="0" applyFont="1" applyFill="1" applyBorder="1" applyAlignment="1">
      <alignment horizontal="center" vertical="center"/>
    </xf>
    <xf numFmtId="165" fontId="3" fillId="23" borderId="59" xfId="0" applyNumberFormat="1" applyFont="1" applyFill="1" applyBorder="1" applyAlignment="1">
      <alignment horizontal="right" vertical="center"/>
    </xf>
    <xf numFmtId="165" fontId="3" fillId="23" borderId="28" xfId="0" applyNumberFormat="1" applyFont="1" applyFill="1" applyBorder="1" applyAlignment="1">
      <alignment horizontal="right" vertical="center"/>
    </xf>
    <xf numFmtId="165" fontId="3" fillId="23" borderId="63" xfId="0" applyNumberFormat="1" applyFont="1" applyFill="1" applyBorder="1" applyAlignment="1">
      <alignment horizontal="right" vertical="center"/>
    </xf>
    <xf numFmtId="165" fontId="4" fillId="23" borderId="61" xfId="0" applyNumberFormat="1" applyFont="1" applyFill="1" applyBorder="1" applyAlignment="1">
      <alignment horizontal="right" vertical="center"/>
    </xf>
    <xf numFmtId="0" fontId="40" fillId="0" borderId="14" xfId="0" applyFont="1" applyFill="1" applyBorder="1" applyAlignment="1">
      <alignment horizontal="left" vertical="center" wrapText="1" indent="4"/>
    </xf>
    <xf numFmtId="0" fontId="40" fillId="0" borderId="64" xfId="0" applyFont="1" applyFill="1" applyBorder="1" applyAlignment="1">
      <alignment horizontal="center" vertical="center"/>
    </xf>
    <xf numFmtId="2" fontId="40" fillId="0" borderId="14" xfId="0" applyNumberFormat="1" applyFont="1" applyFill="1" applyBorder="1" applyAlignment="1">
      <alignment horizontal="right" vertical="center"/>
    </xf>
    <xf numFmtId="2" fontId="40" fillId="0" borderId="0" xfId="0" applyNumberFormat="1" applyFont="1" applyFill="1" applyBorder="1" applyAlignment="1">
      <alignment horizontal="right" vertical="center"/>
    </xf>
    <xf numFmtId="2" fontId="40" fillId="0" borderId="64" xfId="0" applyNumberFormat="1" applyFont="1" applyFill="1" applyBorder="1" applyAlignment="1">
      <alignment horizontal="right" vertical="center"/>
    </xf>
    <xf numFmtId="2" fontId="40" fillId="0" borderId="62" xfId="0" applyNumberFormat="1" applyFont="1" applyFill="1" applyBorder="1" applyAlignment="1">
      <alignment horizontal="right" vertical="center"/>
    </xf>
    <xf numFmtId="0" fontId="3" fillId="3" borderId="63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left" vertical="center" wrapText="1" indent="4"/>
    </xf>
    <xf numFmtId="0" fontId="7" fillId="0" borderId="59" xfId="0" applyNumberFormat="1" applyFont="1" applyFill="1" applyBorder="1" applyAlignment="1">
      <alignment horizontal="left" vertical="center" wrapText="1" indent="4"/>
    </xf>
    <xf numFmtId="0" fontId="41" fillId="0" borderId="70" xfId="0" applyFont="1" applyFill="1" applyBorder="1" applyAlignment="1">
      <alignment horizontal="left" vertical="center" wrapText="1"/>
    </xf>
    <xf numFmtId="0" fontId="3" fillId="0" borderId="71" xfId="0" applyFont="1" applyFill="1" applyBorder="1" applyAlignment="1">
      <alignment horizontal="center" vertical="center"/>
    </xf>
    <xf numFmtId="165" fontId="3" fillId="0" borderId="70" xfId="0" applyNumberFormat="1" applyFont="1" applyFill="1" applyBorder="1" applyAlignment="1">
      <alignment horizontal="right" vertical="center"/>
    </xf>
    <xf numFmtId="165" fontId="3" fillId="0" borderId="72" xfId="0" applyNumberFormat="1" applyFont="1" applyFill="1" applyBorder="1" applyAlignment="1">
      <alignment horizontal="right" vertical="center"/>
    </xf>
    <xf numFmtId="165" fontId="3" fillId="0" borderId="71" xfId="0" applyNumberFormat="1" applyFont="1" applyFill="1" applyBorder="1" applyAlignment="1">
      <alignment horizontal="right" vertical="center"/>
    </xf>
    <xf numFmtId="165" fontId="4" fillId="0" borderId="73" xfId="0" applyNumberFormat="1" applyFont="1" applyFill="1" applyBorder="1" applyAlignment="1">
      <alignment horizontal="right" vertical="center"/>
    </xf>
    <xf numFmtId="0" fontId="14" fillId="6" borderId="0" xfId="0" applyFont="1" applyFill="1" applyBorder="1" applyAlignment="1"/>
    <xf numFmtId="0" fontId="15" fillId="6" borderId="2" xfId="0" applyFont="1" applyFill="1" applyBorder="1" applyAlignment="1">
      <alignment horizontal="right"/>
    </xf>
    <xf numFmtId="0" fontId="0" fillId="6" borderId="0" xfId="0" applyFill="1" applyAlignment="1">
      <alignment horizontal="center"/>
    </xf>
    <xf numFmtId="4" fontId="0" fillId="6" borderId="0" xfId="0" applyNumberFormat="1" applyFill="1" applyAlignment="1">
      <alignment horizontal="center"/>
    </xf>
    <xf numFmtId="168" fontId="4" fillId="3" borderId="49" xfId="0" applyNumberFormat="1" applyFont="1" applyFill="1" applyBorder="1" applyAlignment="1">
      <alignment horizontal="right" vertical="center"/>
    </xf>
    <xf numFmtId="168" fontId="4" fillId="3" borderId="53" xfId="0" applyNumberFormat="1" applyFont="1" applyFill="1" applyBorder="1" applyAlignment="1">
      <alignment horizontal="right" vertical="center"/>
    </xf>
    <xf numFmtId="168" fontId="4" fillId="3" borderId="50" xfId="0" applyNumberFormat="1" applyFont="1" applyFill="1" applyBorder="1" applyAlignment="1">
      <alignment horizontal="right" vertical="center"/>
    </xf>
    <xf numFmtId="0" fontId="4" fillId="3" borderId="49" xfId="0" applyFont="1" applyFill="1" applyBorder="1" applyAlignment="1">
      <alignment horizontal="left" vertical="center" wrapText="1"/>
    </xf>
    <xf numFmtId="0" fontId="4" fillId="4" borderId="49" xfId="0" applyFont="1" applyFill="1" applyBorder="1" applyAlignment="1">
      <alignment horizontal="left" vertical="center" wrapText="1" indent="2"/>
    </xf>
    <xf numFmtId="10" fontId="4" fillId="0" borderId="12" xfId="0" applyNumberFormat="1" applyFont="1" applyBorder="1" applyAlignment="1">
      <alignment horizontal="center" vertical="center" wrapText="1"/>
    </xf>
    <xf numFmtId="0" fontId="3" fillId="0" borderId="69" xfId="0" applyFont="1" applyFill="1" applyBorder="1"/>
    <xf numFmtId="0" fontId="3" fillId="0" borderId="23" xfId="0" applyFont="1" applyBorder="1" applyAlignment="1">
      <alignment horizontal="center"/>
    </xf>
    <xf numFmtId="0" fontId="3" fillId="0" borderId="52" xfId="0" applyFont="1" applyFill="1" applyBorder="1" applyAlignment="1">
      <alignment horizontal="center"/>
    </xf>
    <xf numFmtId="0" fontId="3" fillId="0" borderId="59" xfId="0" applyFont="1" applyFill="1" applyBorder="1" applyAlignment="1">
      <alignment horizontal="left" vertical="center" indent="2"/>
    </xf>
    <xf numFmtId="168" fontId="3" fillId="0" borderId="59" xfId="0" applyNumberFormat="1" applyFont="1" applyBorder="1" applyAlignment="1">
      <alignment horizontal="right" vertical="center"/>
    </xf>
    <xf numFmtId="168" fontId="3" fillId="0" borderId="28" xfId="0" applyNumberFormat="1" applyFont="1" applyBorder="1" applyAlignment="1">
      <alignment horizontal="right" vertical="center"/>
    </xf>
    <xf numFmtId="168" fontId="3" fillId="0" borderId="63" xfId="0" applyNumberFormat="1" applyFont="1" applyBorder="1" applyAlignment="1">
      <alignment horizontal="right" vertical="center"/>
    </xf>
    <xf numFmtId="0" fontId="3" fillId="0" borderId="14" xfId="0" applyFont="1" applyFill="1" applyBorder="1" applyAlignment="1">
      <alignment horizontal="left" vertical="center" indent="2"/>
    </xf>
    <xf numFmtId="168" fontId="3" fillId="0" borderId="14" xfId="0" applyNumberFormat="1" applyFont="1" applyBorder="1" applyAlignment="1">
      <alignment horizontal="right" vertical="center"/>
    </xf>
    <xf numFmtId="168" fontId="3" fillId="0" borderId="64" xfId="0" applyNumberFormat="1" applyFont="1" applyBorder="1" applyAlignment="1">
      <alignment horizontal="right" vertical="center"/>
    </xf>
    <xf numFmtId="168" fontId="3" fillId="0" borderId="39" xfId="0" applyNumberFormat="1" applyFont="1" applyBorder="1" applyAlignment="1">
      <alignment horizontal="right" vertical="center"/>
    </xf>
    <xf numFmtId="168" fontId="3" fillId="0" borderId="9" xfId="0" applyNumberFormat="1" applyFont="1" applyBorder="1" applyAlignment="1">
      <alignment horizontal="right" vertical="center"/>
    </xf>
    <xf numFmtId="168" fontId="3" fillId="0" borderId="26" xfId="0" applyNumberFormat="1" applyFont="1" applyBorder="1" applyAlignment="1">
      <alignment horizontal="right" vertical="center"/>
    </xf>
    <xf numFmtId="168" fontId="3" fillId="0" borderId="0" xfId="0" applyNumberFormat="1" applyFont="1" applyFill="1" applyBorder="1" applyAlignment="1" applyProtection="1">
      <alignment horizontal="right"/>
      <protection hidden="1"/>
    </xf>
    <xf numFmtId="165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28" fillId="0" borderId="0" xfId="0" applyFont="1" applyFill="1" applyBorder="1"/>
    <xf numFmtId="10" fontId="15" fillId="0" borderId="0" xfId="4" applyNumberFormat="1" applyFont="1" applyFill="1" applyBorder="1" applyAlignment="1">
      <alignment horizontal="left" wrapText="1"/>
    </xf>
    <xf numFmtId="168" fontId="15" fillId="0" borderId="0" xfId="4" applyNumberFormat="1" applyFont="1" applyFill="1" applyBorder="1"/>
    <xf numFmtId="0" fontId="32" fillId="0" borderId="0" xfId="4" applyFont="1" applyFill="1"/>
    <xf numFmtId="0" fontId="3" fillId="0" borderId="0" xfId="0" applyFont="1" applyFill="1" applyAlignment="1">
      <alignment horizontal="center"/>
    </xf>
    <xf numFmtId="168" fontId="3" fillId="0" borderId="0" xfId="0" applyNumberFormat="1" applyFont="1" applyFill="1"/>
    <xf numFmtId="0" fontId="36" fillId="0" borderId="0" xfId="0" applyFont="1" applyFill="1" applyAlignment="1"/>
    <xf numFmtId="165" fontId="3" fillId="0" borderId="0" xfId="0" applyNumberFormat="1" applyFont="1" applyFill="1" applyBorder="1"/>
    <xf numFmtId="168" fontId="3" fillId="0" borderId="0" xfId="0" applyNumberFormat="1" applyFont="1" applyFill="1" applyBorder="1" applyProtection="1">
      <protection hidden="1"/>
    </xf>
    <xf numFmtId="0" fontId="9" fillId="0" borderId="0" xfId="0" applyFont="1" applyFill="1" applyBorder="1"/>
    <xf numFmtId="0" fontId="4" fillId="0" borderId="0" xfId="0" applyFont="1" applyFill="1"/>
    <xf numFmtId="0" fontId="30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wrapText="1"/>
    </xf>
    <xf numFmtId="0" fontId="30" fillId="0" borderId="0" xfId="0" applyFont="1" applyFill="1"/>
    <xf numFmtId="10" fontId="4" fillId="0" borderId="0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Fill="1" applyBorder="1" applyAlignment="1"/>
    <xf numFmtId="168" fontId="3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 wrapText="1"/>
    </xf>
    <xf numFmtId="169" fontId="3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indent="1"/>
    </xf>
    <xf numFmtId="0" fontId="3" fillId="0" borderId="49" xfId="0" applyFont="1" applyFill="1" applyBorder="1" applyAlignment="1">
      <alignment horizontal="left" indent="1"/>
    </xf>
    <xf numFmtId="0" fontId="3" fillId="3" borderId="25" xfId="0" applyFont="1" applyFill="1" applyBorder="1" applyAlignment="1">
      <alignment horizontal="center"/>
    </xf>
    <xf numFmtId="0" fontId="40" fillId="0" borderId="14" xfId="0" applyFont="1" applyFill="1" applyBorder="1" applyAlignment="1">
      <alignment horizontal="left" vertical="center" wrapText="1" indent="2"/>
    </xf>
    <xf numFmtId="0" fontId="38" fillId="0" borderId="49" xfId="0" applyFont="1" applyFill="1" applyBorder="1" applyAlignment="1">
      <alignment horizontal="left" vertical="center" indent="2"/>
    </xf>
    <xf numFmtId="0" fontId="3" fillId="0" borderId="39" xfId="0" applyFont="1" applyFill="1" applyBorder="1" applyAlignment="1">
      <alignment horizontal="left" indent="1"/>
    </xf>
    <xf numFmtId="0" fontId="3" fillId="0" borderId="50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4" fontId="4" fillId="3" borderId="35" xfId="0" applyNumberFormat="1" applyFont="1" applyFill="1" applyBorder="1" applyAlignment="1">
      <alignment horizontal="right"/>
    </xf>
    <xf numFmtId="4" fontId="4" fillId="3" borderId="35" xfId="0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/>
    </xf>
    <xf numFmtId="0" fontId="3" fillId="0" borderId="49" xfId="0" applyFont="1" applyBorder="1" applyAlignment="1">
      <alignment horizontal="left" indent="2"/>
    </xf>
    <xf numFmtId="0" fontId="3" fillId="0" borderId="69" xfId="0" applyFont="1" applyBorder="1" applyAlignment="1">
      <alignment horizontal="left" indent="2"/>
    </xf>
    <xf numFmtId="0" fontId="4" fillId="3" borderId="24" xfId="0" applyFont="1" applyFill="1" applyBorder="1" applyAlignment="1">
      <alignment horizontal="left" wrapText="1" indent="1"/>
    </xf>
    <xf numFmtId="0" fontId="4" fillId="3" borderId="23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left" vertical="center" indent="2"/>
    </xf>
    <xf numFmtId="2" fontId="40" fillId="0" borderId="38" xfId="0" applyNumberFormat="1" applyFont="1" applyFill="1" applyBorder="1" applyAlignment="1">
      <alignment horizontal="right" vertical="center"/>
    </xf>
    <xf numFmtId="2" fontId="40" fillId="0" borderId="37" xfId="0" applyNumberFormat="1" applyFont="1" applyFill="1" applyBorder="1" applyAlignment="1">
      <alignment horizontal="right" vertical="center"/>
    </xf>
    <xf numFmtId="2" fontId="40" fillId="0" borderId="11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indent="1"/>
    </xf>
    <xf numFmtId="0" fontId="17" fillId="0" borderId="12" xfId="0" applyFont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left" vertical="center" wrapText="1" indent="2"/>
    </xf>
    <xf numFmtId="168" fontId="12" fillId="0" borderId="62" xfId="0" applyNumberFormat="1" applyFont="1" applyFill="1" applyBorder="1" applyAlignment="1">
      <alignment horizontal="right"/>
    </xf>
    <xf numFmtId="168" fontId="7" fillId="12" borderId="60" xfId="0" applyNumberFormat="1" applyFont="1" applyFill="1" applyBorder="1" applyAlignment="1" applyProtection="1">
      <alignment horizontal="right" vertical="center"/>
      <protection locked="0"/>
    </xf>
    <xf numFmtId="168" fontId="7" fillId="12" borderId="63" xfId="0" applyNumberFormat="1" applyFont="1" applyFill="1" applyBorder="1" applyAlignment="1" applyProtection="1">
      <alignment horizontal="right" vertical="center"/>
      <protection locked="0"/>
    </xf>
    <xf numFmtId="168" fontId="7" fillId="2" borderId="61" xfId="0" applyNumberFormat="1" applyFont="1" applyFill="1" applyBorder="1" applyAlignment="1">
      <alignment horizontal="right"/>
    </xf>
    <xf numFmtId="0" fontId="41" fillId="0" borderId="49" xfId="0" applyFont="1" applyFill="1" applyBorder="1" applyAlignment="1">
      <alignment horizontal="left" vertical="center" wrapText="1"/>
    </xf>
    <xf numFmtId="0" fontId="43" fillId="0" borderId="0" xfId="0" applyFont="1" applyAlignment="1">
      <alignment vertical="center"/>
    </xf>
    <xf numFmtId="10" fontId="22" fillId="0" borderId="17" xfId="0" applyNumberFormat="1" applyFont="1" applyBorder="1" applyAlignment="1">
      <alignment horizontal="left" vertical="center" wrapText="1"/>
    </xf>
    <xf numFmtId="2" fontId="3" fillId="8" borderId="3" xfId="0" applyNumberFormat="1" applyFont="1" applyFill="1" applyBorder="1" applyAlignment="1" applyProtection="1">
      <alignment horizontal="right"/>
      <protection locked="0"/>
    </xf>
    <xf numFmtId="2" fontId="3" fillId="8" borderId="43" xfId="0" applyNumberFormat="1" applyFont="1" applyFill="1" applyBorder="1" applyAlignment="1" applyProtection="1">
      <alignment horizontal="right"/>
      <protection locked="0"/>
    </xf>
    <xf numFmtId="2" fontId="3" fillId="8" borderId="45" xfId="0" applyNumberFormat="1" applyFont="1" applyFill="1" applyBorder="1" applyAlignment="1" applyProtection="1">
      <alignment horizontal="right"/>
      <protection locked="0"/>
    </xf>
    <xf numFmtId="2" fontId="4" fillId="6" borderId="17" xfId="0" applyNumberFormat="1" applyFont="1" applyFill="1" applyBorder="1" applyAlignment="1">
      <alignment horizontal="right" vertical="center" wrapText="1"/>
    </xf>
    <xf numFmtId="2" fontId="4" fillId="6" borderId="19" xfId="0" applyNumberFormat="1" applyFont="1" applyFill="1" applyBorder="1" applyAlignment="1">
      <alignment horizontal="right" vertical="center" wrapText="1"/>
    </xf>
    <xf numFmtId="2" fontId="4" fillId="6" borderId="20" xfId="0" applyNumberFormat="1" applyFont="1" applyFill="1" applyBorder="1" applyAlignment="1">
      <alignment horizontal="right" vertical="center" wrapText="1"/>
    </xf>
    <xf numFmtId="2" fontId="3" fillId="8" borderId="7" xfId="0" applyNumberFormat="1" applyFont="1" applyFill="1" applyBorder="1" applyAlignment="1" applyProtection="1">
      <alignment horizontal="right"/>
      <protection locked="0"/>
    </xf>
    <xf numFmtId="2" fontId="3" fillId="8" borderId="40" xfId="0" applyNumberFormat="1" applyFont="1" applyFill="1" applyBorder="1" applyAlignment="1" applyProtection="1">
      <alignment horizontal="right"/>
      <protection locked="0"/>
    </xf>
    <xf numFmtId="2" fontId="3" fillId="8" borderId="46" xfId="0" applyNumberFormat="1" applyFont="1" applyFill="1" applyBorder="1" applyAlignment="1" applyProtection="1">
      <alignment horizontal="right"/>
      <protection locked="0"/>
    </xf>
    <xf numFmtId="2" fontId="3" fillId="8" borderId="8" xfId="0" applyNumberFormat="1" applyFont="1" applyFill="1" applyBorder="1" applyAlignment="1" applyProtection="1">
      <alignment horizontal="right"/>
      <protection locked="0"/>
    </xf>
    <xf numFmtId="2" fontId="3" fillId="8" borderId="44" xfId="0" applyNumberFormat="1" applyFont="1" applyFill="1" applyBorder="1" applyAlignment="1" applyProtection="1">
      <alignment horizontal="right"/>
      <protection locked="0"/>
    </xf>
    <xf numFmtId="2" fontId="3" fillId="8" borderId="47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38" fillId="0" borderId="64" xfId="0" applyFont="1" applyFill="1" applyBorder="1" applyAlignment="1">
      <alignment horizontal="center" vertical="center"/>
    </xf>
    <xf numFmtId="0" fontId="38" fillId="0" borderId="14" xfId="0" applyFont="1" applyFill="1" applyBorder="1" applyAlignment="1">
      <alignment horizontal="left" vertical="center" wrapText="1" indent="3"/>
    </xf>
    <xf numFmtId="0" fontId="38" fillId="0" borderId="64" xfId="0" applyFont="1" applyFill="1" applyBorder="1" applyAlignment="1">
      <alignment horizontal="center" vertical="center" wrapText="1"/>
    </xf>
    <xf numFmtId="0" fontId="38" fillId="0" borderId="39" xfId="0" applyFont="1" applyFill="1" applyBorder="1" applyAlignment="1">
      <alignment horizontal="left" vertical="center" wrapText="1" indent="1"/>
    </xf>
    <xf numFmtId="0" fontId="38" fillId="0" borderId="26" xfId="0" applyFont="1" applyFill="1" applyBorder="1" applyAlignment="1">
      <alignment horizontal="center" vertical="center"/>
    </xf>
    <xf numFmtId="0" fontId="42" fillId="0" borderId="64" xfId="0" applyFont="1" applyFill="1" applyBorder="1" applyAlignment="1">
      <alignment horizontal="center" vertical="center"/>
    </xf>
    <xf numFmtId="168" fontId="4" fillId="3" borderId="23" xfId="0" applyNumberFormat="1" applyFont="1" applyFill="1" applyBorder="1" applyAlignment="1">
      <alignment horizontal="right"/>
    </xf>
    <xf numFmtId="168" fontId="3" fillId="8" borderId="43" xfId="0" applyNumberFormat="1" applyFont="1" applyFill="1" applyBorder="1" applyProtection="1">
      <protection locked="0" hidden="1"/>
    </xf>
    <xf numFmtId="168" fontId="3" fillId="8" borderId="45" xfId="0" applyNumberFormat="1" applyFont="1" applyFill="1" applyBorder="1" applyProtection="1">
      <protection locked="0" hidden="1"/>
    </xf>
    <xf numFmtId="168" fontId="4" fillId="3" borderId="26" xfId="0" applyNumberFormat="1" applyFont="1" applyFill="1" applyBorder="1" applyAlignment="1">
      <alignment horizontal="right"/>
    </xf>
    <xf numFmtId="168" fontId="7" fillId="0" borderId="61" xfId="0" applyNumberFormat="1" applyFont="1" applyFill="1" applyBorder="1" applyAlignment="1">
      <alignment horizontal="right"/>
    </xf>
    <xf numFmtId="168" fontId="3" fillId="0" borderId="54" xfId="0" applyNumberFormat="1" applyFont="1" applyFill="1" applyBorder="1" applyAlignment="1">
      <alignment horizontal="right" vertical="center"/>
    </xf>
    <xf numFmtId="0" fontId="16" fillId="15" borderId="53" xfId="0" applyNumberFormat="1" applyFont="1" applyFill="1" applyBorder="1" applyAlignment="1">
      <alignment vertical="center" wrapText="1"/>
    </xf>
    <xf numFmtId="0" fontId="6" fillId="15" borderId="39" xfId="0" applyNumberFormat="1" applyFont="1" applyFill="1" applyBorder="1" applyAlignment="1">
      <alignment horizontal="left" vertical="center" wrapText="1"/>
    </xf>
    <xf numFmtId="0" fontId="6" fillId="15" borderId="49" xfId="0" applyNumberFormat="1" applyFont="1" applyFill="1" applyBorder="1" applyAlignment="1">
      <alignment horizontal="left" vertical="center" wrapText="1"/>
    </xf>
    <xf numFmtId="0" fontId="6" fillId="15" borderId="49" xfId="0" applyNumberFormat="1" applyFont="1" applyFill="1" applyBorder="1" applyAlignment="1">
      <alignment vertical="center" wrapText="1"/>
    </xf>
    <xf numFmtId="0" fontId="6" fillId="15" borderId="24" xfId="0" applyNumberFormat="1" applyFont="1" applyFill="1" applyBorder="1" applyAlignment="1">
      <alignment horizontal="left" vertical="center" wrapText="1"/>
    </xf>
    <xf numFmtId="0" fontId="19" fillId="0" borderId="0" xfId="0" applyNumberFormat="1" applyFont="1" applyBorder="1" applyAlignment="1">
      <alignment horizontal="left"/>
    </xf>
    <xf numFmtId="0" fontId="23" fillId="0" borderId="54" xfId="0" applyFont="1" applyFill="1" applyBorder="1" applyAlignment="1">
      <alignment horizontal="left" vertical="center" wrapText="1" indent="3"/>
    </xf>
    <xf numFmtId="0" fontId="3" fillId="0" borderId="59" xfId="0" applyFont="1" applyFill="1" applyBorder="1" applyAlignment="1">
      <alignment horizontal="left" vertical="center" indent="3"/>
    </xf>
    <xf numFmtId="0" fontId="3" fillId="0" borderId="39" xfId="0" applyFont="1" applyFill="1" applyBorder="1" applyAlignment="1">
      <alignment horizontal="left" vertical="center" indent="3"/>
    </xf>
    <xf numFmtId="168" fontId="4" fillId="0" borderId="14" xfId="0" applyNumberFormat="1" applyFont="1" applyBorder="1" applyAlignment="1">
      <alignment horizontal="right" vertical="center"/>
    </xf>
    <xf numFmtId="168" fontId="4" fillId="0" borderId="0" xfId="0" applyNumberFormat="1" applyFont="1" applyBorder="1" applyAlignment="1">
      <alignment horizontal="right" vertical="center"/>
    </xf>
    <xf numFmtId="168" fontId="4" fillId="0" borderId="64" xfId="0" applyNumberFormat="1" applyFont="1" applyBorder="1" applyAlignment="1">
      <alignment horizontal="right" vertical="center"/>
    </xf>
    <xf numFmtId="0" fontId="4" fillId="0" borderId="14" xfId="0" applyFont="1" applyFill="1" applyBorder="1" applyAlignment="1">
      <alignment horizontal="left" vertical="center" indent="2"/>
    </xf>
    <xf numFmtId="168" fontId="4" fillId="0" borderId="49" xfId="0" applyNumberFormat="1" applyFont="1" applyBorder="1" applyAlignment="1">
      <alignment horizontal="right" vertical="center"/>
    </xf>
    <xf numFmtId="0" fontId="3" fillId="0" borderId="14" xfId="0" applyFont="1" applyFill="1" applyBorder="1" applyAlignment="1">
      <alignment horizontal="left" vertical="center" indent="3"/>
    </xf>
    <xf numFmtId="0" fontId="4" fillId="0" borderId="49" xfId="0" applyFont="1" applyFill="1" applyBorder="1" applyAlignment="1">
      <alignment horizontal="left" vertical="center" indent="2"/>
    </xf>
    <xf numFmtId="0" fontId="4" fillId="3" borderId="49" xfId="0" applyFont="1" applyFill="1" applyBorder="1" applyAlignment="1">
      <alignment horizontal="left" vertical="center" wrapText="1" indent="2"/>
    </xf>
    <xf numFmtId="0" fontId="3" fillId="0" borderId="69" xfId="0" applyFont="1" applyFill="1" applyBorder="1" applyAlignment="1">
      <alignment horizontal="left" vertical="center" indent="2"/>
    </xf>
    <xf numFmtId="0" fontId="4" fillId="4" borderId="24" xfId="0" applyFont="1" applyFill="1" applyBorder="1" applyAlignment="1">
      <alignment horizontal="left" vertical="center"/>
    </xf>
    <xf numFmtId="0" fontId="16" fillId="4" borderId="23" xfId="0" applyFont="1" applyFill="1" applyBorder="1" applyAlignment="1">
      <alignment horizontal="center" vertical="center"/>
    </xf>
    <xf numFmtId="3" fontId="4" fillId="4" borderId="25" xfId="0" applyNumberFormat="1" applyFont="1" applyFill="1" applyBorder="1" applyAlignment="1">
      <alignment horizontal="right" vertical="center"/>
    </xf>
    <xf numFmtId="3" fontId="4" fillId="4" borderId="23" xfId="0" applyNumberFormat="1" applyFont="1" applyFill="1" applyBorder="1" applyAlignment="1">
      <alignment horizontal="right" vertical="center"/>
    </xf>
    <xf numFmtId="3" fontId="4" fillId="4" borderId="24" xfId="0" applyNumberFormat="1" applyFont="1" applyFill="1" applyBorder="1" applyAlignment="1">
      <alignment horizontal="right" vertical="center"/>
    </xf>
    <xf numFmtId="168" fontId="3" fillId="0" borderId="57" xfId="0" applyNumberFormat="1" applyFont="1" applyBorder="1" applyAlignment="1">
      <alignment horizontal="right" vertical="center"/>
    </xf>
    <xf numFmtId="168" fontId="3" fillId="0" borderId="52" xfId="0" applyNumberFormat="1" applyFont="1" applyBorder="1" applyAlignment="1">
      <alignment horizontal="right" vertical="center"/>
    </xf>
    <xf numFmtId="168" fontId="3" fillId="0" borderId="69" xfId="0" applyNumberFormat="1" applyFont="1" applyBorder="1" applyAlignment="1">
      <alignment horizontal="right" vertical="center"/>
    </xf>
    <xf numFmtId="0" fontId="3" fillId="3" borderId="43" xfId="0" applyFont="1" applyFill="1" applyBorder="1" applyAlignment="1">
      <alignment horizontal="left"/>
    </xf>
    <xf numFmtId="165" fontId="7" fillId="5" borderId="56" xfId="0" applyNumberFormat="1" applyFont="1" applyFill="1" applyBorder="1" applyAlignment="1">
      <alignment horizontal="right" vertical="center"/>
    </xf>
    <xf numFmtId="165" fontId="7" fillId="5" borderId="75" xfId="0" applyNumberFormat="1" applyFont="1" applyFill="1" applyBorder="1" applyAlignment="1">
      <alignment horizontal="right" vertical="center"/>
    </xf>
    <xf numFmtId="165" fontId="7" fillId="5" borderId="74" xfId="0" applyNumberFormat="1" applyFont="1" applyFill="1" applyBorder="1" applyAlignment="1">
      <alignment horizontal="right" vertical="center"/>
    </xf>
    <xf numFmtId="168" fontId="4" fillId="10" borderId="54" xfId="0" applyNumberFormat="1" applyFont="1" applyFill="1" applyBorder="1" applyAlignment="1">
      <alignment horizontal="right"/>
    </xf>
    <xf numFmtId="168" fontId="4" fillId="10" borderId="55" xfId="0" applyNumberFormat="1" applyFont="1" applyFill="1" applyBorder="1" applyAlignment="1">
      <alignment horizontal="right"/>
    </xf>
    <xf numFmtId="168" fontId="3" fillId="0" borderId="42" xfId="0" applyNumberFormat="1" applyFont="1" applyFill="1" applyBorder="1" applyAlignment="1">
      <alignment horizontal="right"/>
    </xf>
    <xf numFmtId="168" fontId="3" fillId="0" borderId="51" xfId="0" applyNumberFormat="1" applyFont="1" applyFill="1" applyBorder="1" applyAlignment="1">
      <alignment horizontal="right"/>
    </xf>
    <xf numFmtId="0" fontId="3" fillId="0" borderId="69" xfId="0" applyFont="1" applyFill="1" applyBorder="1" applyAlignment="1">
      <alignment horizontal="left" vertical="center" indent="1"/>
    </xf>
    <xf numFmtId="0" fontId="3" fillId="0" borderId="52" xfId="0" applyFont="1" applyFill="1" applyBorder="1" applyAlignment="1">
      <alignment horizontal="center" vertical="center"/>
    </xf>
    <xf numFmtId="165" fontId="3" fillId="0" borderId="57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3" fillId="0" borderId="52" xfId="0" applyNumberFormat="1" applyFont="1" applyBorder="1" applyAlignment="1">
      <alignment horizontal="right" vertical="center"/>
    </xf>
    <xf numFmtId="0" fontId="0" fillId="0" borderId="75" xfId="0" applyBorder="1"/>
    <xf numFmtId="0" fontId="0" fillId="0" borderId="27" xfId="0" applyBorder="1"/>
    <xf numFmtId="0" fontId="13" fillId="0" borderId="0" xfId="0" applyFont="1" applyFill="1" applyBorder="1"/>
    <xf numFmtId="0" fontId="11" fillId="0" borderId="0" xfId="0" applyFont="1" applyFill="1" applyBorder="1"/>
    <xf numFmtId="0" fontId="0" fillId="0" borderId="0" xfId="0" applyFont="1" applyFill="1" applyBorder="1"/>
    <xf numFmtId="168" fontId="6" fillId="0" borderId="43" xfId="0" applyNumberFormat="1" applyFont="1" applyFill="1" applyBorder="1" applyAlignment="1">
      <alignment horizontal="right" vertical="center"/>
    </xf>
    <xf numFmtId="168" fontId="6" fillId="0" borderId="36" xfId="0" applyNumberFormat="1" applyFont="1" applyFill="1" applyBorder="1" applyAlignment="1">
      <alignment horizontal="right" vertical="center"/>
    </xf>
    <xf numFmtId="168" fontId="16" fillId="0" borderId="54" xfId="0" applyNumberFormat="1" applyFont="1" applyFill="1" applyBorder="1" applyAlignment="1">
      <alignment horizontal="right" vertical="center"/>
    </xf>
    <xf numFmtId="0" fontId="12" fillId="0" borderId="59" xfId="0" applyFont="1" applyFill="1" applyBorder="1" applyAlignment="1">
      <alignment horizontal="left" vertical="center" wrapText="1" indent="2"/>
    </xf>
    <xf numFmtId="165" fontId="3" fillId="0" borderId="28" xfId="0" applyNumberFormat="1" applyFont="1" applyBorder="1" applyAlignment="1">
      <alignment horizontal="right" vertical="center"/>
    </xf>
    <xf numFmtId="165" fontId="4" fillId="0" borderId="61" xfId="0" applyNumberFormat="1" applyFont="1" applyFill="1" applyBorder="1" applyAlignment="1">
      <alignment horizontal="right" vertical="center"/>
    </xf>
    <xf numFmtId="0" fontId="45" fillId="0" borderId="14" xfId="0" applyFont="1" applyFill="1" applyBorder="1" applyAlignment="1">
      <alignment horizontal="left" vertical="center" wrapText="1" indent="5"/>
    </xf>
    <xf numFmtId="0" fontId="45" fillId="0" borderId="26" xfId="0" applyFont="1" applyFill="1" applyBorder="1" applyAlignment="1">
      <alignment horizontal="center" vertical="center"/>
    </xf>
    <xf numFmtId="2" fontId="45" fillId="0" borderId="14" xfId="0" applyNumberFormat="1" applyFont="1" applyFill="1" applyBorder="1" applyAlignment="1">
      <alignment horizontal="right" vertical="center"/>
    </xf>
    <xf numFmtId="2" fontId="45" fillId="0" borderId="0" xfId="0" applyNumberFormat="1" applyFont="1" applyFill="1" applyBorder="1" applyAlignment="1">
      <alignment horizontal="right" vertical="center"/>
    </xf>
    <xf numFmtId="2" fontId="45" fillId="0" borderId="64" xfId="0" applyNumberFormat="1" applyFont="1" applyFill="1" applyBorder="1" applyAlignment="1">
      <alignment horizontal="right" vertical="center"/>
    </xf>
    <xf numFmtId="165" fontId="45" fillId="0" borderId="15" xfId="0" applyNumberFormat="1" applyFont="1" applyFill="1" applyBorder="1" applyAlignment="1">
      <alignment horizontal="right" vertical="center"/>
    </xf>
    <xf numFmtId="165" fontId="45" fillId="0" borderId="62" xfId="0" applyNumberFormat="1" applyFont="1" applyFill="1" applyBorder="1" applyAlignment="1">
      <alignment horizontal="right" vertical="center"/>
    </xf>
    <xf numFmtId="168" fontId="4" fillId="0" borderId="63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>
      <alignment horizontal="right" vertical="center"/>
    </xf>
    <xf numFmtId="170" fontId="15" fillId="24" borderId="1" xfId="0" applyNumberFormat="1" applyFont="1" applyFill="1" applyBorder="1"/>
    <xf numFmtId="0" fontId="15" fillId="0" borderId="49" xfId="0" applyFont="1" applyFill="1" applyBorder="1" applyAlignment="1">
      <alignment horizontal="left" vertical="center" indent="3"/>
    </xf>
    <xf numFmtId="0" fontId="15" fillId="3" borderId="59" xfId="0" applyFont="1" applyFill="1" applyBorder="1" applyAlignment="1">
      <alignment horizontal="left" vertical="center" indent="1"/>
    </xf>
    <xf numFmtId="0" fontId="23" fillId="0" borderId="59" xfId="0" applyFont="1" applyFill="1" applyBorder="1" applyAlignment="1">
      <alignment horizontal="left" vertical="center" indent="4"/>
    </xf>
    <xf numFmtId="0" fontId="23" fillId="0" borderId="14" xfId="0" applyFont="1" applyFill="1" applyBorder="1" applyAlignment="1">
      <alignment horizontal="left" vertical="center" indent="4"/>
    </xf>
    <xf numFmtId="0" fontId="15" fillId="0" borderId="14" xfId="0" applyFont="1" applyFill="1" applyBorder="1" applyAlignment="1">
      <alignment horizontal="left" vertical="center" wrapText="1" indent="5"/>
    </xf>
    <xf numFmtId="0" fontId="15" fillId="0" borderId="39" xfId="0" applyFont="1" applyFill="1" applyBorder="1" applyAlignment="1">
      <alignment horizontal="left" vertical="center" wrapText="1" indent="5"/>
    </xf>
    <xf numFmtId="0" fontId="15" fillId="0" borderId="49" xfId="0" applyFont="1" applyFill="1" applyBorder="1" applyAlignment="1">
      <alignment horizontal="left" vertical="center" wrapText="1" indent="2"/>
    </xf>
    <xf numFmtId="0" fontId="23" fillId="0" borderId="59" xfId="0" applyFont="1" applyFill="1" applyBorder="1" applyAlignment="1">
      <alignment horizontal="left" vertical="center" wrapText="1" indent="3"/>
    </xf>
    <xf numFmtId="0" fontId="25" fillId="0" borderId="65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 indent="1"/>
    </xf>
    <xf numFmtId="0" fontId="23" fillId="0" borderId="39" xfId="0" applyFont="1" applyFill="1" applyBorder="1" applyAlignment="1">
      <alignment horizontal="left" vertical="center" wrapText="1" indent="1"/>
    </xf>
    <xf numFmtId="0" fontId="15" fillId="14" borderId="49" xfId="0" applyFont="1" applyFill="1" applyBorder="1" applyAlignment="1">
      <alignment horizontal="left" vertical="center"/>
    </xf>
    <xf numFmtId="0" fontId="15" fillId="0" borderId="49" xfId="0" applyFont="1" applyFill="1" applyBorder="1" applyAlignment="1">
      <alignment horizontal="left" vertical="center" indent="1"/>
    </xf>
    <xf numFmtId="0" fontId="15" fillId="0" borderId="49" xfId="0" applyFont="1" applyFill="1" applyBorder="1" applyAlignment="1">
      <alignment horizontal="left" vertical="center" wrapText="1" indent="3"/>
    </xf>
    <xf numFmtId="0" fontId="23" fillId="0" borderId="59" xfId="0" applyNumberFormat="1" applyFont="1" applyFill="1" applyBorder="1" applyAlignment="1">
      <alignment horizontal="left" vertical="center" wrapText="1" indent="4"/>
    </xf>
    <xf numFmtId="0" fontId="23" fillId="0" borderId="49" xfId="0" applyFont="1" applyFill="1" applyBorder="1" applyAlignment="1">
      <alignment horizontal="left" vertical="center" indent="4"/>
    </xf>
    <xf numFmtId="0" fontId="25" fillId="0" borderId="70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 indent="5"/>
    </xf>
    <xf numFmtId="0" fontId="15" fillId="0" borderId="69" xfId="0" applyFont="1" applyFill="1" applyBorder="1" applyAlignment="1">
      <alignment horizontal="left" vertical="center" indent="1"/>
    </xf>
    <xf numFmtId="0" fontId="15" fillId="4" borderId="23" xfId="0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horizontal="center" vertical="center"/>
    </xf>
    <xf numFmtId="0" fontId="15" fillId="4" borderId="63" xfId="0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/>
    </xf>
    <xf numFmtId="0" fontId="15" fillId="0" borderId="64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22" borderId="63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 wrapText="1"/>
    </xf>
    <xf numFmtId="0" fontId="15" fillId="0" borderId="66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15" fillId="14" borderId="50" xfId="0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165" fontId="15" fillId="3" borderId="24" xfId="0" applyNumberFormat="1" applyFont="1" applyFill="1" applyBorder="1" applyAlignment="1">
      <alignment horizontal="right" vertical="center"/>
    </xf>
    <xf numFmtId="165" fontId="15" fillId="3" borderId="25" xfId="0" applyNumberFormat="1" applyFont="1" applyFill="1" applyBorder="1" applyAlignment="1">
      <alignment horizontal="right" vertical="center"/>
    </xf>
    <xf numFmtId="165" fontId="15" fillId="3" borderId="23" xfId="0" applyNumberFormat="1" applyFont="1" applyFill="1" applyBorder="1" applyAlignment="1">
      <alignment horizontal="right" vertical="center"/>
    </xf>
    <xf numFmtId="165" fontId="14" fillId="3" borderId="15" xfId="0" applyNumberFormat="1" applyFont="1" applyFill="1" applyBorder="1" applyAlignment="1">
      <alignment horizontal="right" vertical="center"/>
    </xf>
    <xf numFmtId="165" fontId="15" fillId="0" borderId="49" xfId="0" applyNumberFormat="1" applyFont="1" applyFill="1" applyBorder="1" applyAlignment="1">
      <alignment horizontal="right" vertical="center"/>
    </xf>
    <xf numFmtId="165" fontId="15" fillId="0" borderId="53" xfId="0" applyNumberFormat="1" applyFont="1" applyFill="1" applyBorder="1" applyAlignment="1">
      <alignment horizontal="right" vertical="center"/>
    </xf>
    <xf numFmtId="165" fontId="15" fillId="0" borderId="50" xfId="0" applyNumberFormat="1" applyFont="1" applyFill="1" applyBorder="1" applyAlignment="1">
      <alignment horizontal="right" vertical="center"/>
    </xf>
    <xf numFmtId="165" fontId="14" fillId="0" borderId="54" xfId="0" applyNumberFormat="1" applyFont="1" applyFill="1" applyBorder="1" applyAlignment="1">
      <alignment horizontal="right" vertical="center"/>
    </xf>
    <xf numFmtId="165" fontId="15" fillId="3" borderId="59" xfId="0" applyNumberFormat="1" applyFont="1" applyFill="1" applyBorder="1" applyAlignment="1">
      <alignment horizontal="right" vertical="center"/>
    </xf>
    <xf numFmtId="165" fontId="15" fillId="3" borderId="28" xfId="0" applyNumberFormat="1" applyFont="1" applyFill="1" applyBorder="1" applyAlignment="1">
      <alignment horizontal="right" vertical="center"/>
    </xf>
    <xf numFmtId="165" fontId="15" fillId="3" borderId="63" xfId="0" applyNumberFormat="1" applyFont="1" applyFill="1" applyBorder="1" applyAlignment="1">
      <alignment horizontal="right" vertical="center"/>
    </xf>
    <xf numFmtId="165" fontId="14" fillId="3" borderId="61" xfId="0" applyNumberFormat="1" applyFont="1" applyFill="1" applyBorder="1" applyAlignment="1">
      <alignment horizontal="right" vertical="center"/>
    </xf>
    <xf numFmtId="165" fontId="15" fillId="0" borderId="49" xfId="0" applyNumberFormat="1" applyFont="1" applyBorder="1" applyAlignment="1">
      <alignment horizontal="right" vertical="center"/>
    </xf>
    <xf numFmtId="165" fontId="15" fillId="0" borderId="53" xfId="0" applyNumberFormat="1" applyFont="1" applyBorder="1" applyAlignment="1">
      <alignment horizontal="right" vertical="center"/>
    </xf>
    <xf numFmtId="165" fontId="15" fillId="0" borderId="50" xfId="0" applyNumberFormat="1" applyFont="1" applyBorder="1" applyAlignment="1">
      <alignment horizontal="right" vertical="center"/>
    </xf>
    <xf numFmtId="165" fontId="14" fillId="0" borderId="54" xfId="0" applyNumberFormat="1" applyFont="1" applyBorder="1" applyAlignment="1">
      <alignment horizontal="right" vertical="center"/>
    </xf>
    <xf numFmtId="165" fontId="23" fillId="5" borderId="59" xfId="0" applyNumberFormat="1" applyFont="1" applyFill="1" applyBorder="1" applyAlignment="1">
      <alignment horizontal="right" vertical="center"/>
    </xf>
    <xf numFmtId="165" fontId="23" fillId="5" borderId="28" xfId="0" applyNumberFormat="1" applyFont="1" applyFill="1" applyBorder="1" applyAlignment="1">
      <alignment horizontal="right" vertical="center"/>
    </xf>
    <xf numFmtId="165" fontId="23" fillId="5" borderId="63" xfId="0" applyNumberFormat="1" applyFont="1" applyFill="1" applyBorder="1" applyAlignment="1">
      <alignment horizontal="right" vertical="center"/>
    </xf>
    <xf numFmtId="165" fontId="23" fillId="0" borderId="61" xfId="0" applyNumberFormat="1" applyFont="1" applyBorder="1" applyAlignment="1">
      <alignment horizontal="right" vertical="center"/>
    </xf>
    <xf numFmtId="165" fontId="23" fillId="5" borderId="14" xfId="0" applyNumberFormat="1" applyFont="1" applyFill="1" applyBorder="1" applyAlignment="1">
      <alignment horizontal="right" vertical="center"/>
    </xf>
    <xf numFmtId="165" fontId="23" fillId="5" borderId="0" xfId="0" applyNumberFormat="1" applyFont="1" applyFill="1" applyBorder="1" applyAlignment="1">
      <alignment horizontal="right" vertical="center"/>
    </xf>
    <xf numFmtId="165" fontId="23" fillId="5" borderId="64" xfId="0" applyNumberFormat="1" applyFont="1" applyFill="1" applyBorder="1" applyAlignment="1">
      <alignment horizontal="right" vertical="center"/>
    </xf>
    <xf numFmtId="165" fontId="23" fillId="0" borderId="62" xfId="0" applyNumberFormat="1" applyFont="1" applyBorder="1" applyAlignment="1">
      <alignment horizontal="right" vertical="center"/>
    </xf>
    <xf numFmtId="165" fontId="23" fillId="0" borderId="59" xfId="0" applyNumberFormat="1" applyFont="1" applyBorder="1" applyAlignment="1">
      <alignment horizontal="right" vertical="center"/>
    </xf>
    <xf numFmtId="165" fontId="23" fillId="0" borderId="28" xfId="0" applyNumberFormat="1" applyFont="1" applyBorder="1" applyAlignment="1">
      <alignment horizontal="right" vertical="center"/>
    </xf>
    <xf numFmtId="165" fontId="23" fillId="0" borderId="63" xfId="0" applyNumberFormat="1" applyFont="1" applyBorder="1" applyAlignment="1">
      <alignment horizontal="right" vertical="center"/>
    </xf>
    <xf numFmtId="165" fontId="23" fillId="0" borderId="14" xfId="0" applyNumberFormat="1" applyFont="1" applyBorder="1" applyAlignment="1">
      <alignment horizontal="right" vertical="center"/>
    </xf>
    <xf numFmtId="165" fontId="23" fillId="0" borderId="0" xfId="0" applyNumberFormat="1" applyFont="1" applyBorder="1" applyAlignment="1">
      <alignment horizontal="right" vertical="center"/>
    </xf>
    <xf numFmtId="165" fontId="23" fillId="0" borderId="64" xfId="0" applyNumberFormat="1" applyFont="1" applyBorder="1" applyAlignment="1">
      <alignment horizontal="right" vertical="center"/>
    </xf>
    <xf numFmtId="165" fontId="23" fillId="0" borderId="15" xfId="0" applyNumberFormat="1" applyFont="1" applyBorder="1" applyAlignment="1">
      <alignment horizontal="right" vertical="center"/>
    </xf>
    <xf numFmtId="165" fontId="15" fillId="5" borderId="49" xfId="0" applyNumberFormat="1" applyFont="1" applyFill="1" applyBorder="1" applyAlignment="1">
      <alignment horizontal="right" vertical="center"/>
    </xf>
    <xf numFmtId="165" fontId="15" fillId="5" borderId="53" xfId="0" applyNumberFormat="1" applyFont="1" applyFill="1" applyBorder="1" applyAlignment="1">
      <alignment horizontal="right" vertical="center"/>
    </xf>
    <xf numFmtId="165" fontId="15" fillId="5" borderId="50" xfId="0" applyNumberFormat="1" applyFont="1" applyFill="1" applyBorder="1" applyAlignment="1">
      <alignment horizontal="right" vertical="center"/>
    </xf>
    <xf numFmtId="165" fontId="15" fillId="23" borderId="59" xfId="0" applyNumberFormat="1" applyFont="1" applyFill="1" applyBorder="1" applyAlignment="1">
      <alignment horizontal="right" vertical="center"/>
    </xf>
    <xf numFmtId="165" fontId="15" fillId="23" borderId="28" xfId="0" applyNumberFormat="1" applyFont="1" applyFill="1" applyBorder="1" applyAlignment="1">
      <alignment horizontal="right" vertical="center"/>
    </xf>
    <xf numFmtId="165" fontId="15" fillId="23" borderId="63" xfId="0" applyNumberFormat="1" applyFont="1" applyFill="1" applyBorder="1" applyAlignment="1">
      <alignment horizontal="right" vertical="center"/>
    </xf>
    <xf numFmtId="165" fontId="14" fillId="23" borderId="61" xfId="0" applyNumberFormat="1" applyFont="1" applyFill="1" applyBorder="1" applyAlignment="1">
      <alignment horizontal="right" vertical="center"/>
    </xf>
    <xf numFmtId="165" fontId="23" fillId="0" borderId="59" xfId="0" applyNumberFormat="1" applyFont="1" applyFill="1" applyBorder="1" applyAlignment="1">
      <alignment horizontal="right" vertical="center"/>
    </xf>
    <xf numFmtId="165" fontId="23" fillId="0" borderId="28" xfId="0" applyNumberFormat="1" applyFont="1" applyFill="1" applyBorder="1" applyAlignment="1">
      <alignment horizontal="right" vertical="center"/>
    </xf>
    <xf numFmtId="165" fontId="23" fillId="0" borderId="63" xfId="0" applyNumberFormat="1" applyFont="1" applyFill="1" applyBorder="1" applyAlignment="1">
      <alignment horizontal="right" vertical="center"/>
    </xf>
    <xf numFmtId="165" fontId="23" fillId="0" borderId="61" xfId="0" applyNumberFormat="1" applyFont="1" applyFill="1" applyBorder="1" applyAlignment="1">
      <alignment horizontal="right" vertical="center"/>
    </xf>
    <xf numFmtId="165" fontId="23" fillId="0" borderId="62" xfId="0" applyNumberFormat="1" applyFont="1" applyFill="1" applyBorder="1" applyAlignment="1">
      <alignment horizontal="right" vertical="center"/>
    </xf>
    <xf numFmtId="165" fontId="23" fillId="0" borderId="14" xfId="0" applyNumberFormat="1" applyFont="1" applyFill="1" applyBorder="1" applyAlignment="1">
      <alignment horizontal="right" vertical="center"/>
    </xf>
    <xf numFmtId="165" fontId="23" fillId="0" borderId="0" xfId="0" applyNumberFormat="1" applyFont="1" applyFill="1" applyBorder="1" applyAlignment="1">
      <alignment horizontal="right" vertical="center"/>
    </xf>
    <xf numFmtId="165" fontId="23" fillId="0" borderId="64" xfId="0" applyNumberFormat="1" applyFont="1" applyFill="1" applyBorder="1" applyAlignment="1">
      <alignment horizontal="right" vertical="center"/>
    </xf>
    <xf numFmtId="165" fontId="15" fillId="0" borderId="65" xfId="0" applyNumberFormat="1" applyFont="1" applyFill="1" applyBorder="1" applyAlignment="1">
      <alignment horizontal="right" vertical="center"/>
    </xf>
    <xf numFmtId="165" fontId="15" fillId="0" borderId="67" xfId="0" applyNumberFormat="1" applyFont="1" applyFill="1" applyBorder="1" applyAlignment="1">
      <alignment horizontal="right" vertical="center"/>
    </xf>
    <xf numFmtId="165" fontId="15" fillId="0" borderId="66" xfId="0" applyNumberFormat="1" applyFont="1" applyFill="1" applyBorder="1" applyAlignment="1">
      <alignment horizontal="right" vertical="center"/>
    </xf>
    <xf numFmtId="165" fontId="14" fillId="0" borderId="68" xfId="0" applyNumberFormat="1" applyFont="1" applyFill="1" applyBorder="1" applyAlignment="1">
      <alignment horizontal="right" vertical="center"/>
    </xf>
    <xf numFmtId="165" fontId="23" fillId="0" borderId="15" xfId="0" applyNumberFormat="1" applyFont="1" applyFill="1" applyBorder="1" applyAlignment="1">
      <alignment horizontal="right" vertical="center"/>
    </xf>
    <xf numFmtId="165" fontId="15" fillId="14" borderId="49" xfId="0" applyNumberFormat="1" applyFont="1" applyFill="1" applyBorder="1" applyAlignment="1">
      <alignment horizontal="right" vertical="center"/>
    </xf>
    <xf numFmtId="165" fontId="15" fillId="14" borderId="53" xfId="0" applyNumberFormat="1" applyFont="1" applyFill="1" applyBorder="1" applyAlignment="1">
      <alignment horizontal="right" vertical="center"/>
    </xf>
    <xf numFmtId="165" fontId="15" fillId="14" borderId="50" xfId="0" applyNumberFormat="1" applyFont="1" applyFill="1" applyBorder="1" applyAlignment="1">
      <alignment horizontal="right" vertical="center"/>
    </xf>
    <xf numFmtId="165" fontId="14" fillId="14" borderId="54" xfId="0" applyNumberFormat="1" applyFont="1" applyFill="1" applyBorder="1" applyAlignment="1">
      <alignment horizontal="right" vertical="center"/>
    </xf>
    <xf numFmtId="165" fontId="15" fillId="0" borderId="70" xfId="0" applyNumberFormat="1" applyFont="1" applyFill="1" applyBorder="1" applyAlignment="1">
      <alignment horizontal="right" vertical="center"/>
    </xf>
    <xf numFmtId="165" fontId="15" fillId="0" borderId="72" xfId="0" applyNumberFormat="1" applyFont="1" applyFill="1" applyBorder="1" applyAlignment="1">
      <alignment horizontal="right" vertical="center"/>
    </xf>
    <xf numFmtId="165" fontId="15" fillId="0" borderId="71" xfId="0" applyNumberFormat="1" applyFont="1" applyFill="1" applyBorder="1" applyAlignment="1">
      <alignment horizontal="right" vertical="center"/>
    </xf>
    <xf numFmtId="165" fontId="14" fillId="0" borderId="73" xfId="0" applyNumberFormat="1" applyFont="1" applyFill="1" applyBorder="1" applyAlignment="1">
      <alignment horizontal="right" vertical="center"/>
    </xf>
    <xf numFmtId="165" fontId="15" fillId="0" borderId="28" xfId="0" applyNumberFormat="1" applyFont="1" applyBorder="1" applyAlignment="1">
      <alignment horizontal="right" vertical="center"/>
    </xf>
    <xf numFmtId="165" fontId="14" fillId="0" borderId="61" xfId="0" applyNumberFormat="1" applyFont="1" applyFill="1" applyBorder="1" applyAlignment="1">
      <alignment horizontal="right" vertical="center"/>
    </xf>
    <xf numFmtId="165" fontId="14" fillId="6" borderId="54" xfId="0" applyNumberFormat="1" applyFont="1" applyFill="1" applyBorder="1" applyAlignment="1">
      <alignment horizontal="right" vertical="center"/>
    </xf>
    <xf numFmtId="165" fontId="15" fillId="0" borderId="57" xfId="0" applyNumberFormat="1" applyFont="1" applyBorder="1" applyAlignment="1">
      <alignment horizontal="right" vertical="center"/>
    </xf>
    <xf numFmtId="165" fontId="14" fillId="0" borderId="55" xfId="0" applyNumberFormat="1" applyFont="1" applyBorder="1" applyAlignment="1">
      <alignment horizontal="right" vertical="center"/>
    </xf>
    <xf numFmtId="165" fontId="15" fillId="0" borderId="52" xfId="0" applyNumberFormat="1" applyFont="1" applyBorder="1" applyAlignment="1">
      <alignment horizontal="right" vertical="center"/>
    </xf>
    <xf numFmtId="168" fontId="3" fillId="0" borderId="36" xfId="0" applyNumberFormat="1" applyFont="1" applyFill="1" applyBorder="1" applyAlignment="1" applyProtection="1">
      <alignment horizontal="right" vertical="center"/>
    </xf>
    <xf numFmtId="168" fontId="3" fillId="0" borderId="53" xfId="0" applyNumberFormat="1" applyFont="1" applyFill="1" applyBorder="1" applyAlignment="1" applyProtection="1">
      <alignment horizontal="right" vertical="center"/>
    </xf>
    <xf numFmtId="168" fontId="3" fillId="0" borderId="43" xfId="0" applyNumberFormat="1" applyFont="1" applyFill="1" applyBorder="1" applyAlignment="1" applyProtection="1">
      <alignment horizontal="right" vertical="center"/>
    </xf>
    <xf numFmtId="168" fontId="3" fillId="0" borderId="50" xfId="0" applyNumberFormat="1" applyFont="1" applyFill="1" applyBorder="1" applyAlignment="1" applyProtection="1">
      <alignment horizontal="right" vertical="center"/>
    </xf>
    <xf numFmtId="168" fontId="12" fillId="0" borderId="2" xfId="0" applyNumberFormat="1" applyFont="1" applyFill="1" applyBorder="1" applyAlignment="1" applyProtection="1">
      <alignment horizontal="right" vertical="center"/>
    </xf>
    <xf numFmtId="168" fontId="12" fillId="0" borderId="64" xfId="0" applyNumberFormat="1" applyFont="1" applyFill="1" applyBorder="1" applyAlignment="1" applyProtection="1">
      <alignment horizontal="right" vertical="center"/>
    </xf>
    <xf numFmtId="170" fontId="15" fillId="7" borderId="1" xfId="0" applyNumberFormat="1" applyFont="1" applyFill="1" applyBorder="1" applyProtection="1">
      <protection locked="0"/>
    </xf>
    <xf numFmtId="165" fontId="3" fillId="0" borderId="54" xfId="0" applyNumberFormat="1" applyFont="1" applyFill="1" applyBorder="1" applyAlignment="1" applyProtection="1">
      <alignment horizontal="right" vertical="center"/>
    </xf>
    <xf numFmtId="165" fontId="3" fillId="0" borderId="50" xfId="0" applyNumberFormat="1" applyFont="1" applyFill="1" applyBorder="1" applyAlignment="1" applyProtection="1">
      <alignment horizontal="right" vertical="center"/>
    </xf>
    <xf numFmtId="165" fontId="7" fillId="0" borderId="62" xfId="0" applyNumberFormat="1" applyFont="1" applyFill="1" applyBorder="1" applyAlignment="1" applyProtection="1">
      <alignment horizontal="right" vertical="center"/>
    </xf>
    <xf numFmtId="170" fontId="15" fillId="24" borderId="1" xfId="0" applyNumberFormat="1" applyFont="1" applyFill="1" applyBorder="1" applyProtection="1"/>
    <xf numFmtId="165" fontId="23" fillId="25" borderId="62" xfId="0" applyNumberFormat="1" applyFont="1" applyFill="1" applyBorder="1" applyAlignment="1" applyProtection="1">
      <alignment horizontal="right" vertical="center"/>
    </xf>
    <xf numFmtId="165" fontId="23" fillId="25" borderId="14" xfId="0" applyNumberFormat="1" applyFont="1" applyFill="1" applyBorder="1" applyAlignment="1" applyProtection="1">
      <alignment horizontal="right" vertical="center"/>
    </xf>
    <xf numFmtId="165" fontId="23" fillId="25" borderId="0" xfId="0" applyNumberFormat="1" applyFont="1" applyFill="1" applyBorder="1" applyAlignment="1" applyProtection="1">
      <alignment horizontal="right" vertical="center"/>
    </xf>
    <xf numFmtId="165" fontId="23" fillId="25" borderId="64" xfId="0" applyNumberFormat="1" applyFont="1" applyFill="1" applyBorder="1" applyAlignment="1" applyProtection="1">
      <alignment horizontal="right" vertical="center"/>
    </xf>
    <xf numFmtId="165" fontId="23" fillId="24" borderId="14" xfId="0" applyNumberFormat="1" applyFont="1" applyFill="1" applyBorder="1" applyAlignment="1" applyProtection="1">
      <alignment horizontal="right" vertical="center"/>
    </xf>
    <xf numFmtId="165" fontId="23" fillId="24" borderId="0" xfId="0" applyNumberFormat="1" applyFont="1" applyFill="1" applyBorder="1" applyAlignment="1" applyProtection="1">
      <alignment horizontal="right" vertical="center"/>
    </xf>
    <xf numFmtId="165" fontId="23" fillId="24" borderId="64" xfId="0" applyNumberFormat="1" applyFont="1" applyFill="1" applyBorder="1" applyAlignment="1" applyProtection="1">
      <alignment horizontal="right" vertical="center"/>
    </xf>
    <xf numFmtId="165" fontId="15" fillId="0" borderId="54" xfId="0" applyNumberFormat="1" applyFont="1" applyFill="1" applyBorder="1" applyAlignment="1" applyProtection="1">
      <alignment horizontal="right" vertical="center"/>
    </xf>
    <xf numFmtId="165" fontId="15" fillId="0" borderId="50" xfId="0" applyNumberFormat="1" applyFont="1" applyFill="1" applyBorder="1" applyAlignment="1" applyProtection="1">
      <alignment horizontal="right" vertical="center"/>
    </xf>
    <xf numFmtId="165" fontId="23" fillId="25" borderId="39" xfId="0" applyNumberFormat="1" applyFont="1" applyFill="1" applyBorder="1" applyAlignment="1" applyProtection="1">
      <alignment horizontal="right" vertical="center"/>
    </xf>
    <xf numFmtId="165" fontId="23" fillId="25" borderId="9" xfId="0" applyNumberFormat="1" applyFont="1" applyFill="1" applyBorder="1" applyAlignment="1" applyProtection="1">
      <alignment horizontal="right" vertical="center"/>
    </xf>
    <xf numFmtId="165" fontId="23" fillId="25" borderId="26" xfId="0" applyNumberFormat="1" applyFont="1" applyFill="1" applyBorder="1" applyAlignment="1" applyProtection="1">
      <alignment horizontal="right" vertical="center"/>
    </xf>
    <xf numFmtId="165" fontId="23" fillId="0" borderId="62" xfId="0" applyNumberFormat="1" applyFont="1" applyFill="1" applyBorder="1" applyAlignment="1" applyProtection="1">
      <alignment horizontal="right" vertical="center"/>
    </xf>
    <xf numFmtId="49" fontId="7" fillId="20" borderId="0" xfId="0" applyNumberFormat="1" applyFont="1" applyFill="1" applyBorder="1" applyAlignment="1" applyProtection="1">
      <alignment horizontal="right" vertical="center"/>
      <protection locked="0"/>
    </xf>
    <xf numFmtId="0" fontId="3" fillId="8" borderId="2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left" vertical="center" wrapText="1" indent="1"/>
    </xf>
    <xf numFmtId="0" fontId="3" fillId="3" borderId="8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12" fillId="0" borderId="77" xfId="0" applyFont="1" applyFill="1" applyBorder="1" applyAlignment="1">
      <alignment horizontal="center"/>
    </xf>
    <xf numFmtId="0" fontId="40" fillId="0" borderId="77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14" fontId="19" fillId="0" borderId="0" xfId="0" applyNumberFormat="1" applyFont="1"/>
    <xf numFmtId="0" fontId="16" fillId="4" borderId="44" xfId="0" applyFont="1" applyFill="1" applyBorder="1" applyAlignment="1">
      <alignment horizontal="center" vertical="center"/>
    </xf>
    <xf numFmtId="0" fontId="16" fillId="0" borderId="77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16" fillId="0" borderId="78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4" fillId="0" borderId="25" xfId="0" applyFont="1" applyBorder="1" applyAlignment="1" applyProtection="1">
      <alignment horizontal="center" vertical="center"/>
      <protection hidden="1"/>
    </xf>
    <xf numFmtId="167" fontId="3" fillId="2" borderId="45" xfId="0" applyNumberFormat="1" applyFont="1" applyFill="1" applyBorder="1" applyAlignment="1" applyProtection="1">
      <alignment horizontal="center" vertical="center"/>
      <protection hidden="1"/>
    </xf>
    <xf numFmtId="167" fontId="3" fillId="2" borderId="46" xfId="0" applyNumberFormat="1" applyFont="1" applyFill="1" applyBorder="1" applyAlignment="1" applyProtection="1">
      <alignment horizontal="center" vertical="center"/>
      <protection hidden="1"/>
    </xf>
    <xf numFmtId="167" fontId="3" fillId="2" borderId="47" xfId="0" applyNumberFormat="1" applyFont="1" applyFill="1" applyBorder="1" applyAlignment="1" applyProtection="1">
      <alignment horizontal="center" vertical="center"/>
      <protection hidden="1"/>
    </xf>
    <xf numFmtId="167" fontId="3" fillId="2" borderId="57" xfId="0" applyNumberFormat="1" applyFont="1" applyFill="1" applyBorder="1" applyAlignment="1" applyProtection="1">
      <alignment horizontal="center" vertical="center"/>
      <protection hidden="1"/>
    </xf>
    <xf numFmtId="0" fontId="3" fillId="0" borderId="45" xfId="0" applyFont="1" applyBorder="1" applyAlignment="1" applyProtection="1">
      <alignment horizontal="center" vertical="center"/>
      <protection hidden="1"/>
    </xf>
    <xf numFmtId="0" fontId="3" fillId="0" borderId="46" xfId="0" applyFont="1" applyBorder="1" applyAlignment="1" applyProtection="1">
      <alignment horizontal="center" vertical="center"/>
      <protection hidden="1"/>
    </xf>
    <xf numFmtId="0" fontId="3" fillId="0" borderId="47" xfId="0" applyFont="1" applyBorder="1" applyAlignment="1" applyProtection="1">
      <alignment horizontal="center" vertical="center"/>
      <protection hidden="1"/>
    </xf>
    <xf numFmtId="0" fontId="3" fillId="0" borderId="57" xfId="0" applyFont="1" applyBorder="1" applyAlignment="1" applyProtection="1">
      <alignment horizontal="center" vertical="center"/>
      <protection hidden="1"/>
    </xf>
    <xf numFmtId="10" fontId="4" fillId="6" borderId="22" xfId="0" applyNumberFormat="1" applyFont="1" applyFill="1" applyBorder="1" applyAlignment="1" applyProtection="1">
      <alignment horizontal="center" vertical="center" wrapText="1"/>
      <protection hidden="1"/>
    </xf>
    <xf numFmtId="10" fontId="14" fillId="0" borderId="21" xfId="4" applyNumberFormat="1" applyFont="1" applyBorder="1" applyAlignment="1" applyProtection="1">
      <alignment horizontal="center" vertical="center" wrapText="1"/>
      <protection hidden="1"/>
    </xf>
    <xf numFmtId="10" fontId="14" fillId="0" borderId="19" xfId="4" applyNumberFormat="1" applyFont="1" applyBorder="1" applyAlignment="1" applyProtection="1">
      <alignment horizontal="center" vertical="center" wrapText="1"/>
      <protection hidden="1"/>
    </xf>
    <xf numFmtId="10" fontId="14" fillId="0" borderId="20" xfId="4" applyNumberFormat="1" applyFont="1" applyBorder="1" applyAlignment="1" applyProtection="1">
      <alignment horizontal="center" vertical="center" wrapText="1"/>
      <protection hidden="1"/>
    </xf>
    <xf numFmtId="10" fontId="4" fillId="0" borderId="21" xfId="0" applyNumberFormat="1" applyFont="1" applyBorder="1" applyAlignment="1" applyProtection="1">
      <alignment horizontal="center" vertical="center" wrapText="1"/>
      <protection hidden="1"/>
    </xf>
    <xf numFmtId="10" fontId="4" fillId="0" borderId="19" xfId="0" applyNumberFormat="1" applyFont="1" applyBorder="1" applyAlignment="1" applyProtection="1">
      <alignment horizontal="center" vertical="center" wrapText="1"/>
      <protection hidden="1"/>
    </xf>
    <xf numFmtId="10" fontId="4" fillId="0" borderId="20" xfId="0" applyNumberFormat="1" applyFont="1" applyBorder="1" applyAlignment="1" applyProtection="1">
      <alignment horizontal="center" vertical="center" wrapText="1"/>
      <protection hidden="1"/>
    </xf>
    <xf numFmtId="0" fontId="3" fillId="0" borderId="42" xfId="0" applyFont="1" applyBorder="1" applyAlignment="1" applyProtection="1">
      <alignment horizontal="center" vertical="center"/>
      <protection hidden="1"/>
    </xf>
    <xf numFmtId="0" fontId="3" fillId="0" borderId="51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10" fontId="4" fillId="0" borderId="22" xfId="0" applyNumberFormat="1" applyFont="1" applyBorder="1" applyAlignment="1" applyProtection="1">
      <alignment horizontal="center" vertical="center" wrapText="1"/>
      <protection hidden="1"/>
    </xf>
    <xf numFmtId="10" fontId="4" fillId="0" borderId="13" xfId="0" applyNumberFormat="1" applyFont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10" fontId="4" fillId="0" borderId="17" xfId="0" applyNumberFormat="1" applyFont="1" applyBorder="1" applyAlignment="1" applyProtection="1">
      <alignment horizontal="center" vertical="center" wrapText="1"/>
      <protection hidden="1"/>
    </xf>
    <xf numFmtId="167" fontId="6" fillId="0" borderId="42" xfId="0" applyNumberFormat="1" applyFont="1" applyBorder="1" applyAlignment="1" applyProtection="1">
      <alignment horizontal="center" vertical="center" wrapText="1"/>
      <protection hidden="1"/>
    </xf>
    <xf numFmtId="167" fontId="6" fillId="0" borderId="46" xfId="0" applyNumberFormat="1" applyFont="1" applyBorder="1" applyAlignment="1" applyProtection="1">
      <alignment horizontal="center" vertical="center" wrapText="1"/>
      <protection hidden="1"/>
    </xf>
    <xf numFmtId="167" fontId="6" fillId="0" borderId="51" xfId="0" applyNumberFormat="1" applyFont="1" applyBorder="1" applyAlignment="1" applyProtection="1">
      <alignment horizontal="center" vertical="center" wrapText="1"/>
      <protection hidden="1"/>
    </xf>
    <xf numFmtId="0" fontId="18" fillId="0" borderId="0" xfId="13"/>
    <xf numFmtId="0" fontId="47" fillId="0" borderId="0" xfId="13" applyNumberFormat="1" applyFont="1" applyBorder="1" applyAlignment="1">
      <alignment horizontal="left" wrapText="1"/>
    </xf>
    <xf numFmtId="0" fontId="14" fillId="0" borderId="22" xfId="13" applyNumberFormat="1" applyFont="1" applyBorder="1" applyAlignment="1" applyProtection="1">
      <alignment horizontal="center" vertical="center" wrapText="1"/>
      <protection hidden="1"/>
    </xf>
    <xf numFmtId="0" fontId="14" fillId="0" borderId="35" xfId="13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48" fillId="0" borderId="0" xfId="0" applyFont="1" applyProtection="1">
      <protection hidden="1"/>
    </xf>
    <xf numFmtId="165" fontId="15" fillId="3" borderId="43" xfId="13" applyNumberFormat="1" applyFont="1" applyFill="1" applyBorder="1" applyAlignment="1">
      <alignment horizontal="left" vertical="center"/>
    </xf>
    <xf numFmtId="165" fontId="15" fillId="3" borderId="40" xfId="13" applyNumberFormat="1" applyFont="1" applyFill="1" applyBorder="1" applyAlignment="1">
      <alignment horizontal="left" vertical="center"/>
    </xf>
    <xf numFmtId="165" fontId="15" fillId="14" borderId="43" xfId="13" applyNumberFormat="1" applyFont="1" applyFill="1" applyBorder="1" applyAlignment="1">
      <alignment horizontal="left" vertical="center"/>
    </xf>
    <xf numFmtId="165" fontId="15" fillId="14" borderId="40" xfId="13" applyNumberFormat="1" applyFont="1" applyFill="1" applyBorder="1" applyAlignment="1">
      <alignment horizontal="left" vertical="center"/>
    </xf>
    <xf numFmtId="49" fontId="15" fillId="14" borderId="44" xfId="13" applyNumberFormat="1" applyFont="1" applyFill="1" applyBorder="1" applyAlignment="1" applyProtection="1">
      <alignment horizontal="left" vertical="center" wrapText="1"/>
      <protection locked="0"/>
    </xf>
    <xf numFmtId="165" fontId="15" fillId="3" borderId="45" xfId="13" applyNumberFormat="1" applyFont="1" applyFill="1" applyBorder="1" applyAlignment="1">
      <alignment horizontal="left" vertical="center"/>
    </xf>
    <xf numFmtId="165" fontId="15" fillId="3" borderId="46" xfId="13" applyNumberFormat="1" applyFont="1" applyFill="1" applyBorder="1" applyAlignment="1">
      <alignment horizontal="left" vertical="center"/>
    </xf>
    <xf numFmtId="49" fontId="15" fillId="3" borderId="47" xfId="13" applyNumberFormat="1" applyFont="1" applyFill="1" applyBorder="1" applyAlignment="1" applyProtection="1">
      <alignment horizontal="left" vertical="center" wrapText="1"/>
      <protection locked="0"/>
    </xf>
    <xf numFmtId="165" fontId="15" fillId="3" borderId="79" xfId="13" applyNumberFormat="1" applyFont="1" applyFill="1" applyBorder="1" applyAlignment="1">
      <alignment horizontal="left" vertical="center"/>
    </xf>
    <xf numFmtId="165" fontId="15" fillId="3" borderId="80" xfId="13" applyNumberFormat="1" applyFont="1" applyFill="1" applyBorder="1" applyAlignment="1">
      <alignment horizontal="left" vertical="center"/>
    </xf>
    <xf numFmtId="165" fontId="15" fillId="3" borderId="76" xfId="13" applyNumberFormat="1" applyFont="1" applyFill="1" applyBorder="1" applyAlignment="1" applyProtection="1">
      <alignment horizontal="left" vertical="center"/>
      <protection locked="0"/>
    </xf>
    <xf numFmtId="165" fontId="15" fillId="3" borderId="44" xfId="13" applyNumberFormat="1" applyFont="1" applyFill="1" applyBorder="1" applyAlignment="1" applyProtection="1">
      <alignment horizontal="left" vertical="center"/>
      <protection locked="0"/>
    </xf>
    <xf numFmtId="165" fontId="7" fillId="26" borderId="61" xfId="0" applyNumberFormat="1" applyFont="1" applyFill="1" applyBorder="1" applyAlignment="1" applyProtection="1">
      <alignment horizontal="right" vertical="center"/>
      <protection locked="0"/>
    </xf>
    <xf numFmtId="165" fontId="7" fillId="26" borderId="54" xfId="0" applyNumberFormat="1" applyFont="1" applyFill="1" applyBorder="1" applyAlignment="1" applyProtection="1">
      <alignment horizontal="right" vertical="center"/>
      <protection locked="0"/>
    </xf>
    <xf numFmtId="173" fontId="9" fillId="0" borderId="21" xfId="1" applyNumberFormat="1" applyFont="1" applyBorder="1" applyAlignment="1">
      <alignment horizontal="right" vertical="center"/>
    </xf>
    <xf numFmtId="173" fontId="9" fillId="0" borderId="19" xfId="1" applyNumberFormat="1" applyFont="1" applyBorder="1" applyAlignment="1">
      <alignment horizontal="right" vertical="center"/>
    </xf>
    <xf numFmtId="173" fontId="9" fillId="0" borderId="18" xfId="1" applyNumberFormat="1" applyFont="1" applyBorder="1" applyAlignment="1">
      <alignment horizontal="right" vertical="center"/>
    </xf>
    <xf numFmtId="4" fontId="3" fillId="12" borderId="36" xfId="0" applyNumberFormat="1" applyFont="1" applyFill="1" applyBorder="1" applyAlignment="1" applyProtection="1">
      <alignment horizontal="right" vertical="center"/>
      <protection locked="0"/>
    </xf>
    <xf numFmtId="4" fontId="3" fillId="12" borderId="42" xfId="0" applyNumberFormat="1" applyFont="1" applyFill="1" applyBorder="1" applyAlignment="1" applyProtection="1">
      <alignment horizontal="right" vertical="center"/>
      <protection locked="0"/>
    </xf>
    <xf numFmtId="175" fontId="9" fillId="0" borderId="16" xfId="1" applyNumberFormat="1" applyFont="1" applyBorder="1" applyAlignment="1">
      <alignment horizontal="right" vertical="center"/>
    </xf>
    <xf numFmtId="175" fontId="9" fillId="0" borderId="37" xfId="1" applyNumberFormat="1" applyFont="1" applyBorder="1" applyAlignment="1">
      <alignment horizontal="right" vertical="center"/>
    </xf>
    <xf numFmtId="175" fontId="9" fillId="0" borderId="36" xfId="1" applyNumberFormat="1" applyFont="1" applyBorder="1" applyAlignment="1">
      <alignment horizontal="right" vertical="center"/>
    </xf>
    <xf numFmtId="175" fontId="9" fillId="0" borderId="40" xfId="1" applyNumberFormat="1" applyFont="1" applyBorder="1" applyAlignment="1">
      <alignment horizontal="right" vertical="center"/>
    </xf>
    <xf numFmtId="175" fontId="9" fillId="0" borderId="42" xfId="1" applyNumberFormat="1" applyFont="1" applyBorder="1" applyAlignment="1">
      <alignment horizontal="right" vertical="center"/>
    </xf>
    <xf numFmtId="175" fontId="9" fillId="0" borderId="46" xfId="1" applyNumberFormat="1" applyFont="1" applyBorder="1" applyAlignment="1">
      <alignment horizontal="right" vertical="center"/>
    </xf>
    <xf numFmtId="175" fontId="9" fillId="0" borderId="11" xfId="1" applyNumberFormat="1" applyFont="1" applyBorder="1" applyAlignment="1">
      <alignment horizontal="right" vertical="center"/>
    </xf>
    <xf numFmtId="175" fontId="9" fillId="0" borderId="44" xfId="1" applyNumberFormat="1" applyFont="1" applyBorder="1" applyAlignment="1">
      <alignment horizontal="right" vertical="center"/>
    </xf>
    <xf numFmtId="175" fontId="9" fillId="0" borderId="47" xfId="1" applyNumberFormat="1" applyFont="1" applyBorder="1" applyAlignment="1">
      <alignment horizontal="right" vertical="center"/>
    </xf>
    <xf numFmtId="4" fontId="3" fillId="12" borderId="43" xfId="0" applyNumberFormat="1" applyFont="1" applyFill="1" applyBorder="1" applyAlignment="1" applyProtection="1">
      <alignment horizontal="right" vertical="center"/>
      <protection locked="0"/>
    </xf>
    <xf numFmtId="4" fontId="3" fillId="12" borderId="50" xfId="0" applyNumberFormat="1" applyFont="1" applyFill="1" applyBorder="1" applyAlignment="1" applyProtection="1">
      <alignment horizontal="right" vertical="center"/>
      <protection locked="0"/>
    </xf>
    <xf numFmtId="4" fontId="3" fillId="12" borderId="45" xfId="0" applyNumberFormat="1" applyFont="1" applyFill="1" applyBorder="1" applyAlignment="1" applyProtection="1">
      <alignment horizontal="right" vertical="center"/>
      <protection locked="0"/>
    </xf>
    <xf numFmtId="4" fontId="3" fillId="12" borderId="52" xfId="0" applyNumberFormat="1" applyFont="1" applyFill="1" applyBorder="1" applyAlignment="1" applyProtection="1">
      <alignment horizontal="right" vertical="center"/>
      <protection locked="0"/>
    </xf>
    <xf numFmtId="174" fontId="9" fillId="0" borderId="0" xfId="1" applyNumberFormat="1" applyFont="1" applyBorder="1" applyAlignment="1">
      <alignment horizontal="right" vertical="center"/>
    </xf>
    <xf numFmtId="174" fontId="8" fillId="0" borderId="0" xfId="1" applyNumberFormat="1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0" borderId="25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55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17" fillId="0" borderId="14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hidden="1"/>
    </xf>
    <xf numFmtId="0" fontId="16" fillId="0" borderId="29" xfId="0" applyNumberFormat="1" applyFont="1" applyBorder="1" applyAlignment="1" applyProtection="1">
      <alignment horizontal="center" vertical="center" wrapText="1"/>
      <protection hidden="1"/>
    </xf>
    <xf numFmtId="0" fontId="16" fillId="0" borderId="30" xfId="0" applyNumberFormat="1" applyFont="1" applyBorder="1" applyAlignment="1" applyProtection="1">
      <alignment horizontal="center" vertical="center" wrapText="1"/>
      <protection hidden="1"/>
    </xf>
    <xf numFmtId="0" fontId="16" fillId="0" borderId="6" xfId="0" applyNumberFormat="1" applyFont="1" applyBorder="1" applyAlignment="1" applyProtection="1">
      <alignment horizontal="center" vertical="center" wrapText="1"/>
      <protection hidden="1"/>
    </xf>
    <xf numFmtId="0" fontId="16" fillId="0" borderId="7" xfId="0" applyNumberFormat="1" applyFont="1" applyBorder="1" applyAlignment="1" applyProtection="1">
      <alignment horizontal="center" vertical="center" wrapText="1"/>
      <protection hidden="1"/>
    </xf>
    <xf numFmtId="0" fontId="16" fillId="0" borderId="4" xfId="0" applyNumberFormat="1" applyFont="1" applyBorder="1" applyAlignment="1" applyProtection="1">
      <alignment horizontal="center" vertical="center" wrapText="1"/>
      <protection hidden="1"/>
    </xf>
    <xf numFmtId="0" fontId="33" fillId="0" borderId="0" xfId="0" applyNumberFormat="1" applyFont="1" applyBorder="1" applyAlignment="1">
      <alignment horizontal="center" vertical="center" wrapText="1"/>
    </xf>
    <xf numFmtId="0" fontId="6" fillId="0" borderId="29" xfId="0" applyNumberFormat="1" applyFont="1" applyBorder="1" applyAlignment="1">
      <alignment horizontal="center" vertical="center" wrapText="1"/>
    </xf>
    <xf numFmtId="0" fontId="6" fillId="0" borderId="30" xfId="0" applyNumberFormat="1" applyFont="1" applyBorder="1" applyAlignment="1">
      <alignment horizontal="center" vertical="center" wrapText="1"/>
    </xf>
    <xf numFmtId="0" fontId="46" fillId="0" borderId="0" xfId="13" applyNumberFormat="1" applyFont="1" applyAlignment="1">
      <alignment horizontal="center"/>
    </xf>
  </cellXfs>
  <cellStyles count="14">
    <cellStyle name="Обычный" xfId="0" builtinId="0"/>
    <cellStyle name="Обычный 2" xfId="3"/>
    <cellStyle name="Обычный 3" xfId="7"/>
    <cellStyle name="Обычный 4" xfId="4"/>
    <cellStyle name="Обычный 4 2" xfId="10"/>
    <cellStyle name="Обычный 5" xfId="9"/>
    <cellStyle name="Обычный 6" xfId="11"/>
    <cellStyle name="Обычный 7" xfId="12"/>
    <cellStyle name="Обычный_4. Комментарии" xfId="13"/>
    <cellStyle name="Пояснение" xfId="2" builtinId="53" customBuiltin="1"/>
    <cellStyle name="Процентный 2" xfId="5"/>
    <cellStyle name="Финансовый" xfId="1" builtinId="3"/>
    <cellStyle name="Финансовый 2" xfId="8"/>
    <cellStyle name="Финансовый 3" xfId="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5C"/>
      <rgbColor rgb="FF808000"/>
      <rgbColor rgb="FF800080"/>
      <rgbColor rgb="FF008080"/>
      <rgbColor rgb="FFBFBFC0"/>
      <rgbColor rgb="FF808080"/>
      <rgbColor rgb="FF8EB4E3"/>
      <rgbColor rgb="FF993366"/>
      <rgbColor rgb="FFEBF1DE"/>
      <rgbColor rgb="FFDCE6F2"/>
      <rgbColor rgb="FF660066"/>
      <rgbColor rgb="FFFF8080"/>
      <rgbColor rgb="FF0066CC"/>
      <rgbColor rgb="FFB9CDE5"/>
      <rgbColor rgb="FF000080"/>
      <rgbColor rgb="FFFF00FF"/>
      <rgbColor rgb="FFD9D416"/>
      <rgbColor rgb="FF00FFFF"/>
      <rgbColor rgb="FF800080"/>
      <rgbColor rgb="FF800000"/>
      <rgbColor rgb="FF008080"/>
      <rgbColor rgb="FF0000FF"/>
      <rgbColor rgb="FF00B0F0"/>
      <rgbColor rgb="FFDFDFE0"/>
      <rgbColor rgb="FFCBE4E5"/>
      <rgbColor rgb="FFF2DCDB"/>
      <rgbColor rgb="FF93CDDD"/>
      <rgbColor rgb="FFB7DEE8"/>
      <rgbColor rgb="FFACC8BD"/>
      <rgbColor rgb="FFFCD5B5"/>
      <rgbColor rgb="FF3366FF"/>
      <rgbColor rgb="FF33CCCC"/>
      <rgbColor rgb="FF92D050"/>
      <rgbColor rgb="FFFFC000"/>
      <rgbColor rgb="FFFF9900"/>
      <rgbColor rgb="FFE46C0A"/>
      <rgbColor rgb="FF666699"/>
      <rgbColor rgb="FFA0A0A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FBFC0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845820</xdr:colOff>
      <xdr:row>5</xdr:row>
      <xdr:rowOff>0</xdr:rowOff>
    </xdr:to>
    <xdr:sp macro="" textlink="">
      <xdr:nvSpPr>
        <xdr:cNvPr id="4098" name="shapetype_202" hidden="1">
          <a:extLst>
            <a:ext uri="{FF2B5EF4-FFF2-40B4-BE49-F238E27FC236}">
              <a16:creationId xmlns:a16="http://schemas.microsoft.com/office/drawing/2014/main" xmlns="" id="{00000000-0008-0000-00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K915"/>
  <sheetViews>
    <sheetView topLeftCell="A176" zoomScale="70" zoomScaleNormal="70" workbookViewId="0">
      <pane xSplit="2" topLeftCell="I1" activePane="topRight" state="frozen"/>
      <selection activeCell="C12" sqref="C12"/>
      <selection pane="topRight" activeCell="R180" sqref="R180"/>
    </sheetView>
  </sheetViews>
  <sheetFormatPr defaultRowHeight="15" outlineLevelRow="1" x14ac:dyDescent="0.25"/>
  <cols>
    <col min="1" max="1" width="50.28515625" customWidth="1"/>
    <col min="2" max="2" width="14.140625" style="75" customWidth="1"/>
    <col min="3" max="4" width="14.85546875" customWidth="1"/>
    <col min="5" max="37" width="13.28515625" customWidth="1"/>
    <col min="38" max="39" width="10.85546875"/>
    <col min="40" max="40" width="11.140625"/>
    <col min="41" max="41" width="10.85546875"/>
    <col min="42" max="42" width="10.42578125"/>
    <col min="44" max="44" width="10.140625"/>
    <col min="45" max="45" width="8.5703125"/>
    <col min="47" max="49" width="8.5703125"/>
    <col min="53" max="1022" width="8.5703125"/>
  </cols>
  <sheetData>
    <row r="1" spans="1:11" x14ac:dyDescent="0.25">
      <c r="A1" s="14"/>
      <c r="B1" s="27" t="s">
        <v>10</v>
      </c>
      <c r="C1" s="25"/>
      <c r="D1" s="25"/>
      <c r="E1" s="858"/>
      <c r="F1" s="858"/>
      <c r="G1" s="4"/>
      <c r="H1" s="4"/>
      <c r="I1" s="3"/>
      <c r="J1" s="3"/>
      <c r="K1" s="45"/>
    </row>
    <row r="2" spans="1:11" ht="30" x14ac:dyDescent="0.25">
      <c r="A2" s="28" t="s">
        <v>11</v>
      </c>
      <c r="B2" s="344"/>
      <c r="C2" s="26"/>
      <c r="D2" s="3"/>
      <c r="E2" s="3"/>
      <c r="F2" s="3"/>
    </row>
    <row r="3" spans="1:11" ht="30" x14ac:dyDescent="0.25">
      <c r="A3" s="28" t="s">
        <v>12</v>
      </c>
      <c r="B3" s="5"/>
      <c r="C3" s="26"/>
      <c r="D3" s="26"/>
      <c r="E3" s="26"/>
      <c r="F3" s="26"/>
      <c r="G3" s="3"/>
      <c r="H3" s="3"/>
      <c r="I3" s="3"/>
    </row>
    <row r="4" spans="1:11" ht="30" x14ac:dyDescent="0.25">
      <c r="A4" s="28" t="s">
        <v>14</v>
      </c>
      <c r="B4" s="342"/>
      <c r="C4" s="26"/>
      <c r="D4" s="144"/>
      <c r="E4" s="26"/>
      <c r="F4" s="520"/>
      <c r="G4" s="33"/>
      <c r="H4" s="33"/>
      <c r="I4" s="33"/>
      <c r="J4" s="10"/>
      <c r="K4" s="10"/>
    </row>
    <row r="5" spans="1:11" x14ac:dyDescent="0.25">
      <c r="A5" s="522"/>
      <c r="B5" s="523"/>
      <c r="C5" s="520"/>
      <c r="D5" s="520"/>
      <c r="E5" s="520"/>
      <c r="F5" s="520"/>
      <c r="G5" s="33"/>
      <c r="H5" s="33"/>
      <c r="I5" s="33"/>
      <c r="J5" s="10"/>
      <c r="K5" s="10"/>
    </row>
    <row r="6" spans="1:11" s="62" customFormat="1" x14ac:dyDescent="0.25">
      <c r="A6" s="149" t="s">
        <v>183</v>
      </c>
      <c r="B6" s="524"/>
      <c r="C6" s="521"/>
      <c r="D6" s="521"/>
      <c r="E6" s="521"/>
      <c r="F6" s="521"/>
      <c r="G6" s="521"/>
      <c r="H6" s="521"/>
      <c r="I6" s="33"/>
      <c r="J6" s="10"/>
      <c r="K6" s="10"/>
    </row>
    <row r="7" spans="1:11" s="62" customFormat="1" ht="15.75" thickBot="1" x14ac:dyDescent="0.3">
      <c r="A7" s="516" t="s">
        <v>134</v>
      </c>
      <c r="B7" s="524"/>
      <c r="C7" s="521"/>
      <c r="D7" s="521"/>
      <c r="E7" s="521"/>
      <c r="F7" s="521"/>
      <c r="G7" s="521"/>
      <c r="H7" s="521"/>
      <c r="I7" s="33"/>
      <c r="J7" s="10"/>
      <c r="K7" s="10"/>
    </row>
    <row r="8" spans="1:11" s="62" customFormat="1" ht="29.25" thickBot="1" x14ac:dyDescent="0.3">
      <c r="A8" s="15" t="s">
        <v>13</v>
      </c>
      <c r="B8" s="16" t="s">
        <v>33</v>
      </c>
      <c r="C8" s="814" t="str">
        <f>(YEAR(Test_date)-3)&amp;" год"</f>
        <v>2017 год</v>
      </c>
      <c r="D8" s="801" t="str">
        <f>(LEFT(C8,4)+1)&amp;" год"</f>
        <v>2018 год</v>
      </c>
      <c r="E8" s="802" t="str">
        <f>(LEFT(D8,4)+1)&amp;" год"</f>
        <v>2019 год</v>
      </c>
      <c r="F8" s="33"/>
      <c r="G8" s="10"/>
      <c r="H8" s="10"/>
      <c r="I8" s="10"/>
      <c r="J8" s="10"/>
      <c r="K8" s="10"/>
    </row>
    <row r="9" spans="1:11" s="62" customFormat="1" x14ac:dyDescent="0.25">
      <c r="A9" s="308" t="s">
        <v>184</v>
      </c>
      <c r="B9" s="309" t="s">
        <v>144</v>
      </c>
      <c r="C9" s="224">
        <f t="shared" ref="C9:E9" si="0">SUM(C10:C12)</f>
        <v>19</v>
      </c>
      <c r="D9" s="225">
        <f t="shared" si="0"/>
        <v>19.299999999999997</v>
      </c>
      <c r="E9" s="226">
        <f t="shared" si="0"/>
        <v>19.5</v>
      </c>
      <c r="F9" s="33"/>
      <c r="G9" s="10"/>
      <c r="H9" s="10"/>
      <c r="I9" s="10"/>
      <c r="J9" s="10"/>
      <c r="K9" s="10"/>
    </row>
    <row r="10" spans="1:11" s="62" customFormat="1" x14ac:dyDescent="0.25">
      <c r="A10" s="69" t="s">
        <v>111</v>
      </c>
      <c r="B10" s="310" t="s">
        <v>144</v>
      </c>
      <c r="C10" s="201">
        <v>0.2</v>
      </c>
      <c r="D10" s="200">
        <v>0.1</v>
      </c>
      <c r="E10" s="202">
        <v>0.1</v>
      </c>
      <c r="F10" s="33"/>
      <c r="G10" s="10"/>
      <c r="H10" s="10"/>
      <c r="I10" s="10"/>
      <c r="J10" s="10"/>
      <c r="K10" s="10"/>
    </row>
    <row r="11" spans="1:11" s="62" customFormat="1" x14ac:dyDescent="0.25">
      <c r="A11" s="69" t="s">
        <v>112</v>
      </c>
      <c r="B11" s="310" t="s">
        <v>144</v>
      </c>
      <c r="C11" s="201">
        <v>6.1</v>
      </c>
      <c r="D11" s="200">
        <v>7.1</v>
      </c>
      <c r="E11" s="202">
        <v>7.5</v>
      </c>
      <c r="F11" s="33"/>
      <c r="G11" s="10"/>
      <c r="H11" s="10"/>
      <c r="I11" s="10"/>
      <c r="J11" s="10"/>
      <c r="K11" s="10"/>
    </row>
    <row r="12" spans="1:11" s="62" customFormat="1" x14ac:dyDescent="0.25">
      <c r="A12" s="69" t="s">
        <v>113</v>
      </c>
      <c r="B12" s="310" t="s">
        <v>144</v>
      </c>
      <c r="C12" s="201">
        <v>12.7</v>
      </c>
      <c r="D12" s="200">
        <v>12.1</v>
      </c>
      <c r="E12" s="202">
        <v>11.9</v>
      </c>
      <c r="F12" s="33"/>
      <c r="G12" s="10"/>
      <c r="H12" s="10"/>
      <c r="I12" s="10"/>
      <c r="J12" s="10"/>
      <c r="K12" s="10"/>
    </row>
    <row r="13" spans="1:11" s="62" customFormat="1" x14ac:dyDescent="0.25">
      <c r="A13" s="68" t="s">
        <v>186</v>
      </c>
      <c r="B13" s="311" t="s">
        <v>144</v>
      </c>
      <c r="C13" s="227">
        <f t="shared" ref="C13:E13" si="1">SUM(C14:C16)</f>
        <v>13</v>
      </c>
      <c r="D13" s="203">
        <f t="shared" si="1"/>
        <v>13.5</v>
      </c>
      <c r="E13" s="351">
        <f t="shared" si="1"/>
        <v>13.641</v>
      </c>
      <c r="F13" s="33"/>
      <c r="G13" s="10"/>
      <c r="H13" s="10"/>
      <c r="I13" s="10"/>
      <c r="J13" s="10"/>
      <c r="K13" s="10"/>
    </row>
    <row r="14" spans="1:11" s="62" customFormat="1" x14ac:dyDescent="0.25">
      <c r="A14" s="69" t="s">
        <v>114</v>
      </c>
      <c r="B14" s="310" t="s">
        <v>144</v>
      </c>
      <c r="C14" s="201">
        <v>0.1</v>
      </c>
      <c r="D14" s="200">
        <v>0.1</v>
      </c>
      <c r="E14" s="202">
        <v>4.1000000000000002E-2</v>
      </c>
      <c r="F14" s="33"/>
      <c r="G14" s="10"/>
      <c r="H14" s="10"/>
      <c r="I14" s="10"/>
      <c r="J14" s="10"/>
      <c r="K14" s="10"/>
    </row>
    <row r="15" spans="1:11" s="62" customFormat="1" x14ac:dyDescent="0.25">
      <c r="A15" s="69" t="s">
        <v>112</v>
      </c>
      <c r="B15" s="310" t="s">
        <v>144</v>
      </c>
      <c r="C15" s="201">
        <v>7.5</v>
      </c>
      <c r="D15" s="200">
        <v>7.4</v>
      </c>
      <c r="E15" s="202">
        <v>7.1</v>
      </c>
      <c r="F15" s="33"/>
      <c r="G15" s="10"/>
      <c r="H15" s="10"/>
      <c r="I15" s="10"/>
      <c r="J15" s="10"/>
      <c r="K15" s="10"/>
    </row>
    <row r="16" spans="1:11" s="62" customFormat="1" ht="15.75" thickBot="1" x14ac:dyDescent="0.3">
      <c r="A16" s="71" t="s">
        <v>113</v>
      </c>
      <c r="B16" s="312" t="s">
        <v>144</v>
      </c>
      <c r="C16" s="305">
        <v>5.4</v>
      </c>
      <c r="D16" s="306">
        <v>6</v>
      </c>
      <c r="E16" s="307">
        <v>6.5</v>
      </c>
      <c r="F16" s="33"/>
      <c r="G16" s="10"/>
      <c r="H16" s="10"/>
      <c r="I16" s="10"/>
      <c r="J16" s="10"/>
      <c r="K16" s="10"/>
    </row>
    <row r="17" spans="1:49" s="62" customFormat="1" x14ac:dyDescent="0.25">
      <c r="A17" s="525"/>
      <c r="B17" s="524"/>
      <c r="C17" s="521"/>
      <c r="D17" s="521"/>
      <c r="E17" s="521"/>
      <c r="F17" s="521"/>
      <c r="G17" s="521"/>
      <c r="H17" s="521"/>
      <c r="I17" s="33"/>
      <c r="J17" s="10"/>
      <c r="K17" s="10"/>
    </row>
    <row r="18" spans="1:49" x14ac:dyDescent="0.25">
      <c r="A18" s="149" t="s">
        <v>170</v>
      </c>
      <c r="B18" s="505"/>
      <c r="C18" s="33"/>
      <c r="D18" s="500"/>
      <c r="E18" s="33"/>
      <c r="F18" s="500"/>
      <c r="G18" s="33"/>
      <c r="H18" s="500"/>
      <c r="I18" s="33"/>
      <c r="J18" s="10"/>
      <c r="K18" s="10"/>
    </row>
    <row r="19" spans="1:49" ht="15.75" thickBot="1" x14ac:dyDescent="0.3">
      <c r="A19" s="516" t="s">
        <v>149</v>
      </c>
      <c r="B19" s="505"/>
      <c r="C19" s="33"/>
      <c r="D19" s="33"/>
      <c r="E19" s="33"/>
      <c r="F19" s="33"/>
      <c r="G19" s="33"/>
      <c r="H19" s="33"/>
      <c r="I19" s="33"/>
      <c r="J19" s="10"/>
      <c r="K19" s="10"/>
    </row>
    <row r="20" spans="1:49" ht="29.25" thickBot="1" x14ac:dyDescent="0.3">
      <c r="A20" s="49" t="s">
        <v>13</v>
      </c>
      <c r="B20" s="48" t="s">
        <v>33</v>
      </c>
      <c r="C20" s="814" t="str">
        <f>(YEAR(Test_date)-3)&amp;" год"</f>
        <v>2017 год</v>
      </c>
      <c r="D20" s="801" t="str">
        <f>(LEFT(C20,4)+1)&amp;" год"</f>
        <v>2018 год</v>
      </c>
      <c r="E20" s="802" t="str">
        <f>(LEFT(D20,4)+1)&amp;" год"</f>
        <v>2019 год</v>
      </c>
      <c r="F20" s="802" t="str">
        <f t="shared" ref="F20:H20" si="2">(LEFT(E20,4)+1)&amp;" год"</f>
        <v>2020 год</v>
      </c>
      <c r="G20" s="802" t="str">
        <f t="shared" si="2"/>
        <v>2021 год</v>
      </c>
      <c r="H20" s="802" t="str">
        <f t="shared" si="2"/>
        <v>2022 год</v>
      </c>
      <c r="I20" s="10"/>
      <c r="J20" s="10"/>
      <c r="K20" s="10"/>
    </row>
    <row r="21" spans="1:49" x14ac:dyDescent="0.25">
      <c r="A21" s="68" t="s">
        <v>168</v>
      </c>
      <c r="B21" s="79" t="s">
        <v>97</v>
      </c>
      <c r="C21" s="291">
        <f t="shared" ref="C21:H21" si="3">SUM(C22:C24)</f>
        <v>288.17</v>
      </c>
      <c r="D21" s="84">
        <f t="shared" si="3"/>
        <v>293.81</v>
      </c>
      <c r="E21" s="85">
        <f t="shared" si="3"/>
        <v>294.07</v>
      </c>
      <c r="F21" s="85">
        <f t="shared" si="3"/>
        <v>294.35199999999998</v>
      </c>
      <c r="G21" s="85">
        <f t="shared" si="3"/>
        <v>294.35199999999998</v>
      </c>
      <c r="H21" s="85">
        <f t="shared" si="3"/>
        <v>294.35199999999998</v>
      </c>
      <c r="I21" s="10"/>
      <c r="J21" s="10"/>
      <c r="K21" s="10"/>
    </row>
    <row r="22" spans="1:49" x14ac:dyDescent="0.25">
      <c r="A22" s="69" t="s">
        <v>94</v>
      </c>
      <c r="B22" s="80" t="s">
        <v>97</v>
      </c>
      <c r="C22" s="292">
        <v>11.03</v>
      </c>
      <c r="D22" s="66">
        <v>10.17</v>
      </c>
      <c r="E22" s="67">
        <v>9.9700000000000006</v>
      </c>
      <c r="F22" s="292">
        <v>10.035</v>
      </c>
      <c r="G22" s="292">
        <v>10.035</v>
      </c>
      <c r="H22" s="292">
        <v>10.035</v>
      </c>
      <c r="I22" s="10"/>
      <c r="J22" s="10"/>
      <c r="K22" s="10"/>
    </row>
    <row r="23" spans="1:49" x14ac:dyDescent="0.25">
      <c r="A23" s="69" t="s">
        <v>95</v>
      </c>
      <c r="B23" s="80" t="s">
        <v>97</v>
      </c>
      <c r="C23" s="292">
        <v>85.65</v>
      </c>
      <c r="D23" s="66">
        <v>91.32</v>
      </c>
      <c r="E23" s="67">
        <v>95.88</v>
      </c>
      <c r="F23" s="292">
        <v>96.462000000000003</v>
      </c>
      <c r="G23" s="292">
        <v>96.462000000000003</v>
      </c>
      <c r="H23" s="292">
        <v>96.462000000000003</v>
      </c>
      <c r="I23" s="10"/>
      <c r="J23" s="10"/>
      <c r="K23" s="10"/>
    </row>
    <row r="24" spans="1:49" x14ac:dyDescent="0.25">
      <c r="A24" s="69" t="s">
        <v>96</v>
      </c>
      <c r="B24" s="80" t="s">
        <v>97</v>
      </c>
      <c r="C24" s="292">
        <v>191.49</v>
      </c>
      <c r="D24" s="66">
        <v>192.32</v>
      </c>
      <c r="E24" s="67">
        <v>188.22</v>
      </c>
      <c r="F24" s="292">
        <v>187.85499999999999</v>
      </c>
      <c r="G24" s="292">
        <v>187.85499999999999</v>
      </c>
      <c r="H24" s="292">
        <v>187.85499999999999</v>
      </c>
      <c r="I24" s="10"/>
      <c r="J24" s="10"/>
      <c r="K24" s="10"/>
    </row>
    <row r="25" spans="1:49" s="62" customFormat="1" x14ac:dyDescent="0.25">
      <c r="A25" s="68" t="s">
        <v>129</v>
      </c>
      <c r="B25" s="79" t="s">
        <v>97</v>
      </c>
      <c r="C25" s="291">
        <f t="shared" ref="C25:H25" si="4">SUM(C26:C28)</f>
        <v>1403.98</v>
      </c>
      <c r="D25" s="84">
        <f>SUM(D26:D28)</f>
        <v>1404.0700000000002</v>
      </c>
      <c r="E25" s="85">
        <f t="shared" si="4"/>
        <v>1408.79</v>
      </c>
      <c r="F25" s="85">
        <f t="shared" si="4"/>
        <v>1411.71</v>
      </c>
      <c r="G25" s="85">
        <f t="shared" si="4"/>
        <v>1411.71</v>
      </c>
      <c r="H25" s="85">
        <f t="shared" si="4"/>
        <v>1411.71</v>
      </c>
      <c r="I25" s="10"/>
      <c r="J25" s="10"/>
      <c r="K25" s="10"/>
    </row>
    <row r="26" spans="1:49" s="62" customFormat="1" x14ac:dyDescent="0.25">
      <c r="A26" s="69" t="s">
        <v>94</v>
      </c>
      <c r="B26" s="80" t="s">
        <v>97</v>
      </c>
      <c r="C26" s="292">
        <v>56.98</v>
      </c>
      <c r="D26" s="66">
        <v>48.09</v>
      </c>
      <c r="E26" s="67">
        <v>45.94</v>
      </c>
      <c r="F26" s="292">
        <v>42.545000000000002</v>
      </c>
      <c r="G26" s="292">
        <v>42.545000000000002</v>
      </c>
      <c r="H26" s="292">
        <v>42.545000000000002</v>
      </c>
      <c r="I26" s="10"/>
      <c r="J26" s="10"/>
      <c r="K26" s="10"/>
    </row>
    <row r="27" spans="1:49" s="62" customFormat="1" x14ac:dyDescent="0.25">
      <c r="A27" s="69" t="s">
        <v>95</v>
      </c>
      <c r="B27" s="80" t="s">
        <v>97</v>
      </c>
      <c r="C27" s="292">
        <v>872.14</v>
      </c>
      <c r="D27" s="66">
        <v>876.69</v>
      </c>
      <c r="E27" s="67">
        <v>888.83</v>
      </c>
      <c r="F27" s="292">
        <v>889.476</v>
      </c>
      <c r="G27" s="292">
        <v>889.476</v>
      </c>
      <c r="H27" s="292">
        <v>889.476</v>
      </c>
      <c r="I27" s="10"/>
      <c r="J27" s="10"/>
      <c r="K27" s="10"/>
    </row>
    <row r="28" spans="1:49" s="62" customFormat="1" ht="15.75" thickBot="1" x14ac:dyDescent="0.3">
      <c r="A28" s="71" t="s">
        <v>96</v>
      </c>
      <c r="B28" s="81" t="s">
        <v>97</v>
      </c>
      <c r="C28" s="293">
        <v>474.86</v>
      </c>
      <c r="D28" s="276">
        <v>479.29</v>
      </c>
      <c r="E28" s="277">
        <v>474.02</v>
      </c>
      <c r="F28" s="292">
        <v>479.68900000000002</v>
      </c>
      <c r="G28" s="292">
        <v>479.68900000000002</v>
      </c>
      <c r="H28" s="292">
        <v>479.68900000000002</v>
      </c>
      <c r="I28" s="10"/>
      <c r="J28" s="10"/>
      <c r="K28" s="10"/>
    </row>
    <row r="29" spans="1:49" x14ac:dyDescent="0.25">
      <c r="A29" s="29"/>
      <c r="B29" s="30"/>
      <c r="C29" s="521"/>
      <c r="D29" s="521"/>
      <c r="E29" s="521"/>
      <c r="F29" s="521"/>
      <c r="G29" s="521"/>
      <c r="H29" s="521"/>
      <c r="I29" s="33"/>
      <c r="J29" s="10"/>
      <c r="K29" s="10"/>
    </row>
    <row r="30" spans="1:49" x14ac:dyDescent="0.25">
      <c r="A30" s="151" t="s">
        <v>182</v>
      </c>
      <c r="B30" s="30"/>
      <c r="C30" s="500"/>
      <c r="D30" s="500"/>
      <c r="E30" s="500"/>
      <c r="F30" s="500"/>
      <c r="G30" s="500"/>
      <c r="H30" s="500"/>
      <c r="I30" s="500"/>
      <c r="J30" s="500"/>
      <c r="K30" s="50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3"/>
    </row>
    <row r="31" spans="1:49" ht="15.75" thickBot="1" x14ac:dyDescent="0.3">
      <c r="A31" s="145" t="s">
        <v>143</v>
      </c>
      <c r="B31" s="22"/>
      <c r="C31" s="3"/>
      <c r="D31" s="3"/>
      <c r="E31" s="3"/>
      <c r="F31" s="33"/>
      <c r="G31" s="33"/>
      <c r="H31" s="33"/>
      <c r="I31" s="33"/>
      <c r="J31" s="33"/>
      <c r="K31" s="3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49" ht="15.75" thickBot="1" x14ac:dyDescent="0.3">
      <c r="A32" s="15" t="s">
        <v>13</v>
      </c>
      <c r="B32" s="235" t="s">
        <v>33</v>
      </c>
      <c r="C32" s="800" t="str">
        <f>YEAR(Test_date)&amp;" год"</f>
        <v>2020 год</v>
      </c>
      <c r="D32" s="801" t="str">
        <f>(LEFT(C32,4)+1)&amp;" год"</f>
        <v>2021 год</v>
      </c>
      <c r="E32" s="802" t="str">
        <f>(LEFT(D32,4)+1)&amp;" год"</f>
        <v>2022 год</v>
      </c>
      <c r="F32" s="521"/>
      <c r="G32" s="521"/>
      <c r="H32" s="521"/>
      <c r="I32" s="33"/>
      <c r="J32" s="10"/>
      <c r="K32" s="10"/>
    </row>
    <row r="33" spans="1:11" x14ac:dyDescent="0.25">
      <c r="A33" s="231" t="s">
        <v>184</v>
      </c>
      <c r="B33" s="232"/>
      <c r="C33" s="233"/>
      <c r="D33" s="233"/>
      <c r="E33" s="234"/>
      <c r="F33" s="521"/>
      <c r="G33" s="521"/>
      <c r="H33" s="521"/>
      <c r="I33" s="33"/>
      <c r="J33" s="10"/>
      <c r="K33" s="10"/>
    </row>
    <row r="34" spans="1:11" x14ac:dyDescent="0.25">
      <c r="A34" s="82" t="s">
        <v>100</v>
      </c>
      <c r="B34" s="80" t="s">
        <v>169</v>
      </c>
      <c r="C34" s="345">
        <v>12.83301004</v>
      </c>
      <c r="D34" s="346">
        <v>12.83301004</v>
      </c>
      <c r="E34" s="347">
        <v>12.83301004</v>
      </c>
      <c r="F34" s="521"/>
      <c r="G34" s="521"/>
      <c r="H34" s="521"/>
      <c r="I34" s="33"/>
      <c r="J34" s="10"/>
      <c r="K34" s="10"/>
    </row>
    <row r="35" spans="1:11" x14ac:dyDescent="0.25">
      <c r="A35" s="82" t="s">
        <v>101</v>
      </c>
      <c r="B35" s="80" t="s">
        <v>169</v>
      </c>
      <c r="C35" s="345">
        <v>75.866005329999993</v>
      </c>
      <c r="D35" s="346">
        <v>75.866005329999993</v>
      </c>
      <c r="E35" s="347">
        <v>75.866005329999993</v>
      </c>
      <c r="F35" s="521"/>
      <c r="G35" s="521"/>
      <c r="H35" s="521"/>
      <c r="I35" s="33"/>
      <c r="J35" s="10"/>
      <c r="K35" s="10"/>
    </row>
    <row r="36" spans="1:11" x14ac:dyDescent="0.25">
      <c r="A36" s="82" t="s">
        <v>102</v>
      </c>
      <c r="B36" s="80" t="s">
        <v>169</v>
      </c>
      <c r="C36" s="345">
        <v>64.157003919999994</v>
      </c>
      <c r="D36" s="346">
        <v>64.157003919999994</v>
      </c>
      <c r="E36" s="347">
        <v>64.157003919999994</v>
      </c>
      <c r="F36" s="521"/>
      <c r="G36" s="521"/>
      <c r="H36" s="521"/>
      <c r="I36" s="33"/>
      <c r="J36" s="10"/>
      <c r="K36" s="10"/>
    </row>
    <row r="37" spans="1:11" x14ac:dyDescent="0.25">
      <c r="A37" s="236" t="s">
        <v>187</v>
      </c>
      <c r="B37" s="237"/>
      <c r="C37" s="238"/>
      <c r="D37" s="238"/>
      <c r="E37" s="239"/>
      <c r="F37" s="521"/>
      <c r="G37" s="521"/>
      <c r="H37" s="521"/>
      <c r="I37" s="33"/>
      <c r="J37" s="10"/>
      <c r="K37" s="10"/>
    </row>
    <row r="38" spans="1:11" x14ac:dyDescent="0.25">
      <c r="A38" s="82" t="s">
        <v>100</v>
      </c>
      <c r="B38" s="80" t="s">
        <v>169</v>
      </c>
      <c r="C38" s="345">
        <v>2.27799978</v>
      </c>
      <c r="D38" s="346">
        <v>2.27799978</v>
      </c>
      <c r="E38" s="347">
        <v>2.27799978</v>
      </c>
      <c r="F38" s="521"/>
      <c r="G38" s="521"/>
      <c r="H38" s="521"/>
      <c r="I38" s="33"/>
      <c r="J38" s="10"/>
      <c r="K38" s="10"/>
    </row>
    <row r="39" spans="1:11" x14ac:dyDescent="0.25">
      <c r="A39" s="82" t="s">
        <v>101</v>
      </c>
      <c r="B39" s="80" t="s">
        <v>169</v>
      </c>
      <c r="C39" s="345">
        <v>8.3409997800000006</v>
      </c>
      <c r="D39" s="346">
        <v>8.3409997800000006</v>
      </c>
      <c r="E39" s="347">
        <v>8.3409997800000006</v>
      </c>
      <c r="F39" s="521"/>
      <c r="G39" s="521"/>
      <c r="H39" s="521"/>
      <c r="I39" s="33"/>
      <c r="J39" s="10"/>
      <c r="K39" s="10"/>
    </row>
    <row r="40" spans="1:11" ht="15.75" thickBot="1" x14ac:dyDescent="0.3">
      <c r="A40" s="83" t="s">
        <v>102</v>
      </c>
      <c r="B40" s="81" t="s">
        <v>169</v>
      </c>
      <c r="C40" s="348">
        <v>12.533999700000001</v>
      </c>
      <c r="D40" s="349">
        <v>12.533999700000001</v>
      </c>
      <c r="E40" s="350">
        <v>12.533999700000001</v>
      </c>
      <c r="F40" s="521"/>
      <c r="G40" s="521"/>
      <c r="H40" s="521"/>
      <c r="I40" s="33"/>
      <c r="J40" s="10"/>
      <c r="K40" s="10"/>
    </row>
    <row r="41" spans="1:11" x14ac:dyDescent="0.25">
      <c r="A41" s="3"/>
      <c r="B41" s="22"/>
      <c r="C41" s="3"/>
      <c r="D41" s="3"/>
      <c r="E41" s="3"/>
      <c r="F41" s="33"/>
      <c r="G41" s="33"/>
      <c r="H41" s="33"/>
      <c r="I41" s="33"/>
      <c r="J41" s="10"/>
      <c r="K41" s="10"/>
    </row>
    <row r="42" spans="1:11" s="62" customFormat="1" x14ac:dyDescent="0.25">
      <c r="A42" s="151" t="s">
        <v>247</v>
      </c>
      <c r="B42" s="65"/>
      <c r="C42" s="64"/>
      <c r="D42" s="64"/>
      <c r="E42" s="64"/>
      <c r="F42" s="33"/>
      <c r="G42" s="33"/>
      <c r="H42" s="33"/>
      <c r="I42" s="33"/>
      <c r="J42" s="10"/>
      <c r="K42" s="10"/>
    </row>
    <row r="43" spans="1:11" s="62" customFormat="1" x14ac:dyDescent="0.25">
      <c r="A43" s="145" t="s">
        <v>143</v>
      </c>
      <c r="B43" s="65"/>
      <c r="C43" s="64"/>
      <c r="D43" s="64"/>
      <c r="E43" s="64"/>
      <c r="F43" s="33"/>
      <c r="G43" s="33"/>
      <c r="H43" s="33"/>
      <c r="I43" s="33"/>
      <c r="J43" s="10"/>
      <c r="K43" s="10"/>
    </row>
    <row r="44" spans="1:11" s="62" customFormat="1" ht="15.75" thickBot="1" x14ac:dyDescent="0.3">
      <c r="A44" s="64"/>
      <c r="B44" s="65"/>
      <c r="C44" s="64"/>
      <c r="D44" s="64"/>
      <c r="E44" s="64"/>
      <c r="F44" s="33"/>
      <c r="G44" s="33"/>
      <c r="H44" s="33"/>
      <c r="I44" s="33"/>
      <c r="J44" s="10"/>
      <c r="K44" s="10"/>
    </row>
    <row r="45" spans="1:11" s="62" customFormat="1" ht="29.25" thickBot="1" x14ac:dyDescent="0.3">
      <c r="A45" s="49" t="s">
        <v>13</v>
      </c>
      <c r="B45" s="61" t="s">
        <v>33</v>
      </c>
      <c r="C45" s="810" t="str">
        <f>(YEAR(Test_date)-3)&amp;" год"</f>
        <v>2017 год</v>
      </c>
      <c r="D45" s="811" t="str">
        <f>(LEFT(C45,4)+1)&amp;" год"</f>
        <v>2018 год</v>
      </c>
      <c r="E45" s="812" t="str">
        <f>(LEFT(D45,4)+1)&amp;" год"</f>
        <v>2019 год</v>
      </c>
      <c r="F45" s="813" t="str">
        <f>(LEFT(E45,4)+1)&amp;" год"</f>
        <v>2020 год</v>
      </c>
      <c r="G45" s="811" t="str">
        <f>(LEFT(F45,4)+1)&amp;" год"</f>
        <v>2021 год</v>
      </c>
      <c r="H45" s="812" t="str">
        <f>(LEFT(G45,4)+1)&amp;" год"</f>
        <v>2022 год</v>
      </c>
      <c r="I45" s="33"/>
      <c r="J45" s="10"/>
      <c r="K45" s="10"/>
    </row>
    <row r="46" spans="1:11" s="62" customFormat="1" ht="15.75" thickBot="1" x14ac:dyDescent="0.3">
      <c r="A46" s="554" t="s">
        <v>245</v>
      </c>
      <c r="B46" s="48" t="s">
        <v>132</v>
      </c>
      <c r="C46" s="558">
        <f>SUM(C47:C51)</f>
        <v>1</v>
      </c>
      <c r="D46" s="559">
        <f t="shared" ref="D46:H46" si="5">SUM(D47:D51)</f>
        <v>1</v>
      </c>
      <c r="E46" s="560">
        <f t="shared" si="5"/>
        <v>1</v>
      </c>
      <c r="F46" s="558">
        <f t="shared" si="5"/>
        <v>1</v>
      </c>
      <c r="G46" s="559">
        <f t="shared" si="5"/>
        <v>1</v>
      </c>
      <c r="H46" s="560">
        <f t="shared" si="5"/>
        <v>1</v>
      </c>
      <c r="I46" s="33"/>
      <c r="J46" s="10"/>
      <c r="K46" s="10"/>
    </row>
    <row r="47" spans="1:11" s="62" customFormat="1" x14ac:dyDescent="0.25">
      <c r="A47" s="545" t="s">
        <v>184</v>
      </c>
      <c r="B47" s="247" t="s">
        <v>132</v>
      </c>
      <c r="C47" s="555">
        <v>7.0000000000000007E-2</v>
      </c>
      <c r="D47" s="561">
        <v>0.15</v>
      </c>
      <c r="E47" s="564">
        <v>0.15</v>
      </c>
      <c r="F47" s="555">
        <v>0.15</v>
      </c>
      <c r="G47" s="561">
        <v>0.15</v>
      </c>
      <c r="H47" s="564">
        <v>0.15</v>
      </c>
      <c r="I47" s="33"/>
      <c r="J47" s="10"/>
      <c r="K47" s="10"/>
    </row>
    <row r="48" spans="1:11" s="62" customFormat="1" x14ac:dyDescent="0.25">
      <c r="A48" s="313" t="s">
        <v>185</v>
      </c>
      <c r="B48" s="80" t="s">
        <v>132</v>
      </c>
      <c r="C48" s="556">
        <v>0.4</v>
      </c>
      <c r="D48" s="562">
        <v>0.4</v>
      </c>
      <c r="E48" s="565">
        <v>0.4</v>
      </c>
      <c r="F48" s="556">
        <v>0.4</v>
      </c>
      <c r="G48" s="562">
        <v>0.4</v>
      </c>
      <c r="H48" s="565">
        <v>0.4</v>
      </c>
      <c r="I48" s="33"/>
      <c r="J48" s="10"/>
      <c r="K48" s="10"/>
    </row>
    <row r="49" spans="1:11" s="62" customFormat="1" x14ac:dyDescent="0.25">
      <c r="A49" s="313" t="s">
        <v>92</v>
      </c>
      <c r="B49" s="80" t="s">
        <v>132</v>
      </c>
      <c r="C49" s="556">
        <v>0.5</v>
      </c>
      <c r="D49" s="562">
        <v>0.42</v>
      </c>
      <c r="E49" s="565">
        <v>0.42</v>
      </c>
      <c r="F49" s="556">
        <v>0.42</v>
      </c>
      <c r="G49" s="562">
        <v>0.42</v>
      </c>
      <c r="H49" s="565">
        <v>0.42</v>
      </c>
      <c r="I49" s="33"/>
      <c r="J49" s="10"/>
      <c r="K49" s="10"/>
    </row>
    <row r="50" spans="1:11" s="62" customFormat="1" x14ac:dyDescent="0.25">
      <c r="A50" s="313" t="s">
        <v>187</v>
      </c>
      <c r="B50" s="80" t="s">
        <v>132</v>
      </c>
      <c r="C50" s="556">
        <v>0.01</v>
      </c>
      <c r="D50" s="562">
        <v>0.01</v>
      </c>
      <c r="E50" s="565">
        <v>0.01</v>
      </c>
      <c r="F50" s="556">
        <v>0.01</v>
      </c>
      <c r="G50" s="562">
        <v>0.01</v>
      </c>
      <c r="H50" s="565">
        <v>0.01</v>
      </c>
      <c r="I50" s="33"/>
      <c r="J50" s="10"/>
      <c r="K50" s="10"/>
    </row>
    <row r="51" spans="1:11" s="62" customFormat="1" ht="15.75" thickBot="1" x14ac:dyDescent="0.3">
      <c r="A51" s="187" t="s">
        <v>93</v>
      </c>
      <c r="B51" s="81" t="s">
        <v>132</v>
      </c>
      <c r="C51" s="557">
        <v>0.02</v>
      </c>
      <c r="D51" s="563">
        <v>0.02</v>
      </c>
      <c r="E51" s="566">
        <v>0.02</v>
      </c>
      <c r="F51" s="557">
        <v>0.02</v>
      </c>
      <c r="G51" s="563">
        <v>0.02</v>
      </c>
      <c r="H51" s="566">
        <v>0.02</v>
      </c>
      <c r="I51" s="33"/>
      <c r="J51" s="10"/>
      <c r="K51" s="10"/>
    </row>
    <row r="52" spans="1:11" s="62" customFormat="1" ht="15.75" thickBot="1" x14ac:dyDescent="0.3">
      <c r="A52" s="36"/>
      <c r="B52" s="7"/>
      <c r="C52" s="10"/>
      <c r="D52" s="10"/>
      <c r="E52" s="10"/>
      <c r="F52" s="10"/>
      <c r="G52" s="10"/>
      <c r="H52" s="10"/>
      <c r="I52" s="10"/>
      <c r="J52" s="10"/>
      <c r="K52" s="10"/>
    </row>
    <row r="53" spans="1:11" s="62" customFormat="1" ht="89.45" customHeight="1" thickBot="1" x14ac:dyDescent="0.3">
      <c r="A53" s="546" t="s">
        <v>91</v>
      </c>
      <c r="B53" s="567"/>
      <c r="C53" s="568" t="str">
        <f>IF(C46&lt;&gt;1,"Сумма значений коэффициентов по всем видам мяса должна равняться '1'","Проверка пройдена")</f>
        <v>Проверка пройдена</v>
      </c>
      <c r="D53" s="569" t="str">
        <f t="shared" ref="D53:H53" si="6">IF(D46&lt;&gt;1,"Сумма значений коэффициентов по всем видам мяса должна равняться '1'","Проверка пройдена")</f>
        <v>Проверка пройдена</v>
      </c>
      <c r="E53" s="570" t="str">
        <f t="shared" si="6"/>
        <v>Проверка пройдена</v>
      </c>
      <c r="F53" s="568" t="str">
        <f t="shared" si="6"/>
        <v>Проверка пройдена</v>
      </c>
      <c r="G53" s="569" t="str">
        <f t="shared" si="6"/>
        <v>Проверка пройдена</v>
      </c>
      <c r="H53" s="570" t="str">
        <f t="shared" si="6"/>
        <v>Проверка пройдена</v>
      </c>
      <c r="I53" s="33"/>
      <c r="J53" s="10"/>
      <c r="K53" s="10"/>
    </row>
    <row r="54" spans="1:11" s="62" customFormat="1" ht="15.75" thickBot="1" x14ac:dyDescent="0.3">
      <c r="A54" s="36"/>
      <c r="B54" s="64"/>
      <c r="C54" s="64"/>
      <c r="D54" s="64"/>
      <c r="E54" s="64"/>
      <c r="F54" s="33"/>
      <c r="G54" s="33"/>
      <c r="H54" s="33"/>
      <c r="I54" s="33"/>
      <c r="J54" s="10"/>
      <c r="K54" s="10"/>
    </row>
    <row r="55" spans="1:11" s="62" customFormat="1" ht="29.25" thickBot="1" x14ac:dyDescent="0.3">
      <c r="A55" s="49" t="s">
        <v>13</v>
      </c>
      <c r="B55" s="61" t="s">
        <v>33</v>
      </c>
      <c r="C55" s="810" t="str">
        <f>(YEAR(Test_date)-3)&amp;" год"</f>
        <v>2017 год</v>
      </c>
      <c r="D55" s="811" t="str">
        <f>(LEFT(C55,4)+1)&amp;" год"</f>
        <v>2018 год</v>
      </c>
      <c r="E55" s="812" t="str">
        <f>(LEFT(D55,4)+1)&amp;" год"</f>
        <v>2019 год</v>
      </c>
      <c r="F55" s="813" t="str">
        <f>(LEFT(E55,4)+1)&amp;" год"</f>
        <v>2020 год</v>
      </c>
      <c r="G55" s="811" t="str">
        <f>(LEFT(F55,4)+1)&amp;" год"</f>
        <v>2021 год</v>
      </c>
      <c r="H55" s="812" t="str">
        <f>(LEFT(G55,4)+1)&amp;" год"</f>
        <v>2022 год</v>
      </c>
      <c r="I55" s="33"/>
      <c r="J55" s="10"/>
      <c r="K55" s="10"/>
    </row>
    <row r="56" spans="1:11" s="62" customFormat="1" ht="15.75" thickBot="1" x14ac:dyDescent="0.3">
      <c r="A56" s="554" t="s">
        <v>246</v>
      </c>
      <c r="B56" s="48" t="s">
        <v>132</v>
      </c>
      <c r="C56" s="558">
        <f>SUM(C57:C61)</f>
        <v>1</v>
      </c>
      <c r="D56" s="559">
        <f t="shared" ref="D56" si="7">SUM(D57:D61)</f>
        <v>1</v>
      </c>
      <c r="E56" s="560">
        <f t="shared" ref="E56" si="8">SUM(E57:E61)</f>
        <v>1</v>
      </c>
      <c r="F56" s="558">
        <f t="shared" ref="F56" si="9">SUM(F57:F61)</f>
        <v>1</v>
      </c>
      <c r="G56" s="559">
        <f t="shared" ref="G56" si="10">SUM(G57:G61)</f>
        <v>1</v>
      </c>
      <c r="H56" s="560">
        <f t="shared" ref="H56" si="11">SUM(H57:H61)</f>
        <v>1</v>
      </c>
      <c r="I56" s="33"/>
      <c r="J56" s="10"/>
      <c r="K56" s="10"/>
    </row>
    <row r="57" spans="1:11" s="62" customFormat="1" x14ac:dyDescent="0.25">
      <c r="A57" s="545" t="s">
        <v>184</v>
      </c>
      <c r="B57" s="247" t="s">
        <v>132</v>
      </c>
      <c r="C57" s="555">
        <f>C47</f>
        <v>7.0000000000000007E-2</v>
      </c>
      <c r="D57" s="561">
        <f>C57</f>
        <v>7.0000000000000007E-2</v>
      </c>
      <c r="E57" s="564">
        <f t="shared" ref="E57:H57" si="12">D57</f>
        <v>7.0000000000000007E-2</v>
      </c>
      <c r="F57" s="555">
        <f t="shared" si="12"/>
        <v>7.0000000000000007E-2</v>
      </c>
      <c r="G57" s="561">
        <f t="shared" si="12"/>
        <v>7.0000000000000007E-2</v>
      </c>
      <c r="H57" s="564">
        <f t="shared" si="12"/>
        <v>7.0000000000000007E-2</v>
      </c>
      <c r="I57" s="33"/>
      <c r="J57" s="10"/>
      <c r="K57" s="10"/>
    </row>
    <row r="58" spans="1:11" s="62" customFormat="1" x14ac:dyDescent="0.25">
      <c r="A58" s="313" t="s">
        <v>185</v>
      </c>
      <c r="B58" s="80" t="s">
        <v>132</v>
      </c>
      <c r="C58" s="556">
        <f>C48</f>
        <v>0.4</v>
      </c>
      <c r="D58" s="562">
        <f t="shared" ref="D58:H58" si="13">C58</f>
        <v>0.4</v>
      </c>
      <c r="E58" s="565">
        <f t="shared" si="13"/>
        <v>0.4</v>
      </c>
      <c r="F58" s="556">
        <f t="shared" si="13"/>
        <v>0.4</v>
      </c>
      <c r="G58" s="562">
        <f t="shared" si="13"/>
        <v>0.4</v>
      </c>
      <c r="H58" s="565">
        <f t="shared" si="13"/>
        <v>0.4</v>
      </c>
      <c r="I58" s="33"/>
      <c r="J58" s="10"/>
      <c r="K58" s="10"/>
    </row>
    <row r="59" spans="1:11" s="62" customFormat="1" x14ac:dyDescent="0.25">
      <c r="A59" s="313" t="s">
        <v>92</v>
      </c>
      <c r="B59" s="80" t="s">
        <v>132</v>
      </c>
      <c r="C59" s="556">
        <f>C49</f>
        <v>0.5</v>
      </c>
      <c r="D59" s="562">
        <f t="shared" ref="D59:H59" si="14">C59</f>
        <v>0.5</v>
      </c>
      <c r="E59" s="565">
        <f t="shared" si="14"/>
        <v>0.5</v>
      </c>
      <c r="F59" s="556">
        <f t="shared" si="14"/>
        <v>0.5</v>
      </c>
      <c r="G59" s="562">
        <f t="shared" si="14"/>
        <v>0.5</v>
      </c>
      <c r="H59" s="565">
        <f t="shared" si="14"/>
        <v>0.5</v>
      </c>
      <c r="I59" s="33"/>
      <c r="J59" s="10"/>
      <c r="K59" s="10"/>
    </row>
    <row r="60" spans="1:11" s="62" customFormat="1" x14ac:dyDescent="0.25">
      <c r="A60" s="313" t="s">
        <v>187</v>
      </c>
      <c r="B60" s="80" t="s">
        <v>132</v>
      </c>
      <c r="C60" s="556">
        <f>C50</f>
        <v>0.01</v>
      </c>
      <c r="D60" s="562">
        <f t="shared" ref="D60:H60" si="15">C60</f>
        <v>0.01</v>
      </c>
      <c r="E60" s="565">
        <f t="shared" si="15"/>
        <v>0.01</v>
      </c>
      <c r="F60" s="556">
        <f t="shared" si="15"/>
        <v>0.01</v>
      </c>
      <c r="G60" s="562">
        <f t="shared" si="15"/>
        <v>0.01</v>
      </c>
      <c r="H60" s="565">
        <f t="shared" si="15"/>
        <v>0.01</v>
      </c>
      <c r="I60" s="33"/>
      <c r="J60" s="10"/>
      <c r="K60" s="10"/>
    </row>
    <row r="61" spans="1:11" s="62" customFormat="1" ht="15.75" thickBot="1" x14ac:dyDescent="0.3">
      <c r="A61" s="187" t="s">
        <v>93</v>
      </c>
      <c r="B61" s="81" t="s">
        <v>132</v>
      </c>
      <c r="C61" s="557">
        <f>C51</f>
        <v>0.02</v>
      </c>
      <c r="D61" s="563">
        <f t="shared" ref="D61:H61" si="16">C61</f>
        <v>0.02</v>
      </c>
      <c r="E61" s="566">
        <f t="shared" si="16"/>
        <v>0.02</v>
      </c>
      <c r="F61" s="557">
        <f t="shared" si="16"/>
        <v>0.02</v>
      </c>
      <c r="G61" s="563">
        <f t="shared" si="16"/>
        <v>0.02</v>
      </c>
      <c r="H61" s="566">
        <f t="shared" si="16"/>
        <v>0.02</v>
      </c>
      <c r="I61" s="33"/>
      <c r="J61" s="10"/>
      <c r="K61" s="10"/>
    </row>
    <row r="62" spans="1:11" s="62" customFormat="1" ht="15.75" thickBot="1" x14ac:dyDescent="0.3">
      <c r="A62" s="36"/>
      <c r="B62" s="7"/>
      <c r="C62" s="33"/>
      <c r="D62" s="33"/>
      <c r="E62" s="64"/>
      <c r="F62" s="33"/>
      <c r="G62" s="33"/>
      <c r="H62" s="33"/>
      <c r="I62" s="33"/>
      <c r="J62" s="10"/>
      <c r="K62" s="10"/>
    </row>
    <row r="63" spans="1:11" s="62" customFormat="1" ht="89.45" customHeight="1" thickBot="1" x14ac:dyDescent="0.3">
      <c r="A63" s="546" t="s">
        <v>91</v>
      </c>
      <c r="B63" s="567"/>
      <c r="C63" s="568" t="str">
        <f t="shared" ref="C63:H63" si="17">IF(C56&lt;&gt;1,"Сумма значений коэффициентов по всем видам мяса должна равняться '1'","Проверка пройдена")</f>
        <v>Проверка пройдена</v>
      </c>
      <c r="D63" s="569" t="str">
        <f t="shared" si="17"/>
        <v>Проверка пройдена</v>
      </c>
      <c r="E63" s="570" t="str">
        <f t="shared" si="17"/>
        <v>Проверка пройдена</v>
      </c>
      <c r="F63" s="568" t="str">
        <f t="shared" si="17"/>
        <v>Проверка пройдена</v>
      </c>
      <c r="G63" s="569" t="str">
        <f t="shared" si="17"/>
        <v>Проверка пройдена</v>
      </c>
      <c r="H63" s="570" t="str">
        <f t="shared" si="17"/>
        <v>Проверка пройдена</v>
      </c>
      <c r="I63" s="33"/>
      <c r="J63" s="10"/>
      <c r="K63" s="10"/>
    </row>
    <row r="64" spans="1:11" s="62" customFormat="1" ht="15.75" thickBot="1" x14ac:dyDescent="0.3">
      <c r="A64" s="64"/>
      <c r="B64" s="65"/>
      <c r="C64" s="64"/>
      <c r="D64" s="64"/>
      <c r="E64" s="64"/>
      <c r="F64" s="33"/>
      <c r="G64" s="33"/>
      <c r="H64" s="33"/>
      <c r="I64" s="33"/>
      <c r="J64" s="10"/>
      <c r="K64" s="10"/>
    </row>
    <row r="65" spans="1:17" s="62" customFormat="1" ht="29.25" thickBot="1" x14ac:dyDescent="0.3">
      <c r="A65" s="49" t="s">
        <v>13</v>
      </c>
      <c r="B65" s="61" t="s">
        <v>33</v>
      </c>
      <c r="C65" s="810" t="str">
        <f>(YEAR(Test_date)-3)&amp;" год"</f>
        <v>2017 год</v>
      </c>
      <c r="D65" s="811" t="str">
        <f>(LEFT(C65,4)+1)&amp;" год"</f>
        <v>2018 год</v>
      </c>
      <c r="E65" s="812" t="str">
        <f>(LEFT(D65,4)+1)&amp;" год"</f>
        <v>2019 год</v>
      </c>
      <c r="F65" s="813" t="str">
        <f>(LEFT(E65,4)+1)&amp;" год"</f>
        <v>2020 год</v>
      </c>
      <c r="G65" s="811" t="str">
        <f>(LEFT(F65,4)+1)&amp;" год"</f>
        <v>2021 год</v>
      </c>
      <c r="H65" s="812" t="str">
        <f>(LEFT(G65,4)+1)&amp;" год"</f>
        <v>2022 год</v>
      </c>
      <c r="I65" s="33"/>
      <c r="J65" s="10"/>
      <c r="K65" s="10"/>
    </row>
    <row r="66" spans="1:17" s="62" customFormat="1" ht="15.75" thickBot="1" x14ac:dyDescent="0.3">
      <c r="A66" s="554" t="s">
        <v>248</v>
      </c>
      <c r="B66" s="48" t="s">
        <v>132</v>
      </c>
      <c r="C66" s="558">
        <f>SUM(C67:C71)</f>
        <v>1</v>
      </c>
      <c r="D66" s="559">
        <f t="shared" ref="D66:H66" si="18">SUM(D67:D71)</f>
        <v>1</v>
      </c>
      <c r="E66" s="560">
        <f t="shared" si="18"/>
        <v>1</v>
      </c>
      <c r="F66" s="558">
        <f t="shared" si="18"/>
        <v>1</v>
      </c>
      <c r="G66" s="559">
        <f t="shared" si="18"/>
        <v>1</v>
      </c>
      <c r="H66" s="560">
        <f t="shared" si="18"/>
        <v>1</v>
      </c>
      <c r="I66" s="33"/>
      <c r="J66" s="10"/>
      <c r="K66" s="10"/>
    </row>
    <row r="67" spans="1:17" s="62" customFormat="1" x14ac:dyDescent="0.25">
      <c r="A67" s="545" t="s">
        <v>184</v>
      </c>
      <c r="B67" s="247" t="s">
        <v>132</v>
      </c>
      <c r="C67" s="555">
        <f t="shared" ref="C67:C71" si="19">C47</f>
        <v>7.0000000000000007E-2</v>
      </c>
      <c r="D67" s="561">
        <f>C67</f>
        <v>7.0000000000000007E-2</v>
      </c>
      <c r="E67" s="564">
        <f t="shared" ref="E67:E71" si="20">D67</f>
        <v>7.0000000000000007E-2</v>
      </c>
      <c r="F67" s="555">
        <f t="shared" ref="F67:F71" si="21">E67</f>
        <v>7.0000000000000007E-2</v>
      </c>
      <c r="G67" s="561">
        <f t="shared" ref="G67:G71" si="22">F67</f>
        <v>7.0000000000000007E-2</v>
      </c>
      <c r="H67" s="564">
        <f t="shared" ref="H67:H71" si="23">G67</f>
        <v>7.0000000000000007E-2</v>
      </c>
      <c r="I67" s="33"/>
      <c r="J67" s="10"/>
      <c r="K67" s="10"/>
    </row>
    <row r="68" spans="1:17" s="62" customFormat="1" x14ac:dyDescent="0.25">
      <c r="A68" s="313" t="s">
        <v>185</v>
      </c>
      <c r="B68" s="80" t="s">
        <v>132</v>
      </c>
      <c r="C68" s="556">
        <f t="shared" si="19"/>
        <v>0.4</v>
      </c>
      <c r="D68" s="562">
        <f t="shared" ref="D68:D71" si="24">C68</f>
        <v>0.4</v>
      </c>
      <c r="E68" s="565">
        <f t="shared" si="20"/>
        <v>0.4</v>
      </c>
      <c r="F68" s="556">
        <f t="shared" si="21"/>
        <v>0.4</v>
      </c>
      <c r="G68" s="562">
        <f t="shared" si="22"/>
        <v>0.4</v>
      </c>
      <c r="H68" s="565">
        <f t="shared" si="23"/>
        <v>0.4</v>
      </c>
      <c r="I68" s="33"/>
      <c r="J68" s="10"/>
      <c r="K68" s="10"/>
    </row>
    <row r="69" spans="1:17" s="62" customFormat="1" x14ac:dyDescent="0.25">
      <c r="A69" s="313" t="s">
        <v>92</v>
      </c>
      <c r="B69" s="80" t="s">
        <v>132</v>
      </c>
      <c r="C69" s="556">
        <f t="shared" si="19"/>
        <v>0.5</v>
      </c>
      <c r="D69" s="562">
        <f t="shared" si="24"/>
        <v>0.5</v>
      </c>
      <c r="E69" s="565">
        <f t="shared" si="20"/>
        <v>0.5</v>
      </c>
      <c r="F69" s="556">
        <f t="shared" si="21"/>
        <v>0.5</v>
      </c>
      <c r="G69" s="562">
        <f t="shared" si="22"/>
        <v>0.5</v>
      </c>
      <c r="H69" s="565">
        <f t="shared" si="23"/>
        <v>0.5</v>
      </c>
      <c r="I69" s="33"/>
      <c r="J69" s="10"/>
      <c r="K69" s="10"/>
    </row>
    <row r="70" spans="1:17" s="62" customFormat="1" x14ac:dyDescent="0.25">
      <c r="A70" s="313" t="s">
        <v>187</v>
      </c>
      <c r="B70" s="80" t="s">
        <v>132</v>
      </c>
      <c r="C70" s="556">
        <f t="shared" si="19"/>
        <v>0.01</v>
      </c>
      <c r="D70" s="562">
        <f t="shared" si="24"/>
        <v>0.01</v>
      </c>
      <c r="E70" s="565">
        <f t="shared" si="20"/>
        <v>0.01</v>
      </c>
      <c r="F70" s="556">
        <f t="shared" si="21"/>
        <v>0.01</v>
      </c>
      <c r="G70" s="562">
        <f t="shared" si="22"/>
        <v>0.01</v>
      </c>
      <c r="H70" s="565">
        <f t="shared" si="23"/>
        <v>0.01</v>
      </c>
      <c r="I70" s="33"/>
      <c r="J70" s="10"/>
      <c r="K70" s="10"/>
    </row>
    <row r="71" spans="1:17" s="62" customFormat="1" ht="15.75" thickBot="1" x14ac:dyDescent="0.3">
      <c r="A71" s="187" t="s">
        <v>93</v>
      </c>
      <c r="B71" s="81" t="s">
        <v>132</v>
      </c>
      <c r="C71" s="557">
        <f t="shared" si="19"/>
        <v>0.02</v>
      </c>
      <c r="D71" s="563">
        <f t="shared" si="24"/>
        <v>0.02</v>
      </c>
      <c r="E71" s="566">
        <f t="shared" si="20"/>
        <v>0.02</v>
      </c>
      <c r="F71" s="557">
        <f t="shared" si="21"/>
        <v>0.02</v>
      </c>
      <c r="G71" s="563">
        <f t="shared" si="22"/>
        <v>0.02</v>
      </c>
      <c r="H71" s="566">
        <f t="shared" si="23"/>
        <v>0.02</v>
      </c>
      <c r="I71" s="33"/>
      <c r="J71" s="10"/>
      <c r="K71" s="10"/>
    </row>
    <row r="72" spans="1:17" s="62" customFormat="1" ht="15.75" thickBot="1" x14ac:dyDescent="0.3">
      <c r="A72" s="36"/>
      <c r="B72" s="7"/>
      <c r="C72" s="33"/>
      <c r="D72" s="33"/>
      <c r="E72" s="64"/>
      <c r="F72" s="33"/>
      <c r="G72" s="33"/>
      <c r="H72" s="33"/>
      <c r="I72" s="33"/>
      <c r="J72" s="10"/>
      <c r="K72" s="10"/>
    </row>
    <row r="73" spans="1:17" s="62" customFormat="1" ht="89.45" customHeight="1" thickBot="1" x14ac:dyDescent="0.3">
      <c r="A73" s="546" t="s">
        <v>91</v>
      </c>
      <c r="B73" s="567"/>
      <c r="C73" s="568" t="str">
        <f t="shared" ref="C73:H73" si="25">IF(C66&lt;&gt;1,"Сумма значений коэффициентов по всем видам мяса должна равняться '1'","Проверка пройдена")</f>
        <v>Проверка пройдена</v>
      </c>
      <c r="D73" s="569" t="str">
        <f t="shared" si="25"/>
        <v>Проверка пройдена</v>
      </c>
      <c r="E73" s="570" t="str">
        <f t="shared" si="25"/>
        <v>Проверка пройдена</v>
      </c>
      <c r="F73" s="568" t="str">
        <f t="shared" si="25"/>
        <v>Проверка пройдена</v>
      </c>
      <c r="G73" s="569" t="str">
        <f t="shared" si="25"/>
        <v>Проверка пройдена</v>
      </c>
      <c r="H73" s="570" t="str">
        <f t="shared" si="25"/>
        <v>Проверка пройдена</v>
      </c>
      <c r="I73" s="33"/>
      <c r="J73" s="10"/>
      <c r="K73" s="10"/>
    </row>
    <row r="74" spans="1:17" s="62" customFormat="1" x14ac:dyDescent="0.25">
      <c r="A74" s="64"/>
      <c r="B74" s="65"/>
      <c r="C74" s="64"/>
      <c r="D74" s="64"/>
      <c r="E74" s="64"/>
      <c r="F74" s="33"/>
      <c r="G74" s="33"/>
      <c r="H74" s="33"/>
      <c r="I74" s="33"/>
      <c r="J74" s="10"/>
      <c r="K74" s="10"/>
    </row>
    <row r="75" spans="1:17" x14ac:dyDescent="0.25">
      <c r="A75" s="152" t="s">
        <v>171</v>
      </c>
      <c r="B75" s="22"/>
      <c r="C75" s="3"/>
      <c r="D75" s="3"/>
      <c r="E75" s="3"/>
      <c r="F75" s="33"/>
      <c r="G75" s="33"/>
      <c r="H75" s="33"/>
      <c r="I75" s="33"/>
      <c r="J75" s="10"/>
      <c r="K75" s="10"/>
    </row>
    <row r="76" spans="1:17" ht="15.75" thickBot="1" x14ac:dyDescent="0.3">
      <c r="A76" s="145" t="s">
        <v>150</v>
      </c>
      <c r="B76" s="22"/>
      <c r="C76" s="3"/>
      <c r="D76" s="3"/>
      <c r="E76" s="3"/>
      <c r="F76" s="3"/>
      <c r="G76" s="3"/>
      <c r="H76" s="3"/>
      <c r="I76" s="3"/>
    </row>
    <row r="77" spans="1:17" ht="29.25" thickBot="1" x14ac:dyDescent="0.3">
      <c r="A77" s="484" t="s">
        <v>13</v>
      </c>
      <c r="B77" s="61" t="s">
        <v>33</v>
      </c>
      <c r="C77" s="805" t="s">
        <v>0</v>
      </c>
      <c r="D77" s="806" t="s">
        <v>1</v>
      </c>
      <c r="E77" s="806" t="s">
        <v>2</v>
      </c>
      <c r="F77" s="807" t="s">
        <v>3</v>
      </c>
      <c r="G77" s="808" t="str">
        <f>YEAR(Test_date)&amp;" год"</f>
        <v>2020 год</v>
      </c>
      <c r="H77" s="805" t="s">
        <v>0</v>
      </c>
      <c r="I77" s="806" t="s">
        <v>1</v>
      </c>
      <c r="J77" s="806" t="s">
        <v>2</v>
      </c>
      <c r="K77" s="807" t="s">
        <v>3</v>
      </c>
      <c r="L77" s="809" t="str">
        <f>(LEFT(G77,4)+1)&amp;" год"</f>
        <v>2021 год</v>
      </c>
      <c r="M77" s="805" t="s">
        <v>0</v>
      </c>
      <c r="N77" s="806" t="s">
        <v>1</v>
      </c>
      <c r="O77" s="806" t="s">
        <v>2</v>
      </c>
      <c r="P77" s="807" t="s">
        <v>3</v>
      </c>
      <c r="Q77" s="808" t="str">
        <f>(LEFT(L77,4)+1)&amp;" год"</f>
        <v>2022 год</v>
      </c>
    </row>
    <row r="78" spans="1:17" ht="15.75" thickBot="1" x14ac:dyDescent="0.3">
      <c r="A78" s="89" t="s">
        <v>126</v>
      </c>
      <c r="B78" s="90"/>
      <c r="C78" s="92"/>
      <c r="D78" s="92"/>
      <c r="E78" s="92"/>
      <c r="F78" s="92"/>
      <c r="G78" s="91"/>
      <c r="H78" s="92"/>
      <c r="I78" s="92"/>
      <c r="J78" s="92"/>
      <c r="K78" s="92"/>
      <c r="L78" s="91"/>
      <c r="M78" s="92"/>
      <c r="N78" s="92"/>
      <c r="O78" s="92"/>
      <c r="P78" s="92"/>
      <c r="Q78" s="533"/>
    </row>
    <row r="79" spans="1:17" ht="28.5" x14ac:dyDescent="0.25">
      <c r="A79" s="769" t="s">
        <v>165</v>
      </c>
      <c r="B79" s="540" t="s">
        <v>144</v>
      </c>
      <c r="C79" s="95">
        <f t="shared" ref="C79:P79" si="26">SUM(C80:C82)</f>
        <v>0</v>
      </c>
      <c r="D79" s="96">
        <f t="shared" si="26"/>
        <v>0</v>
      </c>
      <c r="E79" s="96">
        <f t="shared" si="26"/>
        <v>0</v>
      </c>
      <c r="F79" s="97">
        <f t="shared" si="26"/>
        <v>0</v>
      </c>
      <c r="G79" s="94">
        <f>SUM(G80:G82)</f>
        <v>0</v>
      </c>
      <c r="H79" s="95">
        <f t="shared" si="26"/>
        <v>0</v>
      </c>
      <c r="I79" s="96">
        <f t="shared" si="26"/>
        <v>0</v>
      </c>
      <c r="J79" s="96">
        <f t="shared" si="26"/>
        <v>0</v>
      </c>
      <c r="K79" s="97">
        <f t="shared" si="26"/>
        <v>0</v>
      </c>
      <c r="L79" s="94">
        <f>SUM(L80:L82)</f>
        <v>0</v>
      </c>
      <c r="M79" s="284">
        <f t="shared" si="26"/>
        <v>0</v>
      </c>
      <c r="N79" s="285">
        <f t="shared" si="26"/>
        <v>0</v>
      </c>
      <c r="O79" s="285">
        <f t="shared" si="26"/>
        <v>0</v>
      </c>
      <c r="P79" s="286">
        <f t="shared" si="26"/>
        <v>0</v>
      </c>
      <c r="Q79" s="94">
        <f>SUM(Q80:Q82)</f>
        <v>0</v>
      </c>
    </row>
    <row r="80" spans="1:17" x14ac:dyDescent="0.25">
      <c r="A80" s="537" t="s">
        <v>185</v>
      </c>
      <c r="B80" s="70" t="s">
        <v>144</v>
      </c>
      <c r="C80" s="287"/>
      <c r="D80" s="100"/>
      <c r="E80" s="100"/>
      <c r="F80" s="101"/>
      <c r="G80" s="98">
        <f>SUM(C80:F80)</f>
        <v>0</v>
      </c>
      <c r="H80" s="99"/>
      <c r="I80" s="100"/>
      <c r="J80" s="100"/>
      <c r="K80" s="101"/>
      <c r="L80" s="98">
        <f>SUM(H80:K80)</f>
        <v>0</v>
      </c>
      <c r="M80" s="287"/>
      <c r="N80" s="100"/>
      <c r="O80" s="100"/>
      <c r="P80" s="288"/>
      <c r="Q80" s="98">
        <f>SUM(M80:P80)</f>
        <v>0</v>
      </c>
    </row>
    <row r="81" spans="1:51" x14ac:dyDescent="0.25">
      <c r="A81" s="537" t="s">
        <v>92</v>
      </c>
      <c r="B81" s="70" t="s">
        <v>144</v>
      </c>
      <c r="C81" s="287"/>
      <c r="D81" s="100"/>
      <c r="E81" s="100"/>
      <c r="F81" s="101"/>
      <c r="G81" s="98">
        <f>SUM(C81:F81)</f>
        <v>0</v>
      </c>
      <c r="H81" s="99"/>
      <c r="I81" s="100"/>
      <c r="J81" s="100"/>
      <c r="K81" s="101"/>
      <c r="L81" s="98">
        <f>SUM(H81:K81)</f>
        <v>0</v>
      </c>
      <c r="M81" s="287"/>
      <c r="N81" s="100"/>
      <c r="O81" s="100"/>
      <c r="P81" s="288"/>
      <c r="Q81" s="98">
        <f>SUM(M81:P81)</f>
        <v>0</v>
      </c>
    </row>
    <row r="82" spans="1:51" ht="15.75" thickBot="1" x14ac:dyDescent="0.3">
      <c r="A82" s="538" t="s">
        <v>93</v>
      </c>
      <c r="B82" s="70" t="s">
        <v>144</v>
      </c>
      <c r="C82" s="289"/>
      <c r="D82" s="100"/>
      <c r="E82" s="100"/>
      <c r="F82" s="101"/>
      <c r="G82" s="98">
        <f>SUM(C82:F82)</f>
        <v>0</v>
      </c>
      <c r="H82" s="99"/>
      <c r="I82" s="100"/>
      <c r="J82" s="100"/>
      <c r="K82" s="101"/>
      <c r="L82" s="98">
        <f>SUM(H82:K82)</f>
        <v>0</v>
      </c>
      <c r="M82" s="287"/>
      <c r="N82" s="100"/>
      <c r="O82" s="100"/>
      <c r="P82" s="288"/>
      <c r="Q82" s="98">
        <f>SUM(M82:P82)</f>
        <v>0</v>
      </c>
    </row>
    <row r="83" spans="1:51" ht="15.75" thickBot="1" x14ac:dyDescent="0.3">
      <c r="A83" s="93" t="s">
        <v>99</v>
      </c>
      <c r="B83" s="535"/>
      <c r="C83" s="107"/>
      <c r="D83" s="107"/>
      <c r="E83" s="107"/>
      <c r="F83" s="107"/>
      <c r="G83" s="106"/>
      <c r="H83" s="107"/>
      <c r="I83" s="107"/>
      <c r="J83" s="107"/>
      <c r="K83" s="107"/>
      <c r="L83" s="106"/>
      <c r="M83" s="107"/>
      <c r="N83" s="107"/>
      <c r="O83" s="107"/>
      <c r="P83" s="108"/>
      <c r="Q83" s="534"/>
    </row>
    <row r="84" spans="1:51" ht="29.25" x14ac:dyDescent="0.25">
      <c r="A84" s="539" t="s">
        <v>15</v>
      </c>
      <c r="B84" s="540" t="s">
        <v>144</v>
      </c>
      <c r="C84" s="303">
        <f t="shared" ref="C84:P84" si="27">SUM(C85:C89)</f>
        <v>0</v>
      </c>
      <c r="D84" s="285">
        <f t="shared" si="27"/>
        <v>0</v>
      </c>
      <c r="E84" s="285">
        <f t="shared" si="27"/>
        <v>0</v>
      </c>
      <c r="F84" s="304">
        <f t="shared" si="27"/>
        <v>0</v>
      </c>
      <c r="G84" s="94">
        <f>SUM(G85:G89)</f>
        <v>0</v>
      </c>
      <c r="H84" s="303">
        <f t="shared" si="27"/>
        <v>0</v>
      </c>
      <c r="I84" s="285">
        <f t="shared" si="27"/>
        <v>0</v>
      </c>
      <c r="J84" s="285">
        <f t="shared" si="27"/>
        <v>0</v>
      </c>
      <c r="K84" s="304">
        <f t="shared" si="27"/>
        <v>0</v>
      </c>
      <c r="L84" s="94">
        <f>SUM(L85:L89)</f>
        <v>0</v>
      </c>
      <c r="M84" s="284">
        <f t="shared" si="27"/>
        <v>0</v>
      </c>
      <c r="N84" s="285">
        <f t="shared" si="27"/>
        <v>0</v>
      </c>
      <c r="O84" s="285">
        <f t="shared" si="27"/>
        <v>0</v>
      </c>
      <c r="P84" s="286">
        <f t="shared" si="27"/>
        <v>0</v>
      </c>
      <c r="Q84" s="94">
        <f>SUM(Q85:Q89)</f>
        <v>0</v>
      </c>
      <c r="AY84">
        <v>70</v>
      </c>
    </row>
    <row r="85" spans="1:51" x14ac:dyDescent="0.25">
      <c r="A85" s="537" t="s">
        <v>184</v>
      </c>
      <c r="B85" s="70" t="s">
        <v>144</v>
      </c>
      <c r="C85" s="287"/>
      <c r="D85" s="100"/>
      <c r="E85" s="100"/>
      <c r="F85" s="101"/>
      <c r="G85" s="98">
        <f>SUM(C85:F85)</f>
        <v>0</v>
      </c>
      <c r="H85" s="99"/>
      <c r="I85" s="100"/>
      <c r="J85" s="100"/>
      <c r="K85" s="101"/>
      <c r="L85" s="98">
        <f>SUM(H85:K85)</f>
        <v>0</v>
      </c>
      <c r="M85" s="287"/>
      <c r="N85" s="100"/>
      <c r="O85" s="100"/>
      <c r="P85" s="288"/>
      <c r="Q85" s="98">
        <f>SUM(M85:P85)</f>
        <v>0</v>
      </c>
      <c r="AX85" t="s">
        <v>55</v>
      </c>
      <c r="AY85">
        <v>71</v>
      </c>
    </row>
    <row r="86" spans="1:51" x14ac:dyDescent="0.25">
      <c r="A86" s="537" t="s">
        <v>185</v>
      </c>
      <c r="B86" s="70" t="s">
        <v>144</v>
      </c>
      <c r="C86" s="287"/>
      <c r="D86" s="100"/>
      <c r="E86" s="100"/>
      <c r="F86" s="101"/>
      <c r="G86" s="98">
        <f>SUM(C86:F86)</f>
        <v>0</v>
      </c>
      <c r="H86" s="99"/>
      <c r="I86" s="100"/>
      <c r="J86" s="100"/>
      <c r="K86" s="101"/>
      <c r="L86" s="98">
        <f>SUM(H86:K86)</f>
        <v>0</v>
      </c>
      <c r="M86" s="287"/>
      <c r="N86" s="100"/>
      <c r="O86" s="100"/>
      <c r="P86" s="288"/>
      <c r="Q86" s="98">
        <f>SUM(M86:P86)</f>
        <v>0</v>
      </c>
      <c r="AX86" t="s">
        <v>55</v>
      </c>
      <c r="AY86">
        <v>74</v>
      </c>
    </row>
    <row r="87" spans="1:51" x14ac:dyDescent="0.25">
      <c r="A87" s="537" t="s">
        <v>92</v>
      </c>
      <c r="B87" s="70" t="s">
        <v>144</v>
      </c>
      <c r="C87" s="287"/>
      <c r="D87" s="100"/>
      <c r="E87" s="100"/>
      <c r="F87" s="101"/>
      <c r="G87" s="98">
        <f>SUM(C87:F87)</f>
        <v>0</v>
      </c>
      <c r="H87" s="99"/>
      <c r="I87" s="100"/>
      <c r="J87" s="100"/>
      <c r="K87" s="101"/>
      <c r="L87" s="98">
        <f>SUM(H87:K87)</f>
        <v>0</v>
      </c>
      <c r="M87" s="287"/>
      <c r="N87" s="100"/>
      <c r="O87" s="100"/>
      <c r="P87" s="288"/>
      <c r="Q87" s="98">
        <f>SUM(M87:P87)</f>
        <v>0</v>
      </c>
      <c r="AX87" t="s">
        <v>55</v>
      </c>
      <c r="AY87">
        <v>75</v>
      </c>
    </row>
    <row r="88" spans="1:51" x14ac:dyDescent="0.25">
      <c r="A88" s="537" t="s">
        <v>187</v>
      </c>
      <c r="B88" s="70" t="s">
        <v>144</v>
      </c>
      <c r="C88" s="287"/>
      <c r="D88" s="100"/>
      <c r="E88" s="100"/>
      <c r="F88" s="101"/>
      <c r="G88" s="98">
        <f>SUM(C88:F88)</f>
        <v>0</v>
      </c>
      <c r="H88" s="99"/>
      <c r="I88" s="100"/>
      <c r="J88" s="100"/>
      <c r="K88" s="101"/>
      <c r="L88" s="98">
        <f>SUM(H88:K88)</f>
        <v>0</v>
      </c>
      <c r="M88" s="287"/>
      <c r="N88" s="100"/>
      <c r="O88" s="100"/>
      <c r="P88" s="288"/>
      <c r="Q88" s="98">
        <f>SUM(M88:P88)</f>
        <v>0</v>
      </c>
      <c r="AX88" t="s">
        <v>55</v>
      </c>
      <c r="AY88">
        <v>72</v>
      </c>
    </row>
    <row r="89" spans="1:51" ht="15.75" thickBot="1" x14ac:dyDescent="0.3">
      <c r="A89" s="538" t="s">
        <v>93</v>
      </c>
      <c r="B89" s="81" t="s">
        <v>144</v>
      </c>
      <c r="C89" s="103"/>
      <c r="D89" s="104"/>
      <c r="E89" s="104"/>
      <c r="F89" s="105"/>
      <c r="G89" s="102">
        <f>SUM(C89:F89)</f>
        <v>0</v>
      </c>
      <c r="H89" s="103"/>
      <c r="I89" s="104"/>
      <c r="J89" s="104"/>
      <c r="K89" s="105"/>
      <c r="L89" s="102">
        <f>SUM(H89:K89)</f>
        <v>0</v>
      </c>
      <c r="M89" s="289"/>
      <c r="N89" s="104"/>
      <c r="O89" s="104"/>
      <c r="P89" s="290"/>
      <c r="Q89" s="102">
        <f>SUM(M89:P89)</f>
        <v>0</v>
      </c>
      <c r="AX89" t="s">
        <v>55</v>
      </c>
      <c r="AY89">
        <v>77</v>
      </c>
    </row>
    <row r="90" spans="1:51" s="10" customFormat="1" x14ac:dyDescent="0.25">
      <c r="A90" s="29"/>
      <c r="B90" s="30"/>
      <c r="C90" s="32"/>
      <c r="D90" s="32"/>
      <c r="E90" s="32"/>
      <c r="F90" s="32"/>
      <c r="G90" s="31"/>
      <c r="H90" s="32"/>
      <c r="I90" s="32"/>
      <c r="J90" s="32"/>
      <c r="K90" s="32"/>
      <c r="L90" s="31"/>
      <c r="M90" s="32"/>
      <c r="N90" s="32"/>
      <c r="O90" s="32"/>
      <c r="P90" s="32"/>
      <c r="Q90" s="31"/>
      <c r="R90" s="33"/>
      <c r="S90" s="33"/>
      <c r="T90" s="33"/>
      <c r="U90" s="33"/>
      <c r="V90" s="33"/>
      <c r="W90" s="33"/>
      <c r="X90" s="33"/>
      <c r="Y90" s="33"/>
      <c r="Z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Y90"/>
    </row>
    <row r="91" spans="1:51" s="10" customFormat="1" x14ac:dyDescent="0.25">
      <c r="A91" s="152" t="s">
        <v>172</v>
      </c>
      <c r="B91" s="30"/>
      <c r="C91" s="32"/>
      <c r="D91" s="32"/>
      <c r="E91" s="32"/>
      <c r="F91" s="32"/>
      <c r="G91" s="31"/>
      <c r="H91" s="32"/>
      <c r="I91" s="32"/>
      <c r="J91" s="32"/>
      <c r="K91" s="32"/>
      <c r="L91" s="31"/>
      <c r="M91" s="32"/>
      <c r="N91" s="32"/>
      <c r="O91" s="32"/>
      <c r="P91" s="32"/>
      <c r="Q91" s="31"/>
      <c r="R91" s="33"/>
      <c r="S91" s="33"/>
      <c r="T91" s="33"/>
      <c r="U91" s="33"/>
      <c r="V91" s="33"/>
      <c r="W91" s="33"/>
      <c r="X91" s="33"/>
      <c r="Y91" s="33"/>
      <c r="Z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Y91"/>
    </row>
    <row r="92" spans="1:51" ht="15.75" thickBot="1" x14ac:dyDescent="0.3">
      <c r="A92" s="145" t="s">
        <v>53</v>
      </c>
      <c r="B92" s="2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51" s="23" customFormat="1" ht="14.45" customHeight="1" x14ac:dyDescent="0.25">
      <c r="A93" s="862" t="s">
        <v>16</v>
      </c>
      <c r="B93" s="864" t="s">
        <v>33</v>
      </c>
      <c r="C93" s="859" t="str">
        <f>G93</f>
        <v>2017 год</v>
      </c>
      <c r="D93" s="859"/>
      <c r="E93" s="859"/>
      <c r="F93" s="859"/>
      <c r="G93" s="860" t="str">
        <f>(YEAR(Test_date)-3)&amp;" год"</f>
        <v>2017 год</v>
      </c>
      <c r="H93" s="859" t="str">
        <f>L93</f>
        <v>2018 год</v>
      </c>
      <c r="I93" s="859"/>
      <c r="J93" s="859"/>
      <c r="K93" s="859"/>
      <c r="L93" s="860" t="str">
        <f>(LEFT(G93,4)+1)&amp;" год"</f>
        <v>2018 год</v>
      </c>
      <c r="M93" s="859" t="str">
        <f>Q93</f>
        <v>2019 год</v>
      </c>
      <c r="N93" s="859"/>
      <c r="O93" s="859"/>
      <c r="P93" s="859"/>
      <c r="Q93" s="860" t="str">
        <f>(LEFT(L93,4)+1)&amp;" год"</f>
        <v>2019 год</v>
      </c>
    </row>
    <row r="94" spans="1:51" s="23" customFormat="1" ht="15.75" thickBot="1" x14ac:dyDescent="0.3">
      <c r="A94" s="863"/>
      <c r="B94" s="865"/>
      <c r="C94" s="803" t="s">
        <v>0</v>
      </c>
      <c r="D94" s="793" t="s">
        <v>1</v>
      </c>
      <c r="E94" s="793" t="s">
        <v>2</v>
      </c>
      <c r="F94" s="804" t="s">
        <v>3</v>
      </c>
      <c r="G94" s="861"/>
      <c r="H94" s="803" t="s">
        <v>0</v>
      </c>
      <c r="I94" s="793" t="s">
        <v>1</v>
      </c>
      <c r="J94" s="793" t="s">
        <v>2</v>
      </c>
      <c r="K94" s="804" t="s">
        <v>3</v>
      </c>
      <c r="L94" s="861"/>
      <c r="M94" s="803" t="s">
        <v>0</v>
      </c>
      <c r="N94" s="793" t="s">
        <v>1</v>
      </c>
      <c r="O94" s="793" t="s">
        <v>2</v>
      </c>
      <c r="P94" s="794" t="s">
        <v>3</v>
      </c>
      <c r="Q94" s="861"/>
    </row>
    <row r="95" spans="1:51" x14ac:dyDescent="0.25">
      <c r="A95" s="314" t="s">
        <v>4</v>
      </c>
      <c r="B95" s="770" t="s">
        <v>144</v>
      </c>
      <c r="C95" s="318">
        <f t="shared" ref="C95:Q95" si="28">SUM(C96:C100)</f>
        <v>1.6740000000000002</v>
      </c>
      <c r="D95" s="297">
        <f t="shared" si="28"/>
        <v>1.4139999999999999</v>
      </c>
      <c r="E95" s="297">
        <f t="shared" si="28"/>
        <v>2.403</v>
      </c>
      <c r="F95" s="325">
        <f t="shared" si="28"/>
        <v>3.7294199999999997</v>
      </c>
      <c r="G95" s="38">
        <f t="shared" si="28"/>
        <v>1.6740000000000002</v>
      </c>
      <c r="H95" s="330">
        <f t="shared" si="28"/>
        <v>3.0064199999999999</v>
      </c>
      <c r="I95" s="294">
        <f t="shared" si="28"/>
        <v>4.2615200000000009</v>
      </c>
      <c r="J95" s="294">
        <f t="shared" si="28"/>
        <v>1.7785199999999999</v>
      </c>
      <c r="K95" s="332">
        <f t="shared" si="28"/>
        <v>1.37452</v>
      </c>
      <c r="L95" s="38">
        <f t="shared" si="28"/>
        <v>3.0064199999999999</v>
      </c>
      <c r="M95" s="335">
        <f t="shared" si="28"/>
        <v>3.2365200000000001</v>
      </c>
      <c r="N95" s="336">
        <f t="shared" si="28"/>
        <v>2.2635200000000002</v>
      </c>
      <c r="O95" s="336">
        <f t="shared" si="28"/>
        <v>1.79552</v>
      </c>
      <c r="P95" s="337">
        <f t="shared" si="28"/>
        <v>2.8315199999999998</v>
      </c>
      <c r="Q95" s="38">
        <f t="shared" si="28"/>
        <v>3.2365200000000001</v>
      </c>
      <c r="R95" s="3"/>
      <c r="S95" s="3"/>
      <c r="T95" s="3"/>
      <c r="U95" s="3"/>
      <c r="V95" s="3"/>
      <c r="AY95">
        <v>82</v>
      </c>
    </row>
    <row r="96" spans="1:51" x14ac:dyDescent="0.25">
      <c r="A96" s="526" t="s">
        <v>184</v>
      </c>
      <c r="B96" s="80" t="s">
        <v>144</v>
      </c>
      <c r="C96" s="86">
        <v>0.63800000000000001</v>
      </c>
      <c r="D96" s="109">
        <f t="shared" ref="D96:F99" si="29">C203</f>
        <v>0.54010000000000002</v>
      </c>
      <c r="E96" s="109">
        <f t="shared" si="29"/>
        <v>1.15906</v>
      </c>
      <c r="F96" s="326">
        <f t="shared" si="29"/>
        <v>1.821</v>
      </c>
      <c r="G96" s="320">
        <f t="shared" ref="G96:G100" si="30">C96</f>
        <v>0.63800000000000001</v>
      </c>
      <c r="H96" s="58">
        <f t="shared" ref="H96:H100" si="31">F203</f>
        <v>0.84106999999999998</v>
      </c>
      <c r="I96" s="110">
        <f t="shared" ref="I96:K99" si="32">H203</f>
        <v>8.6269999999999999E-2</v>
      </c>
      <c r="J96" s="110">
        <f t="shared" si="32"/>
        <v>0.12867000000000001</v>
      </c>
      <c r="K96" s="333">
        <f t="shared" si="32"/>
        <v>0.23141999999999999</v>
      </c>
      <c r="L96" s="320">
        <f t="shared" ref="L96:L100" si="33">H96</f>
        <v>0.84106999999999998</v>
      </c>
      <c r="M96" s="279">
        <f t="shared" ref="M96:M100" si="34">K203</f>
        <v>0.99661999999999995</v>
      </c>
      <c r="N96" s="110">
        <f t="shared" ref="N96:P99" si="35">M203</f>
        <v>1.1758200000000001</v>
      </c>
      <c r="O96" s="110">
        <f t="shared" si="35"/>
        <v>0.44122</v>
      </c>
      <c r="P96" s="111">
        <f t="shared" si="35"/>
        <v>1.06697</v>
      </c>
      <c r="Q96" s="320">
        <f t="shared" ref="Q96:Q100" si="36">M96</f>
        <v>0.99661999999999995</v>
      </c>
      <c r="R96" s="3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X96" t="s">
        <v>55</v>
      </c>
      <c r="AY96">
        <v>83</v>
      </c>
    </row>
    <row r="97" spans="1:51" x14ac:dyDescent="0.25">
      <c r="A97" s="526" t="s">
        <v>185</v>
      </c>
      <c r="B97" s="80" t="s">
        <v>144</v>
      </c>
      <c r="C97" s="86">
        <v>3.9E-2</v>
      </c>
      <c r="D97" s="109">
        <f t="shared" si="29"/>
        <v>0.21099999999999999</v>
      </c>
      <c r="E97" s="109">
        <f t="shared" si="29"/>
        <v>0.30919999999999997</v>
      </c>
      <c r="F97" s="326">
        <f t="shared" si="29"/>
        <v>0.28160000000000002</v>
      </c>
      <c r="G97" s="321">
        <f t="shared" si="30"/>
        <v>3.9E-2</v>
      </c>
      <c r="H97" s="58">
        <f t="shared" si="31"/>
        <v>0.874</v>
      </c>
      <c r="I97" s="110">
        <f t="shared" si="32"/>
        <v>1.7252000000000001</v>
      </c>
      <c r="J97" s="110">
        <f t="shared" si="32"/>
        <v>0.65659999999999996</v>
      </c>
      <c r="K97" s="333">
        <f t="shared" si="32"/>
        <v>0.24060000000000001</v>
      </c>
      <c r="L97" s="321">
        <f t="shared" si="33"/>
        <v>0.874</v>
      </c>
      <c r="M97" s="279">
        <f t="shared" si="34"/>
        <v>0.3448</v>
      </c>
      <c r="N97" s="110">
        <f t="shared" si="35"/>
        <v>0.29499999999999998</v>
      </c>
      <c r="O97" s="110">
        <f t="shared" si="35"/>
        <v>5.2400000000000002E-2</v>
      </c>
      <c r="P97" s="111">
        <f t="shared" si="35"/>
        <v>6.54E-2</v>
      </c>
      <c r="Q97" s="321">
        <f t="shared" si="36"/>
        <v>0.3448</v>
      </c>
      <c r="R97" s="3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X97" t="s">
        <v>55</v>
      </c>
      <c r="AY97">
        <v>86</v>
      </c>
    </row>
    <row r="98" spans="1:51" x14ac:dyDescent="0.25">
      <c r="A98" s="526" t="s">
        <v>92</v>
      </c>
      <c r="B98" s="80" t="s">
        <v>144</v>
      </c>
      <c r="C98" s="86">
        <v>3.7999999999999999E-2</v>
      </c>
      <c r="D98" s="109">
        <f t="shared" si="29"/>
        <v>6.3E-2</v>
      </c>
      <c r="E98" s="109">
        <f t="shared" si="29"/>
        <v>0.22700000000000001</v>
      </c>
      <c r="F98" s="326">
        <f t="shared" si="29"/>
        <v>0.22700000000000001</v>
      </c>
      <c r="G98" s="321">
        <f t="shared" si="30"/>
        <v>3.7999999999999999E-2</v>
      </c>
      <c r="H98" s="58">
        <f t="shared" si="31"/>
        <v>0.98050000000000004</v>
      </c>
      <c r="I98" s="110">
        <f t="shared" si="32"/>
        <v>1.0026600000000001</v>
      </c>
      <c r="J98" s="110">
        <f t="shared" si="32"/>
        <v>4.5379999999999997E-2</v>
      </c>
      <c r="K98" s="333">
        <f t="shared" si="32"/>
        <v>0.41067999999999999</v>
      </c>
      <c r="L98" s="321">
        <f t="shared" si="33"/>
        <v>0.98050000000000004</v>
      </c>
      <c r="M98" s="279">
        <f t="shared" si="34"/>
        <v>1.1320399999999999</v>
      </c>
      <c r="N98" s="110">
        <f t="shared" si="35"/>
        <v>0.38619999999999999</v>
      </c>
      <c r="O98" s="110">
        <f t="shared" si="35"/>
        <v>0.73492000000000002</v>
      </c>
      <c r="P98" s="111">
        <f t="shared" si="35"/>
        <v>1.07622</v>
      </c>
      <c r="Q98" s="321">
        <f t="shared" si="36"/>
        <v>1.1320399999999999</v>
      </c>
      <c r="R98" s="3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X98" t="s">
        <v>55</v>
      </c>
      <c r="AY98">
        <v>87</v>
      </c>
    </row>
    <row r="99" spans="1:51" x14ac:dyDescent="0.25">
      <c r="A99" s="526" t="s">
        <v>187</v>
      </c>
      <c r="B99" s="80" t="s">
        <v>144</v>
      </c>
      <c r="C99" s="86">
        <v>0.84699999999999998</v>
      </c>
      <c r="D99" s="109">
        <f t="shared" si="29"/>
        <v>0.43230000000000002</v>
      </c>
      <c r="E99" s="109">
        <f t="shared" si="29"/>
        <v>0.44457999999999998</v>
      </c>
      <c r="F99" s="326">
        <f t="shared" si="29"/>
        <v>1.1329400000000001</v>
      </c>
      <c r="G99" s="321">
        <f t="shared" si="30"/>
        <v>0.84699999999999998</v>
      </c>
      <c r="H99" s="58">
        <f t="shared" si="31"/>
        <v>0.18595</v>
      </c>
      <c r="I99" s="110">
        <f t="shared" si="32"/>
        <v>1.2144299999999999</v>
      </c>
      <c r="J99" s="110">
        <f t="shared" si="32"/>
        <v>0.63858999999999999</v>
      </c>
      <c r="K99" s="333">
        <f t="shared" si="32"/>
        <v>0.26923999999999998</v>
      </c>
      <c r="L99" s="321">
        <f t="shared" si="33"/>
        <v>0.18595</v>
      </c>
      <c r="M99" s="279">
        <f t="shared" si="34"/>
        <v>0.65932000000000002</v>
      </c>
      <c r="N99" s="110">
        <f t="shared" si="35"/>
        <v>0.31280000000000002</v>
      </c>
      <c r="O99" s="110">
        <f t="shared" si="35"/>
        <v>0.47095999999999999</v>
      </c>
      <c r="P99" s="111">
        <f t="shared" si="35"/>
        <v>0.59460999999999997</v>
      </c>
      <c r="Q99" s="321">
        <f t="shared" si="36"/>
        <v>0.65932000000000002</v>
      </c>
      <c r="R99" s="3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X99" t="s">
        <v>55</v>
      </c>
      <c r="AY99">
        <v>84</v>
      </c>
    </row>
    <row r="100" spans="1:51" x14ac:dyDescent="0.25">
      <c r="A100" s="526" t="s">
        <v>93</v>
      </c>
      <c r="B100" s="80" t="s">
        <v>144</v>
      </c>
      <c r="C100" s="86">
        <v>0.112</v>
      </c>
      <c r="D100" s="109">
        <f t="shared" ref="D100:F100" si="37">C207</f>
        <v>0.1676</v>
      </c>
      <c r="E100" s="109">
        <f t="shared" si="37"/>
        <v>0.26316000000000001</v>
      </c>
      <c r="F100" s="326">
        <f t="shared" si="37"/>
        <v>0.26688000000000001</v>
      </c>
      <c r="G100" s="321">
        <f t="shared" si="30"/>
        <v>0.112</v>
      </c>
      <c r="H100" s="58">
        <f t="shared" si="31"/>
        <v>0.1249</v>
      </c>
      <c r="I100" s="110">
        <f t="shared" ref="I100:K100" si="38">H207</f>
        <v>0.23296</v>
      </c>
      <c r="J100" s="110">
        <f t="shared" si="38"/>
        <v>0.30928</v>
      </c>
      <c r="K100" s="333">
        <f t="shared" si="38"/>
        <v>0.22258</v>
      </c>
      <c r="L100" s="321">
        <f t="shared" si="33"/>
        <v>0.1249</v>
      </c>
      <c r="M100" s="279">
        <f t="shared" si="34"/>
        <v>0.10374</v>
      </c>
      <c r="N100" s="110">
        <f t="shared" ref="N100:P100" si="39">M207</f>
        <v>9.3700000000000006E-2</v>
      </c>
      <c r="O100" s="110">
        <f t="shared" si="39"/>
        <v>9.6019999999999994E-2</v>
      </c>
      <c r="P100" s="111">
        <f t="shared" si="39"/>
        <v>2.8320000000000001E-2</v>
      </c>
      <c r="Q100" s="321">
        <f t="shared" si="36"/>
        <v>0.10374</v>
      </c>
      <c r="R100" s="3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X100" t="s">
        <v>55</v>
      </c>
      <c r="AY100">
        <v>89</v>
      </c>
    </row>
    <row r="101" spans="1:51" x14ac:dyDescent="0.25">
      <c r="A101" s="315" t="s">
        <v>7</v>
      </c>
      <c r="B101" s="771" t="s">
        <v>144</v>
      </c>
      <c r="C101" s="318">
        <f t="shared" ref="C101:P101" si="40">C102+C104+C106+C108+C110</f>
        <v>7.3100000000000005</v>
      </c>
      <c r="D101" s="112">
        <f t="shared" si="40"/>
        <v>7.4</v>
      </c>
      <c r="E101" s="112">
        <f t="shared" si="40"/>
        <v>9.134999999999998</v>
      </c>
      <c r="F101" s="327">
        <f t="shared" si="40"/>
        <v>11.669</v>
      </c>
      <c r="G101" s="322">
        <f>G102+G104+G106+G108+G110</f>
        <v>35.514000000000003</v>
      </c>
      <c r="H101" s="331">
        <f t="shared" si="40"/>
        <v>5.92</v>
      </c>
      <c r="I101" s="113">
        <f t="shared" si="40"/>
        <v>8.2210000000000001</v>
      </c>
      <c r="J101" s="113">
        <f t="shared" si="40"/>
        <v>9.5459999999999976</v>
      </c>
      <c r="K101" s="334">
        <f t="shared" si="40"/>
        <v>11.949</v>
      </c>
      <c r="L101" s="322">
        <f>L102+L104+L106+L108+L110</f>
        <v>35.635999999999996</v>
      </c>
      <c r="M101" s="283">
        <f t="shared" si="40"/>
        <v>5.9289999999999994</v>
      </c>
      <c r="N101" s="113">
        <f t="shared" si="40"/>
        <v>8.3439999999999994</v>
      </c>
      <c r="O101" s="113">
        <f t="shared" si="40"/>
        <v>9.8559999999999999</v>
      </c>
      <c r="P101" s="114">
        <f t="shared" si="40"/>
        <v>11.734</v>
      </c>
      <c r="Q101" s="322">
        <f>Q102+Q104+Q106+Q108+Q110</f>
        <v>35.863</v>
      </c>
      <c r="AY101">
        <v>94</v>
      </c>
    </row>
    <row r="102" spans="1:51" x14ac:dyDescent="0.25">
      <c r="A102" s="526" t="s">
        <v>184</v>
      </c>
      <c r="B102" s="80" t="s">
        <v>144</v>
      </c>
      <c r="C102" s="86">
        <v>2.8</v>
      </c>
      <c r="D102" s="86">
        <v>4.9000000000000004</v>
      </c>
      <c r="E102" s="86">
        <v>4.8</v>
      </c>
      <c r="F102" s="328">
        <v>6.5129999999999999</v>
      </c>
      <c r="G102" s="321">
        <f t="shared" ref="G102:G111" si="41">SUM(C102:F102)</f>
        <v>19.012999999999998</v>
      </c>
      <c r="H102" s="86">
        <v>2.3140000000000001</v>
      </c>
      <c r="I102" s="86">
        <v>5.1100000000000003</v>
      </c>
      <c r="J102" s="86">
        <v>4.5309999999999997</v>
      </c>
      <c r="K102" s="328">
        <v>7.2690000000000001</v>
      </c>
      <c r="L102" s="321">
        <f t="shared" ref="L102:L111" si="42">SUM(H102:K102)</f>
        <v>19.224</v>
      </c>
      <c r="M102" s="87">
        <v>2.8580000000000001</v>
      </c>
      <c r="N102" s="86">
        <v>4.8150000000000004</v>
      </c>
      <c r="O102" s="86">
        <v>4.5860000000000003</v>
      </c>
      <c r="P102" s="194">
        <v>7.3</v>
      </c>
      <c r="Q102" s="321">
        <f t="shared" ref="Q102:Q111" si="43">SUM(M102:P102)</f>
        <v>19.559000000000001</v>
      </c>
      <c r="AX102" t="s">
        <v>55</v>
      </c>
      <c r="AY102">
        <v>95</v>
      </c>
    </row>
    <row r="103" spans="1:51" s="62" customFormat="1" x14ac:dyDescent="0.25">
      <c r="A103" s="529" t="s">
        <v>193</v>
      </c>
      <c r="B103" s="772" t="s">
        <v>144</v>
      </c>
      <c r="C103" s="86">
        <v>0.42</v>
      </c>
      <c r="D103" s="86">
        <v>0.73499999999999999</v>
      </c>
      <c r="E103" s="86">
        <v>0.72</v>
      </c>
      <c r="F103" s="328">
        <v>0.97699999999999998</v>
      </c>
      <c r="G103" s="323">
        <f t="shared" si="41"/>
        <v>2.8519999999999999</v>
      </c>
      <c r="H103" s="86"/>
      <c r="I103" s="86"/>
      <c r="J103" s="86"/>
      <c r="K103" s="328"/>
      <c r="L103" s="323">
        <f t="shared" si="42"/>
        <v>0</v>
      </c>
      <c r="M103" s="87"/>
      <c r="N103" s="86"/>
      <c r="O103" s="86"/>
      <c r="P103" s="194"/>
      <c r="Q103" s="323">
        <f t="shared" si="43"/>
        <v>0</v>
      </c>
    </row>
    <row r="104" spans="1:51" x14ac:dyDescent="0.25">
      <c r="A104" s="526" t="s">
        <v>185</v>
      </c>
      <c r="B104" s="80" t="s">
        <v>144</v>
      </c>
      <c r="C104" s="86">
        <v>0.25</v>
      </c>
      <c r="D104" s="86">
        <v>0.15</v>
      </c>
      <c r="E104" s="86">
        <v>0.3</v>
      </c>
      <c r="F104" s="328">
        <v>0.34200000000000003</v>
      </c>
      <c r="G104" s="321">
        <f t="shared" si="41"/>
        <v>1.042</v>
      </c>
      <c r="H104" s="86">
        <v>0.17</v>
      </c>
      <c r="I104" s="86">
        <v>0.1</v>
      </c>
      <c r="J104" s="86">
        <v>0.26</v>
      </c>
      <c r="K104" s="328">
        <v>0.255</v>
      </c>
      <c r="L104" s="321">
        <f t="shared" si="42"/>
        <v>0.78500000000000003</v>
      </c>
      <c r="M104" s="87">
        <v>0.17</v>
      </c>
      <c r="N104" s="86">
        <v>0.1</v>
      </c>
      <c r="O104" s="86">
        <v>0.11</v>
      </c>
      <c r="P104" s="194">
        <v>9.9000000000000005E-2</v>
      </c>
      <c r="Q104" s="321">
        <f t="shared" si="43"/>
        <v>0.47899999999999998</v>
      </c>
      <c r="AX104" t="s">
        <v>55</v>
      </c>
      <c r="AY104">
        <v>98</v>
      </c>
    </row>
    <row r="105" spans="1:51" s="62" customFormat="1" x14ac:dyDescent="0.25">
      <c r="A105" s="529" t="s">
        <v>194</v>
      </c>
      <c r="B105" s="772" t="s">
        <v>144</v>
      </c>
      <c r="C105" s="86"/>
      <c r="D105" s="86"/>
      <c r="E105" s="86"/>
      <c r="F105" s="328"/>
      <c r="G105" s="323">
        <f t="shared" si="41"/>
        <v>0</v>
      </c>
      <c r="H105" s="86"/>
      <c r="I105" s="86"/>
      <c r="J105" s="86"/>
      <c r="K105" s="328"/>
      <c r="L105" s="323">
        <f t="shared" si="42"/>
        <v>0</v>
      </c>
      <c r="M105" s="87"/>
      <c r="N105" s="86"/>
      <c r="O105" s="86"/>
      <c r="P105" s="194"/>
      <c r="Q105" s="323">
        <f t="shared" si="43"/>
        <v>0</v>
      </c>
    </row>
    <row r="106" spans="1:51" x14ac:dyDescent="0.25">
      <c r="A106" s="526" t="s">
        <v>92</v>
      </c>
      <c r="B106" s="80" t="s">
        <v>144</v>
      </c>
      <c r="C106" s="86">
        <v>0.31</v>
      </c>
      <c r="D106" s="86">
        <v>0.35</v>
      </c>
      <c r="E106" s="86">
        <v>0.33500000000000002</v>
      </c>
      <c r="F106" s="328">
        <v>0.55000000000000004</v>
      </c>
      <c r="G106" s="321">
        <f t="shared" si="41"/>
        <v>1.5449999999999999</v>
      </c>
      <c r="H106" s="86">
        <v>0.26</v>
      </c>
      <c r="I106" s="86">
        <v>0.25</v>
      </c>
      <c r="J106" s="86">
        <v>0.35</v>
      </c>
      <c r="K106" s="328">
        <v>0.40699999999999997</v>
      </c>
      <c r="L106" s="321">
        <f t="shared" si="42"/>
        <v>1.2669999999999999</v>
      </c>
      <c r="M106" s="87">
        <v>0.09</v>
      </c>
      <c r="N106" s="86">
        <v>0.55000000000000004</v>
      </c>
      <c r="O106" s="86">
        <v>0.45</v>
      </c>
      <c r="P106" s="194">
        <v>0.44</v>
      </c>
      <c r="Q106" s="321">
        <f t="shared" si="43"/>
        <v>1.53</v>
      </c>
      <c r="AX106" t="s">
        <v>55</v>
      </c>
      <c r="AY106">
        <v>99</v>
      </c>
    </row>
    <row r="107" spans="1:51" s="62" customFormat="1" x14ac:dyDescent="0.25">
      <c r="A107" s="529" t="s">
        <v>195</v>
      </c>
      <c r="B107" s="772" t="s">
        <v>144</v>
      </c>
      <c r="C107" s="86">
        <v>0.182</v>
      </c>
      <c r="D107" s="86">
        <v>0.17499999999999999</v>
      </c>
      <c r="E107" s="86">
        <v>0.21</v>
      </c>
      <c r="F107" s="328">
        <v>0.245</v>
      </c>
      <c r="G107" s="323">
        <f t="shared" si="41"/>
        <v>0.81199999999999994</v>
      </c>
      <c r="H107" s="86"/>
      <c r="I107" s="86"/>
      <c r="J107" s="86"/>
      <c r="K107" s="328"/>
      <c r="L107" s="323">
        <f t="shared" si="42"/>
        <v>0</v>
      </c>
      <c r="M107" s="87"/>
      <c r="N107" s="86"/>
      <c r="O107" s="86"/>
      <c r="P107" s="194"/>
      <c r="Q107" s="323">
        <f t="shared" si="43"/>
        <v>0</v>
      </c>
    </row>
    <row r="108" spans="1:51" x14ac:dyDescent="0.25">
      <c r="A108" s="526" t="s">
        <v>187</v>
      </c>
      <c r="B108" s="80" t="s">
        <v>144</v>
      </c>
      <c r="C108" s="86">
        <v>3.7</v>
      </c>
      <c r="D108" s="86">
        <v>1.8</v>
      </c>
      <c r="E108" s="86">
        <v>3.5</v>
      </c>
      <c r="F108" s="328">
        <v>4.0460000000000003</v>
      </c>
      <c r="G108" s="321">
        <f t="shared" si="41"/>
        <v>13.045999999999999</v>
      </c>
      <c r="H108" s="86">
        <v>2.9260000000000002</v>
      </c>
      <c r="I108" s="86">
        <v>2.536</v>
      </c>
      <c r="J108" s="86">
        <v>4.18</v>
      </c>
      <c r="K108" s="328">
        <v>3.802</v>
      </c>
      <c r="L108" s="321">
        <f t="shared" si="42"/>
        <v>13.443999999999999</v>
      </c>
      <c r="M108" s="87">
        <v>2.6459999999999999</v>
      </c>
      <c r="N108" s="86">
        <v>2.714</v>
      </c>
      <c r="O108" s="86">
        <v>4.5449999999999999</v>
      </c>
      <c r="P108" s="194">
        <v>3.7269999999999999</v>
      </c>
      <c r="Q108" s="321">
        <f t="shared" si="43"/>
        <v>13.632</v>
      </c>
      <c r="AX108" t="s">
        <v>55</v>
      </c>
      <c r="AY108">
        <v>96</v>
      </c>
    </row>
    <row r="109" spans="1:51" s="62" customFormat="1" x14ac:dyDescent="0.25">
      <c r="A109" s="529" t="s">
        <v>196</v>
      </c>
      <c r="B109" s="772" t="s">
        <v>144</v>
      </c>
      <c r="C109" s="86"/>
      <c r="D109" s="86"/>
      <c r="E109" s="86"/>
      <c r="F109" s="328"/>
      <c r="G109" s="323">
        <f t="shared" si="41"/>
        <v>0</v>
      </c>
      <c r="H109" s="86"/>
      <c r="I109" s="86"/>
      <c r="J109" s="86"/>
      <c r="K109" s="328"/>
      <c r="L109" s="323">
        <f t="shared" si="42"/>
        <v>0</v>
      </c>
      <c r="M109" s="87"/>
      <c r="N109" s="86"/>
      <c r="O109" s="86"/>
      <c r="P109" s="194"/>
      <c r="Q109" s="323">
        <f t="shared" si="43"/>
        <v>0</v>
      </c>
    </row>
    <row r="110" spans="1:51" x14ac:dyDescent="0.25">
      <c r="A110" s="526" t="s">
        <v>93</v>
      </c>
      <c r="B110" s="80" t="s">
        <v>144</v>
      </c>
      <c r="C110" s="86">
        <v>0.25</v>
      </c>
      <c r="D110" s="86">
        <v>0.2</v>
      </c>
      <c r="E110" s="86">
        <v>0.2</v>
      </c>
      <c r="F110" s="328">
        <v>0.218</v>
      </c>
      <c r="G110" s="321">
        <f t="shared" si="41"/>
        <v>0.86799999999999999</v>
      </c>
      <c r="H110" s="86">
        <v>0.25</v>
      </c>
      <c r="I110" s="86">
        <v>0.22500000000000001</v>
      </c>
      <c r="J110" s="86">
        <v>0.22500000000000001</v>
      </c>
      <c r="K110" s="328">
        <v>0.216</v>
      </c>
      <c r="L110" s="321">
        <f t="shared" si="42"/>
        <v>0.91599999999999993</v>
      </c>
      <c r="M110" s="87">
        <v>0.16500000000000001</v>
      </c>
      <c r="N110" s="86">
        <v>0.16500000000000001</v>
      </c>
      <c r="O110" s="86">
        <v>0.16500000000000001</v>
      </c>
      <c r="P110" s="194">
        <v>0.16800000000000001</v>
      </c>
      <c r="Q110" s="321">
        <f t="shared" si="43"/>
        <v>0.66300000000000003</v>
      </c>
      <c r="AX110" t="s">
        <v>55</v>
      </c>
      <c r="AY110">
        <v>101</v>
      </c>
    </row>
    <row r="111" spans="1:51" s="62" customFormat="1" x14ac:dyDescent="0.25">
      <c r="A111" s="529" t="s">
        <v>197</v>
      </c>
      <c r="B111" s="772" t="s">
        <v>144</v>
      </c>
      <c r="C111" s="86"/>
      <c r="D111" s="86"/>
      <c r="E111" s="86"/>
      <c r="F111" s="328"/>
      <c r="G111" s="323">
        <f t="shared" si="41"/>
        <v>0</v>
      </c>
      <c r="H111" s="86"/>
      <c r="I111" s="86"/>
      <c r="J111" s="86"/>
      <c r="K111" s="328"/>
      <c r="L111" s="323">
        <f t="shared" si="42"/>
        <v>0</v>
      </c>
      <c r="M111" s="87"/>
      <c r="N111" s="86"/>
      <c r="O111" s="86"/>
      <c r="P111" s="194"/>
      <c r="Q111" s="323">
        <f t="shared" si="43"/>
        <v>0</v>
      </c>
    </row>
    <row r="112" spans="1:51" x14ac:dyDescent="0.25">
      <c r="A112" s="315" t="s">
        <v>17</v>
      </c>
      <c r="B112" s="771" t="s">
        <v>144</v>
      </c>
      <c r="C112" s="319">
        <f>C113+C117+C121+C125+C129</f>
        <v>12.747999999999999</v>
      </c>
      <c r="D112" s="112">
        <f t="shared" ref="D112:Q112" si="44">D113+D117+D121+D125+D129</f>
        <v>10.991000000000001</v>
      </c>
      <c r="E112" s="112">
        <f t="shared" si="44"/>
        <v>15.86542</v>
      </c>
      <c r="F112" s="327">
        <f t="shared" si="44"/>
        <v>15.907999999999999</v>
      </c>
      <c r="G112" s="322">
        <f t="shared" si="44"/>
        <v>55.512419999999999</v>
      </c>
      <c r="H112" s="331">
        <f t="shared" si="44"/>
        <v>13.600099999999998</v>
      </c>
      <c r="I112" s="113">
        <f t="shared" si="44"/>
        <v>7.8409999999999984</v>
      </c>
      <c r="J112" s="113">
        <f t="shared" si="44"/>
        <v>15.259000000000002</v>
      </c>
      <c r="K112" s="334">
        <f t="shared" si="44"/>
        <v>19.799999999999997</v>
      </c>
      <c r="L112" s="322">
        <f t="shared" si="44"/>
        <v>56.500099999999996</v>
      </c>
      <c r="M112" s="283">
        <f t="shared" si="44"/>
        <v>11.251000000000001</v>
      </c>
      <c r="N112" s="113">
        <f t="shared" si="44"/>
        <v>10.605</v>
      </c>
      <c r="O112" s="113">
        <f t="shared" si="44"/>
        <v>16.759</v>
      </c>
      <c r="P112" s="114">
        <f t="shared" si="44"/>
        <v>17.249999999999996</v>
      </c>
      <c r="Q112" s="322">
        <f t="shared" si="44"/>
        <v>55.865000000000002</v>
      </c>
      <c r="AY112">
        <v>106</v>
      </c>
    </row>
    <row r="113" spans="1:51" x14ac:dyDescent="0.25">
      <c r="A113" s="526" t="s">
        <v>184</v>
      </c>
      <c r="B113" s="773" t="s">
        <v>144</v>
      </c>
      <c r="C113" s="743">
        <f>C114+C115</f>
        <v>1.6603600000000001</v>
      </c>
      <c r="D113" s="743">
        <f t="shared" ref="D113:Q113" si="45">D114+D115</f>
        <v>0.74762000000000006</v>
      </c>
      <c r="E113" s="743">
        <f t="shared" si="45"/>
        <v>0.85297000000000001</v>
      </c>
      <c r="F113" s="744">
        <f t="shared" si="45"/>
        <v>1.1275599999999999</v>
      </c>
      <c r="G113" s="320">
        <f t="shared" si="45"/>
        <v>4.3885100000000001</v>
      </c>
      <c r="H113" s="743">
        <f t="shared" si="45"/>
        <v>1.7742</v>
      </c>
      <c r="I113" s="743">
        <f t="shared" si="45"/>
        <v>0.49739999999999995</v>
      </c>
      <c r="J113" s="743">
        <f t="shared" si="45"/>
        <v>0.96974999999999989</v>
      </c>
      <c r="K113" s="744">
        <f t="shared" si="45"/>
        <v>1.4161999999999999</v>
      </c>
      <c r="L113" s="320">
        <f t="shared" si="45"/>
        <v>4.6575499999999996</v>
      </c>
      <c r="M113" s="745">
        <f t="shared" si="45"/>
        <v>1.2742</v>
      </c>
      <c r="N113" s="743">
        <f t="shared" si="45"/>
        <v>0.86739999999999995</v>
      </c>
      <c r="O113" s="743">
        <f t="shared" si="45"/>
        <v>1.2697499999999999</v>
      </c>
      <c r="P113" s="746">
        <f t="shared" si="45"/>
        <v>1.4161999999999999</v>
      </c>
      <c r="Q113" s="320">
        <f t="shared" si="45"/>
        <v>4.8275499999999996</v>
      </c>
      <c r="AX113" t="s">
        <v>55</v>
      </c>
      <c r="AY113">
        <v>107</v>
      </c>
    </row>
    <row r="114" spans="1:51" s="62" customFormat="1" x14ac:dyDescent="0.25">
      <c r="A114" s="541" t="s">
        <v>203</v>
      </c>
      <c r="B114" s="774" t="s">
        <v>144</v>
      </c>
      <c r="C114" s="549">
        <v>1.3</v>
      </c>
      <c r="D114" s="549">
        <v>0.4</v>
      </c>
      <c r="E114" s="549">
        <v>0.40042</v>
      </c>
      <c r="F114" s="550">
        <v>0.7</v>
      </c>
      <c r="G114" s="581">
        <f>SUM(C114:F114)</f>
        <v>2.8004199999999999</v>
      </c>
      <c r="H114" s="549">
        <v>1.002</v>
      </c>
      <c r="I114" s="549"/>
      <c r="J114" s="549"/>
      <c r="K114" s="550">
        <v>0.5</v>
      </c>
      <c r="L114" s="581">
        <f>SUM(H114:K114)</f>
        <v>1.502</v>
      </c>
      <c r="M114" s="549">
        <v>0.502</v>
      </c>
      <c r="N114" s="549">
        <v>0.37</v>
      </c>
      <c r="O114" s="549">
        <v>0.3</v>
      </c>
      <c r="P114" s="550">
        <v>0.5</v>
      </c>
      <c r="Q114" s="581">
        <f>SUM(M114:P114)</f>
        <v>1.6719999999999999</v>
      </c>
    </row>
    <row r="115" spans="1:51" s="14" customFormat="1" x14ac:dyDescent="0.25">
      <c r="A115" s="547" t="s">
        <v>207</v>
      </c>
      <c r="B115" s="774" t="s">
        <v>144</v>
      </c>
      <c r="C115" s="747">
        <f>C116*C$133</f>
        <v>0.36036000000000001</v>
      </c>
      <c r="D115" s="747">
        <f t="shared" ref="D115:F115" si="46">D116*D$133</f>
        <v>0.34762000000000004</v>
      </c>
      <c r="E115" s="747">
        <f t="shared" si="46"/>
        <v>0.45255000000000001</v>
      </c>
      <c r="F115" s="748">
        <f t="shared" si="46"/>
        <v>0.42756</v>
      </c>
      <c r="G115" s="548">
        <f>SUM(C115:F115)</f>
        <v>1.58809</v>
      </c>
      <c r="H115" s="747">
        <f>H116*H$133</f>
        <v>0.77219999999999989</v>
      </c>
      <c r="I115" s="747">
        <f t="shared" ref="I115" si="47">I116*I$133</f>
        <v>0.49739999999999995</v>
      </c>
      <c r="J115" s="747">
        <f t="shared" ref="J115" si="48">J116*J$133</f>
        <v>0.96974999999999989</v>
      </c>
      <c r="K115" s="748">
        <f t="shared" ref="K115" si="49">K116*K$133</f>
        <v>0.9161999999999999</v>
      </c>
      <c r="L115" s="548">
        <f>SUM(H115:K115)</f>
        <v>3.1555499999999999</v>
      </c>
      <c r="M115" s="747">
        <f>M116*M$133</f>
        <v>0.77219999999999989</v>
      </c>
      <c r="N115" s="747">
        <f t="shared" ref="N115" si="50">N116*N$133</f>
        <v>0.49739999999999995</v>
      </c>
      <c r="O115" s="747">
        <f t="shared" ref="O115" si="51">O116*O$133</f>
        <v>0.96974999999999989</v>
      </c>
      <c r="P115" s="748">
        <f t="shared" ref="P115" si="52">P116*P$133</f>
        <v>0.9161999999999999</v>
      </c>
      <c r="Q115" s="548">
        <f>SUM(M115:P115)</f>
        <v>3.1555499999999999</v>
      </c>
    </row>
    <row r="116" spans="1:51" s="14" customFormat="1" x14ac:dyDescent="0.25">
      <c r="A116" s="528" t="s">
        <v>200</v>
      </c>
      <c r="B116" s="775" t="s">
        <v>132</v>
      </c>
      <c r="C116" s="542">
        <f>G116</f>
        <v>7.0000000000000007E-2</v>
      </c>
      <c r="D116" s="543">
        <f>C116</f>
        <v>7.0000000000000007E-2</v>
      </c>
      <c r="E116" s="543">
        <f t="shared" ref="E116:F116" si="53">D116</f>
        <v>7.0000000000000007E-2</v>
      </c>
      <c r="F116" s="544">
        <f t="shared" si="53"/>
        <v>7.0000000000000007E-2</v>
      </c>
      <c r="G116" s="373">
        <f>C47</f>
        <v>7.0000000000000007E-2</v>
      </c>
      <c r="H116" s="542">
        <f>L116</f>
        <v>0.15</v>
      </c>
      <c r="I116" s="543">
        <f>H116</f>
        <v>0.15</v>
      </c>
      <c r="J116" s="543">
        <f t="shared" ref="J116" si="54">I116</f>
        <v>0.15</v>
      </c>
      <c r="K116" s="544">
        <f t="shared" ref="K116" si="55">J116</f>
        <v>0.15</v>
      </c>
      <c r="L116" s="373">
        <f>D47</f>
        <v>0.15</v>
      </c>
      <c r="M116" s="542">
        <f>Q116</f>
        <v>0.15</v>
      </c>
      <c r="N116" s="543">
        <f>M116</f>
        <v>0.15</v>
      </c>
      <c r="O116" s="543">
        <f t="shared" ref="O116" si="56">N116</f>
        <v>0.15</v>
      </c>
      <c r="P116" s="544">
        <f t="shared" ref="P116" si="57">O116</f>
        <v>0.15</v>
      </c>
      <c r="Q116" s="373">
        <f>E47</f>
        <v>0.15</v>
      </c>
    </row>
    <row r="117" spans="1:51" x14ac:dyDescent="0.25">
      <c r="A117" s="526" t="s">
        <v>185</v>
      </c>
      <c r="B117" s="773" t="s">
        <v>144</v>
      </c>
      <c r="C117" s="743">
        <f>C118+C119</f>
        <v>3.8592000000000004</v>
      </c>
      <c r="D117" s="743">
        <f t="shared" ref="D117" si="58">D118+D119</f>
        <v>3.5864000000000003</v>
      </c>
      <c r="E117" s="743">
        <f t="shared" ref="E117" si="59">E118+E119</f>
        <v>4.7860000000000005</v>
      </c>
      <c r="F117" s="744">
        <f t="shared" ref="F117" si="60">F118+F119</f>
        <v>5.0432000000000006</v>
      </c>
      <c r="G117" s="320">
        <f t="shared" ref="G117" si="61">G118+G119</f>
        <v>17.274799999999999</v>
      </c>
      <c r="H117" s="743">
        <f t="shared" ref="H117" si="62">H118+H119</f>
        <v>4.2591999999999999</v>
      </c>
      <c r="I117" s="743">
        <f t="shared" ref="I117" si="63">I118+I119</f>
        <v>1.8264</v>
      </c>
      <c r="J117" s="743">
        <f t="shared" ref="J117" si="64">J118+J119</f>
        <v>4.3800000000000008</v>
      </c>
      <c r="K117" s="744">
        <f t="shared" ref="K117:L117" si="65">K118+K119</f>
        <v>6.3431999999999995</v>
      </c>
      <c r="L117" s="320">
        <f t="shared" si="65"/>
        <v>16.808799999999998</v>
      </c>
      <c r="M117" s="745">
        <f t="shared" ref="M117" si="66">M118+M119</f>
        <v>3.6892</v>
      </c>
      <c r="N117" s="743">
        <f t="shared" ref="N117" si="67">N118+N119</f>
        <v>2.9584000000000001</v>
      </c>
      <c r="O117" s="743">
        <f t="shared" ref="O117" si="68">O118+O119</f>
        <v>5.08</v>
      </c>
      <c r="P117" s="746">
        <f t="shared" ref="P117:Q117" si="69">P118+P119</f>
        <v>6.0422000000000002</v>
      </c>
      <c r="Q117" s="320">
        <f t="shared" si="69"/>
        <v>17.7698</v>
      </c>
      <c r="AX117" t="s">
        <v>55</v>
      </c>
      <c r="AY117">
        <v>110</v>
      </c>
    </row>
    <row r="118" spans="1:51" s="62" customFormat="1" x14ac:dyDescent="0.25">
      <c r="A118" s="541" t="s">
        <v>204</v>
      </c>
      <c r="B118" s="774" t="s">
        <v>144</v>
      </c>
      <c r="C118" s="549">
        <v>1.8</v>
      </c>
      <c r="D118" s="549">
        <v>1.6</v>
      </c>
      <c r="E118" s="549">
        <v>2.2000000000000002</v>
      </c>
      <c r="F118" s="550">
        <v>2.6</v>
      </c>
      <c r="G118" s="581">
        <f>SUM(C118:F118)</f>
        <v>8.2000000000000011</v>
      </c>
      <c r="H118" s="549">
        <v>2.2000000000000002</v>
      </c>
      <c r="I118" s="549">
        <v>0.5</v>
      </c>
      <c r="J118" s="549">
        <v>1.794</v>
      </c>
      <c r="K118" s="550">
        <v>3.9</v>
      </c>
      <c r="L118" s="581">
        <f>SUM(H118:K118)</f>
        <v>8.3940000000000001</v>
      </c>
      <c r="M118" s="549">
        <v>1.63</v>
      </c>
      <c r="N118" s="549">
        <v>1.6319999999999999</v>
      </c>
      <c r="O118" s="549">
        <v>2.4940000000000002</v>
      </c>
      <c r="P118" s="550">
        <v>3.5990000000000002</v>
      </c>
      <c r="Q118" s="581">
        <f>SUM(M118:P118)</f>
        <v>9.3550000000000004</v>
      </c>
    </row>
    <row r="119" spans="1:51" s="14" customFormat="1" x14ac:dyDescent="0.25">
      <c r="A119" s="547" t="s">
        <v>207</v>
      </c>
      <c r="B119" s="774" t="s">
        <v>144</v>
      </c>
      <c r="C119" s="747">
        <f>C120*C$133</f>
        <v>2.0592000000000001</v>
      </c>
      <c r="D119" s="747">
        <f t="shared" ref="D119" si="70">D120*D$133</f>
        <v>1.9864000000000002</v>
      </c>
      <c r="E119" s="747">
        <f t="shared" ref="E119" si="71">E120*E$133</f>
        <v>2.5860000000000003</v>
      </c>
      <c r="F119" s="748">
        <f t="shared" ref="F119" si="72">F120*F$133</f>
        <v>2.4432</v>
      </c>
      <c r="G119" s="548">
        <f>SUM(C119:F119)</f>
        <v>9.0747999999999998</v>
      </c>
      <c r="H119" s="747">
        <f>H120*H$133</f>
        <v>2.0592000000000001</v>
      </c>
      <c r="I119" s="747">
        <f t="shared" ref="I119" si="73">I120*I$133</f>
        <v>1.3264</v>
      </c>
      <c r="J119" s="747">
        <f t="shared" ref="J119" si="74">J120*J$133</f>
        <v>2.5860000000000003</v>
      </c>
      <c r="K119" s="748">
        <f t="shared" ref="K119" si="75">K120*K$133</f>
        <v>2.4432</v>
      </c>
      <c r="L119" s="548">
        <f>SUM(H119:K119)</f>
        <v>8.4147999999999996</v>
      </c>
      <c r="M119" s="747">
        <f>M120*M$133</f>
        <v>2.0592000000000001</v>
      </c>
      <c r="N119" s="747">
        <f t="shared" ref="N119" si="76">N120*N$133</f>
        <v>1.3264</v>
      </c>
      <c r="O119" s="747">
        <f t="shared" ref="O119" si="77">O120*O$133</f>
        <v>2.5860000000000003</v>
      </c>
      <c r="P119" s="748">
        <f t="shared" ref="P119" si="78">P120*P$133</f>
        <v>2.4432</v>
      </c>
      <c r="Q119" s="548">
        <f>SUM(M119:P119)</f>
        <v>8.4147999999999996</v>
      </c>
    </row>
    <row r="120" spans="1:51" s="14" customFormat="1" x14ac:dyDescent="0.25">
      <c r="A120" s="528" t="s">
        <v>200</v>
      </c>
      <c r="B120" s="775" t="s">
        <v>132</v>
      </c>
      <c r="C120" s="542">
        <f>G120</f>
        <v>0.4</v>
      </c>
      <c r="D120" s="543">
        <f>C120</f>
        <v>0.4</v>
      </c>
      <c r="E120" s="543">
        <f t="shared" ref="E120" si="79">D120</f>
        <v>0.4</v>
      </c>
      <c r="F120" s="544">
        <f t="shared" ref="F120" si="80">E120</f>
        <v>0.4</v>
      </c>
      <c r="G120" s="373">
        <f>C48</f>
        <v>0.4</v>
      </c>
      <c r="H120" s="542">
        <f>L120</f>
        <v>0.4</v>
      </c>
      <c r="I120" s="543">
        <f>H120</f>
        <v>0.4</v>
      </c>
      <c r="J120" s="543">
        <f t="shared" ref="J120" si="81">I120</f>
        <v>0.4</v>
      </c>
      <c r="K120" s="544">
        <f t="shared" ref="K120" si="82">J120</f>
        <v>0.4</v>
      </c>
      <c r="L120" s="373">
        <f>D48</f>
        <v>0.4</v>
      </c>
      <c r="M120" s="542">
        <f>Q120</f>
        <v>0.4</v>
      </c>
      <c r="N120" s="543">
        <f>M120</f>
        <v>0.4</v>
      </c>
      <c r="O120" s="543">
        <f t="shared" ref="O120" si="83">N120</f>
        <v>0.4</v>
      </c>
      <c r="P120" s="544">
        <f t="shared" ref="P120" si="84">O120</f>
        <v>0.4</v>
      </c>
      <c r="Q120" s="373">
        <f>E48</f>
        <v>0.4</v>
      </c>
    </row>
    <row r="121" spans="1:51" x14ac:dyDescent="0.25">
      <c r="A121" s="526" t="s">
        <v>92</v>
      </c>
      <c r="B121" s="773" t="s">
        <v>144</v>
      </c>
      <c r="C121" s="743">
        <f>C122+C123</f>
        <v>7.0739999999999998</v>
      </c>
      <c r="D121" s="743">
        <f t="shared" ref="D121" si="85">D122+D123</f>
        <v>6.4830000000000005</v>
      </c>
      <c r="E121" s="743">
        <f t="shared" ref="E121" si="86">E122+E123</f>
        <v>10.032499999999999</v>
      </c>
      <c r="F121" s="744">
        <f t="shared" ref="F121" si="87">F122+F123</f>
        <v>9.5540000000000003</v>
      </c>
      <c r="G121" s="320">
        <f t="shared" ref="G121" si="88">G122+G123</f>
        <v>33.143500000000003</v>
      </c>
      <c r="H121" s="743">
        <f t="shared" ref="H121" si="89">H122+H123</f>
        <v>6.212159999999999</v>
      </c>
      <c r="I121" s="743">
        <f t="shared" ref="I121" si="90">I122+I123</f>
        <v>4.8927199999999997</v>
      </c>
      <c r="J121" s="743">
        <f t="shared" ref="J121" si="91">J122+J123</f>
        <v>8.8153000000000006</v>
      </c>
      <c r="K121" s="744">
        <f t="shared" ref="K121:L121" si="92">K122+K123</f>
        <v>11.06536</v>
      </c>
      <c r="L121" s="320">
        <f t="shared" si="92"/>
        <v>30.98554</v>
      </c>
      <c r="M121" s="745">
        <f t="shared" ref="M121" si="93">M122+M123</f>
        <v>5.9321599999999997</v>
      </c>
      <c r="N121" s="743">
        <f t="shared" ref="N121" si="94">N122+N123</f>
        <v>6.1557199999999996</v>
      </c>
      <c r="O121" s="743">
        <f t="shared" ref="O121" si="95">O122+O123</f>
        <v>9.3153000000000006</v>
      </c>
      <c r="P121" s="746">
        <f t="shared" ref="P121:Q121" si="96">P122+P123</f>
        <v>8.5643599999999989</v>
      </c>
      <c r="Q121" s="320">
        <f t="shared" si="96"/>
        <v>29.96754</v>
      </c>
      <c r="AX121" t="s">
        <v>55</v>
      </c>
      <c r="AY121">
        <v>111</v>
      </c>
    </row>
    <row r="122" spans="1:51" s="62" customFormat="1" x14ac:dyDescent="0.25">
      <c r="A122" s="541" t="s">
        <v>205</v>
      </c>
      <c r="B122" s="774" t="s">
        <v>144</v>
      </c>
      <c r="C122" s="549">
        <v>4.5</v>
      </c>
      <c r="D122" s="549">
        <v>4</v>
      </c>
      <c r="E122" s="549">
        <v>6.8</v>
      </c>
      <c r="F122" s="550">
        <v>6.5</v>
      </c>
      <c r="G122" s="581">
        <f>SUM(C122:F122)</f>
        <v>21.8</v>
      </c>
      <c r="H122" s="549">
        <v>4.05</v>
      </c>
      <c r="I122" s="549">
        <v>3.5</v>
      </c>
      <c r="J122" s="549">
        <v>6.1</v>
      </c>
      <c r="K122" s="550">
        <v>8.5</v>
      </c>
      <c r="L122" s="581">
        <f>SUM(H122:K122)</f>
        <v>22.15</v>
      </c>
      <c r="M122" s="549">
        <v>3.77</v>
      </c>
      <c r="N122" s="549">
        <v>4.7629999999999999</v>
      </c>
      <c r="O122" s="549">
        <v>6.6</v>
      </c>
      <c r="P122" s="550">
        <v>5.9989999999999997</v>
      </c>
      <c r="Q122" s="581">
        <f>SUM(M122:P122)</f>
        <v>21.131999999999998</v>
      </c>
    </row>
    <row r="123" spans="1:51" s="14" customFormat="1" x14ac:dyDescent="0.25">
      <c r="A123" s="547" t="s">
        <v>207</v>
      </c>
      <c r="B123" s="774" t="s">
        <v>144</v>
      </c>
      <c r="C123" s="747">
        <f>C124*C$133</f>
        <v>2.5739999999999998</v>
      </c>
      <c r="D123" s="747">
        <f t="shared" ref="D123" si="97">D124*D$133</f>
        <v>2.4830000000000001</v>
      </c>
      <c r="E123" s="747">
        <f t="shared" ref="E123" si="98">E124*E$133</f>
        <v>3.2324999999999999</v>
      </c>
      <c r="F123" s="748">
        <f t="shared" ref="F123" si="99">F124*F$133</f>
        <v>3.0539999999999998</v>
      </c>
      <c r="G123" s="548">
        <f>SUM(C123:F123)</f>
        <v>11.343500000000001</v>
      </c>
      <c r="H123" s="747">
        <f>H124*H$133</f>
        <v>2.1621599999999996</v>
      </c>
      <c r="I123" s="747">
        <f t="shared" ref="I123" si="100">I124*I$133</f>
        <v>1.39272</v>
      </c>
      <c r="J123" s="747">
        <f t="shared" ref="J123" si="101">J124*J$133</f>
        <v>2.7153</v>
      </c>
      <c r="K123" s="748">
        <f t="shared" ref="K123" si="102">K124*K$133</f>
        <v>2.5653599999999996</v>
      </c>
      <c r="L123" s="548">
        <f>SUM(H123:K123)</f>
        <v>8.8355399999999999</v>
      </c>
      <c r="M123" s="747">
        <f>M124*M$133</f>
        <v>2.1621599999999996</v>
      </c>
      <c r="N123" s="747">
        <f t="shared" ref="N123" si="103">N124*N$133</f>
        <v>1.39272</v>
      </c>
      <c r="O123" s="747">
        <f t="shared" ref="O123" si="104">O124*O$133</f>
        <v>2.7153</v>
      </c>
      <c r="P123" s="748">
        <f t="shared" ref="P123" si="105">P124*P$133</f>
        <v>2.5653599999999996</v>
      </c>
      <c r="Q123" s="548">
        <f>SUM(M123:P123)</f>
        <v>8.8355399999999999</v>
      </c>
    </row>
    <row r="124" spans="1:51" s="14" customFormat="1" x14ac:dyDescent="0.25">
      <c r="A124" s="528" t="s">
        <v>200</v>
      </c>
      <c r="B124" s="775" t="s">
        <v>132</v>
      </c>
      <c r="C124" s="542">
        <f>G124</f>
        <v>0.5</v>
      </c>
      <c r="D124" s="543">
        <f>C124</f>
        <v>0.5</v>
      </c>
      <c r="E124" s="543">
        <f t="shared" ref="E124" si="106">D124</f>
        <v>0.5</v>
      </c>
      <c r="F124" s="544">
        <f t="shared" ref="F124" si="107">E124</f>
        <v>0.5</v>
      </c>
      <c r="G124" s="373">
        <f>C49</f>
        <v>0.5</v>
      </c>
      <c r="H124" s="542">
        <f>L124</f>
        <v>0.42</v>
      </c>
      <c r="I124" s="543">
        <f>H124</f>
        <v>0.42</v>
      </c>
      <c r="J124" s="543">
        <f t="shared" ref="J124" si="108">I124</f>
        <v>0.42</v>
      </c>
      <c r="K124" s="544">
        <f t="shared" ref="K124" si="109">J124</f>
        <v>0.42</v>
      </c>
      <c r="L124" s="373">
        <f>D49</f>
        <v>0.42</v>
      </c>
      <c r="M124" s="542">
        <f>Q124</f>
        <v>0.42</v>
      </c>
      <c r="N124" s="543">
        <f>M124</f>
        <v>0.42</v>
      </c>
      <c r="O124" s="543">
        <f t="shared" ref="O124" si="110">N124</f>
        <v>0.42</v>
      </c>
      <c r="P124" s="544">
        <f t="shared" ref="P124" si="111">O124</f>
        <v>0.42</v>
      </c>
      <c r="Q124" s="373">
        <f>E49</f>
        <v>0.42</v>
      </c>
    </row>
    <row r="125" spans="1:51" x14ac:dyDescent="0.25">
      <c r="A125" s="526" t="s">
        <v>187</v>
      </c>
      <c r="B125" s="773" t="s">
        <v>144</v>
      </c>
      <c r="C125" s="743">
        <f>C126+C127</f>
        <v>5.1479999999999998E-2</v>
      </c>
      <c r="D125" s="743">
        <f t="shared" ref="D125" si="112">D126+D127</f>
        <v>4.9660000000000003E-2</v>
      </c>
      <c r="E125" s="743">
        <f t="shared" ref="E125" si="113">E126+E127</f>
        <v>6.4649999999999999E-2</v>
      </c>
      <c r="F125" s="744">
        <f t="shared" ref="F125" si="114">F126+F127</f>
        <v>6.1079999999999995E-2</v>
      </c>
      <c r="G125" s="320">
        <f t="shared" ref="G125" si="115">G126+G127</f>
        <v>0.22686999999999999</v>
      </c>
      <c r="H125" s="743">
        <f t="shared" ref="H125" si="116">H126+H127</f>
        <v>1.2514799999999999</v>
      </c>
      <c r="I125" s="743">
        <f t="shared" ref="I125" si="117">I126+I127</f>
        <v>0.53315999999999997</v>
      </c>
      <c r="J125" s="743">
        <f t="shared" ref="J125" si="118">J126+J127</f>
        <v>0.96465000000000001</v>
      </c>
      <c r="K125" s="744">
        <f t="shared" ref="K125:L125" si="119">K126+K127</f>
        <v>0.85308000000000006</v>
      </c>
      <c r="L125" s="320">
        <f t="shared" si="119"/>
        <v>3.6023700000000005</v>
      </c>
      <c r="M125" s="745">
        <f t="shared" ref="M125" si="120">M126+M127</f>
        <v>0.25148000000000004</v>
      </c>
      <c r="N125" s="743">
        <f t="shared" ref="N125" si="121">N126+N127</f>
        <v>0.53315999999999997</v>
      </c>
      <c r="O125" s="743">
        <f t="shared" ref="O125" si="122">O126+O127</f>
        <v>0.96465000000000001</v>
      </c>
      <c r="P125" s="746">
        <f t="shared" ref="P125:Q125" si="123">P126+P127</f>
        <v>0.85308000000000006</v>
      </c>
      <c r="Q125" s="320">
        <f t="shared" si="123"/>
        <v>2.6023700000000005</v>
      </c>
      <c r="AX125" t="s">
        <v>55</v>
      </c>
      <c r="AY125">
        <v>108</v>
      </c>
    </row>
    <row r="126" spans="1:51" s="62" customFormat="1" x14ac:dyDescent="0.25">
      <c r="A126" s="541" t="s">
        <v>206</v>
      </c>
      <c r="B126" s="774" t="s">
        <v>144</v>
      </c>
      <c r="C126" s="549"/>
      <c r="D126" s="549"/>
      <c r="E126" s="549"/>
      <c r="F126" s="550"/>
      <c r="G126" s="581">
        <f>SUM(C126:F126)</f>
        <v>0</v>
      </c>
      <c r="H126" s="549">
        <v>1.2</v>
      </c>
      <c r="I126" s="549">
        <v>0.5</v>
      </c>
      <c r="J126" s="549">
        <v>0.9</v>
      </c>
      <c r="K126" s="550">
        <v>0.79200000000000004</v>
      </c>
      <c r="L126" s="581">
        <f>SUM(H126:K126)</f>
        <v>3.3920000000000003</v>
      </c>
      <c r="M126" s="549">
        <v>0.2</v>
      </c>
      <c r="N126" s="549">
        <v>0.5</v>
      </c>
      <c r="O126" s="549">
        <v>0.9</v>
      </c>
      <c r="P126" s="550">
        <v>0.79200000000000004</v>
      </c>
      <c r="Q126" s="581">
        <f>SUM(M126:P126)</f>
        <v>2.3920000000000003</v>
      </c>
    </row>
    <row r="127" spans="1:51" s="14" customFormat="1" x14ac:dyDescent="0.25">
      <c r="A127" s="547" t="s">
        <v>207</v>
      </c>
      <c r="B127" s="774" t="s">
        <v>144</v>
      </c>
      <c r="C127" s="747">
        <f>C128*C$133</f>
        <v>5.1479999999999998E-2</v>
      </c>
      <c r="D127" s="747">
        <f t="shared" ref="D127" si="124">D128*D$133</f>
        <v>4.9660000000000003E-2</v>
      </c>
      <c r="E127" s="747">
        <f t="shared" ref="E127" si="125">E128*E$133</f>
        <v>6.4649999999999999E-2</v>
      </c>
      <c r="F127" s="748">
        <f t="shared" ref="F127" si="126">F128*F$133</f>
        <v>6.1079999999999995E-2</v>
      </c>
      <c r="G127" s="548">
        <f>SUM(C127:F127)</f>
        <v>0.22686999999999999</v>
      </c>
      <c r="H127" s="747">
        <f>H128*H$133</f>
        <v>5.1479999999999998E-2</v>
      </c>
      <c r="I127" s="747">
        <f t="shared" ref="I127" si="127">I128*I$133</f>
        <v>3.3160000000000002E-2</v>
      </c>
      <c r="J127" s="747">
        <f t="shared" ref="J127" si="128">J128*J$133</f>
        <v>6.4649999999999999E-2</v>
      </c>
      <c r="K127" s="748">
        <f t="shared" ref="K127" si="129">K128*K$133</f>
        <v>6.1079999999999995E-2</v>
      </c>
      <c r="L127" s="548">
        <f>SUM(H127:K127)</f>
        <v>0.21036999999999997</v>
      </c>
      <c r="M127" s="747">
        <f>M128*M$133</f>
        <v>5.1479999999999998E-2</v>
      </c>
      <c r="N127" s="747">
        <f t="shared" ref="N127" si="130">N128*N$133</f>
        <v>3.3160000000000002E-2</v>
      </c>
      <c r="O127" s="747">
        <f t="shared" ref="O127" si="131">O128*O$133</f>
        <v>6.4649999999999999E-2</v>
      </c>
      <c r="P127" s="748">
        <f t="shared" ref="P127" si="132">P128*P$133</f>
        <v>6.1079999999999995E-2</v>
      </c>
      <c r="Q127" s="548">
        <f>SUM(M127:P127)</f>
        <v>0.21036999999999997</v>
      </c>
    </row>
    <row r="128" spans="1:51" s="14" customFormat="1" x14ac:dyDescent="0.25">
      <c r="A128" s="528" t="s">
        <v>200</v>
      </c>
      <c r="B128" s="775" t="s">
        <v>132</v>
      </c>
      <c r="C128" s="542">
        <f>G128</f>
        <v>0.01</v>
      </c>
      <c r="D128" s="543">
        <f>C128</f>
        <v>0.01</v>
      </c>
      <c r="E128" s="543">
        <f t="shared" ref="E128" si="133">D128</f>
        <v>0.01</v>
      </c>
      <c r="F128" s="544">
        <f t="shared" ref="F128" si="134">E128</f>
        <v>0.01</v>
      </c>
      <c r="G128" s="373">
        <f>C50</f>
        <v>0.01</v>
      </c>
      <c r="H128" s="542">
        <f>L128</f>
        <v>0.01</v>
      </c>
      <c r="I128" s="543">
        <f>H128</f>
        <v>0.01</v>
      </c>
      <c r="J128" s="543">
        <f t="shared" ref="J128" si="135">I128</f>
        <v>0.01</v>
      </c>
      <c r="K128" s="544">
        <f t="shared" ref="K128" si="136">J128</f>
        <v>0.01</v>
      </c>
      <c r="L128" s="373">
        <f>D50</f>
        <v>0.01</v>
      </c>
      <c r="M128" s="542">
        <f>Q128</f>
        <v>0.01</v>
      </c>
      <c r="N128" s="543">
        <f>M128</f>
        <v>0.01</v>
      </c>
      <c r="O128" s="543">
        <f t="shared" ref="O128" si="137">N128</f>
        <v>0.01</v>
      </c>
      <c r="P128" s="544">
        <f t="shared" ref="P128" si="138">O128</f>
        <v>0.01</v>
      </c>
      <c r="Q128" s="373">
        <f>E50</f>
        <v>0.01</v>
      </c>
    </row>
    <row r="129" spans="1:51" x14ac:dyDescent="0.25">
      <c r="A129" s="526" t="s">
        <v>93</v>
      </c>
      <c r="B129" s="773" t="s">
        <v>144</v>
      </c>
      <c r="C129" s="743">
        <f>C130+C131</f>
        <v>0.10296</v>
      </c>
      <c r="D129" s="743">
        <f t="shared" ref="D129" si="139">D130+D131</f>
        <v>0.12432000000000001</v>
      </c>
      <c r="E129" s="743">
        <f t="shared" ref="E129" si="140">E130+E131</f>
        <v>0.1293</v>
      </c>
      <c r="F129" s="744">
        <f t="shared" ref="F129" si="141">F130+F131</f>
        <v>0.12215999999999999</v>
      </c>
      <c r="G129" s="320">
        <f t="shared" ref="G129" si="142">G130+G131</f>
        <v>0.47874</v>
      </c>
      <c r="H129" s="743">
        <f t="shared" ref="H129" si="143">H130+H131</f>
        <v>0.10306</v>
      </c>
      <c r="I129" s="743">
        <f t="shared" ref="I129" si="144">I130+I131</f>
        <v>9.1320000000000012E-2</v>
      </c>
      <c r="J129" s="743">
        <f t="shared" ref="J129" si="145">J130+J131</f>
        <v>0.1293</v>
      </c>
      <c r="K129" s="744">
        <f t="shared" ref="K129:L129" si="146">K130+K131</f>
        <v>0.12215999999999999</v>
      </c>
      <c r="L129" s="320">
        <f t="shared" si="146"/>
        <v>0.44583999999999996</v>
      </c>
      <c r="M129" s="745">
        <f t="shared" ref="M129" si="147">M130+M131</f>
        <v>0.10396</v>
      </c>
      <c r="N129" s="743">
        <f t="shared" ref="N129" si="148">N130+N131</f>
        <v>9.0320000000000011E-2</v>
      </c>
      <c r="O129" s="743">
        <f t="shared" ref="O129" si="149">O130+O131</f>
        <v>0.1293</v>
      </c>
      <c r="P129" s="746">
        <f t="shared" ref="P129:Q129" si="150">P130+P131</f>
        <v>0.37415999999999999</v>
      </c>
      <c r="Q129" s="320">
        <f t="shared" si="150"/>
        <v>0.69774000000000003</v>
      </c>
      <c r="AX129" t="s">
        <v>55</v>
      </c>
      <c r="AY129">
        <v>113</v>
      </c>
    </row>
    <row r="130" spans="1:51" s="62" customFormat="1" x14ac:dyDescent="0.25">
      <c r="A130" s="541" t="s">
        <v>208</v>
      </c>
      <c r="B130" s="774" t="s">
        <v>144</v>
      </c>
      <c r="C130" s="549"/>
      <c r="D130" s="549">
        <v>2.5000000000000001E-2</v>
      </c>
      <c r="E130" s="549"/>
      <c r="F130" s="550"/>
      <c r="G130" s="581">
        <f>SUM(C130:F130)</f>
        <v>2.5000000000000001E-2</v>
      </c>
      <c r="H130" s="549">
        <v>1E-4</v>
      </c>
      <c r="I130" s="549">
        <v>2.5000000000000001E-2</v>
      </c>
      <c r="J130" s="549"/>
      <c r="K130" s="550"/>
      <c r="L130" s="581">
        <f>SUM(H130:K130)</f>
        <v>2.5100000000000001E-2</v>
      </c>
      <c r="M130" s="549">
        <v>1E-3</v>
      </c>
      <c r="N130" s="549">
        <v>2.4E-2</v>
      </c>
      <c r="O130" s="549"/>
      <c r="P130" s="550">
        <v>0.252</v>
      </c>
      <c r="Q130" s="581">
        <f>SUM(M130:P130)</f>
        <v>0.27700000000000002</v>
      </c>
    </row>
    <row r="131" spans="1:51" s="14" customFormat="1" x14ac:dyDescent="0.25">
      <c r="A131" s="547" t="s">
        <v>207</v>
      </c>
      <c r="B131" s="774" t="s">
        <v>144</v>
      </c>
      <c r="C131" s="747">
        <f>C132*C$133</f>
        <v>0.10296</v>
      </c>
      <c r="D131" s="747">
        <f t="shared" ref="D131" si="151">D132*D$133</f>
        <v>9.9320000000000006E-2</v>
      </c>
      <c r="E131" s="747">
        <f t="shared" ref="E131" si="152">E132*E$133</f>
        <v>0.1293</v>
      </c>
      <c r="F131" s="748">
        <f t="shared" ref="F131" si="153">F132*F$133</f>
        <v>0.12215999999999999</v>
      </c>
      <c r="G131" s="548">
        <f>SUM(C131:F131)</f>
        <v>0.45373999999999998</v>
      </c>
      <c r="H131" s="747">
        <f>H132*H$133</f>
        <v>0.10296</v>
      </c>
      <c r="I131" s="747">
        <f t="shared" ref="I131" si="154">I132*I$133</f>
        <v>6.6320000000000004E-2</v>
      </c>
      <c r="J131" s="747">
        <f t="shared" ref="J131" si="155">J132*J$133</f>
        <v>0.1293</v>
      </c>
      <c r="K131" s="748">
        <f t="shared" ref="K131" si="156">K132*K$133</f>
        <v>0.12215999999999999</v>
      </c>
      <c r="L131" s="548">
        <f>SUM(H131:K131)</f>
        <v>0.42073999999999995</v>
      </c>
      <c r="M131" s="747">
        <f>M132*M$133</f>
        <v>0.10296</v>
      </c>
      <c r="N131" s="747">
        <f t="shared" ref="N131" si="157">N132*N$133</f>
        <v>6.6320000000000004E-2</v>
      </c>
      <c r="O131" s="747">
        <f t="shared" ref="O131" si="158">O132*O$133</f>
        <v>0.1293</v>
      </c>
      <c r="P131" s="748">
        <f t="shared" ref="P131" si="159">P132*P$133</f>
        <v>0.12215999999999999</v>
      </c>
      <c r="Q131" s="548">
        <f>SUM(M131:P131)</f>
        <v>0.42073999999999995</v>
      </c>
    </row>
    <row r="132" spans="1:51" s="14" customFormat="1" x14ac:dyDescent="0.25">
      <c r="A132" s="528" t="s">
        <v>200</v>
      </c>
      <c r="B132" s="775" t="s">
        <v>132</v>
      </c>
      <c r="C132" s="542">
        <f>G132</f>
        <v>0.02</v>
      </c>
      <c r="D132" s="543">
        <f>C132</f>
        <v>0.02</v>
      </c>
      <c r="E132" s="543">
        <f t="shared" ref="E132" si="160">D132</f>
        <v>0.02</v>
      </c>
      <c r="F132" s="544">
        <f t="shared" ref="F132" si="161">E132</f>
        <v>0.02</v>
      </c>
      <c r="G132" s="373">
        <f>C51</f>
        <v>0.02</v>
      </c>
      <c r="H132" s="542">
        <f>L132</f>
        <v>0.02</v>
      </c>
      <c r="I132" s="543">
        <f>H132</f>
        <v>0.02</v>
      </c>
      <c r="J132" s="543">
        <f t="shared" ref="J132" si="162">I132</f>
        <v>0.02</v>
      </c>
      <c r="K132" s="544">
        <f t="shared" ref="K132" si="163">J132</f>
        <v>0.02</v>
      </c>
      <c r="L132" s="373">
        <f>D51</f>
        <v>0.02</v>
      </c>
      <c r="M132" s="542">
        <f>Q132</f>
        <v>0.02</v>
      </c>
      <c r="N132" s="543">
        <f>M132</f>
        <v>0.02</v>
      </c>
      <c r="O132" s="543">
        <f t="shared" ref="O132" si="164">N132</f>
        <v>0.02</v>
      </c>
      <c r="P132" s="544">
        <f t="shared" ref="P132" si="165">O132</f>
        <v>0.02</v>
      </c>
      <c r="Q132" s="373">
        <f>E51</f>
        <v>0.02</v>
      </c>
    </row>
    <row r="133" spans="1:51" s="553" customFormat="1" ht="30" x14ac:dyDescent="0.25">
      <c r="A133" s="552" t="s">
        <v>202</v>
      </c>
      <c r="B133" s="776" t="s">
        <v>144</v>
      </c>
      <c r="C133" s="86">
        <v>5.1479999999999997</v>
      </c>
      <c r="D133" s="86">
        <v>4.9660000000000002</v>
      </c>
      <c r="E133" s="86">
        <v>6.4649999999999999</v>
      </c>
      <c r="F133" s="328">
        <v>6.1079999999999997</v>
      </c>
      <c r="G133" s="582">
        <f>SUM(C133:F133)</f>
        <v>22.687000000000001</v>
      </c>
      <c r="H133" s="86">
        <v>5.1479999999999997</v>
      </c>
      <c r="I133" s="86">
        <v>3.3159999999999998</v>
      </c>
      <c r="J133" s="86">
        <v>6.4649999999999999</v>
      </c>
      <c r="K133" s="328">
        <v>6.1079999999999997</v>
      </c>
      <c r="L133" s="582">
        <f>SUM(H133:K133)</f>
        <v>21.036999999999999</v>
      </c>
      <c r="M133" s="86">
        <v>5.1479999999999997</v>
      </c>
      <c r="N133" s="86">
        <v>3.3159999999999998</v>
      </c>
      <c r="O133" s="86">
        <v>6.4649999999999999</v>
      </c>
      <c r="P133" s="328">
        <v>6.1079999999999997</v>
      </c>
      <c r="Q133" s="582">
        <f>SUM(M133:P133)</f>
        <v>21.036999999999999</v>
      </c>
      <c r="AX133" s="553" t="s">
        <v>55</v>
      </c>
      <c r="AY133" s="553">
        <v>114</v>
      </c>
    </row>
    <row r="134" spans="1:51" x14ac:dyDescent="0.25">
      <c r="A134" s="315" t="s">
        <v>18</v>
      </c>
      <c r="B134" s="771" t="s">
        <v>144</v>
      </c>
      <c r="C134" s="319">
        <f>SUM(C135:C139)</f>
        <v>21.732000000000003</v>
      </c>
      <c r="D134" s="112">
        <f t="shared" ref="D134:Q134" si="166">SUM(D135:D139)</f>
        <v>19.805</v>
      </c>
      <c r="E134" s="112">
        <f t="shared" si="166"/>
        <v>27.403420000000001</v>
      </c>
      <c r="F134" s="327">
        <f t="shared" si="166"/>
        <v>31.306419999999999</v>
      </c>
      <c r="G134" s="322">
        <f t="shared" si="166"/>
        <v>92.700420000000008</v>
      </c>
      <c r="H134" s="331">
        <f t="shared" si="166"/>
        <v>22.526520000000001</v>
      </c>
      <c r="I134" s="113">
        <f t="shared" si="166"/>
        <v>20.323519999999998</v>
      </c>
      <c r="J134" s="113">
        <f t="shared" si="166"/>
        <v>26.58352</v>
      </c>
      <c r="K134" s="334">
        <f t="shared" si="166"/>
        <v>33.123519999999999</v>
      </c>
      <c r="L134" s="322">
        <f t="shared" si="166"/>
        <v>95.142520000000005</v>
      </c>
      <c r="M134" s="283">
        <f t="shared" si="166"/>
        <v>20.416519999999998</v>
      </c>
      <c r="N134" s="113">
        <f t="shared" si="166"/>
        <v>21.212519999999998</v>
      </c>
      <c r="O134" s="113">
        <f t="shared" si="166"/>
        <v>28.410520000000002</v>
      </c>
      <c r="P134" s="114">
        <f t="shared" si="166"/>
        <v>31.815519999999996</v>
      </c>
      <c r="Q134" s="322">
        <f t="shared" si="166"/>
        <v>94.964519999999979</v>
      </c>
      <c r="AY134">
        <v>118</v>
      </c>
    </row>
    <row r="135" spans="1:51" x14ac:dyDescent="0.25">
      <c r="A135" s="526" t="s">
        <v>184</v>
      </c>
      <c r="B135" s="80" t="s">
        <v>144</v>
      </c>
      <c r="C135" s="115">
        <f t="shared" ref="C135:Q135" si="167">C96+C102+C113</f>
        <v>5.0983599999999996</v>
      </c>
      <c r="D135" s="109">
        <f t="shared" si="167"/>
        <v>6.1877200000000006</v>
      </c>
      <c r="E135" s="109">
        <f t="shared" si="167"/>
        <v>6.81203</v>
      </c>
      <c r="F135" s="326">
        <f t="shared" si="167"/>
        <v>9.4615599999999986</v>
      </c>
      <c r="G135" s="321">
        <f t="shared" si="167"/>
        <v>24.03951</v>
      </c>
      <c r="H135" s="58">
        <f t="shared" si="167"/>
        <v>4.9292700000000007</v>
      </c>
      <c r="I135" s="110">
        <f t="shared" si="167"/>
        <v>5.69367</v>
      </c>
      <c r="J135" s="110">
        <f t="shared" si="167"/>
        <v>5.6294199999999996</v>
      </c>
      <c r="K135" s="333">
        <f t="shared" si="167"/>
        <v>8.91662</v>
      </c>
      <c r="L135" s="321">
        <f t="shared" si="167"/>
        <v>24.722619999999999</v>
      </c>
      <c r="M135" s="279">
        <f t="shared" si="167"/>
        <v>5.1288200000000002</v>
      </c>
      <c r="N135" s="110">
        <f t="shared" si="167"/>
        <v>6.8582200000000002</v>
      </c>
      <c r="O135" s="110">
        <f t="shared" si="167"/>
        <v>6.2969700000000008</v>
      </c>
      <c r="P135" s="111">
        <f t="shared" si="167"/>
        <v>9.7831700000000001</v>
      </c>
      <c r="Q135" s="321">
        <f t="shared" si="167"/>
        <v>25.38317</v>
      </c>
      <c r="AY135">
        <v>119</v>
      </c>
    </row>
    <row r="136" spans="1:51" x14ac:dyDescent="0.25">
      <c r="A136" s="526" t="s">
        <v>185</v>
      </c>
      <c r="B136" s="80" t="s">
        <v>144</v>
      </c>
      <c r="C136" s="115">
        <f t="shared" ref="C136:Q136" si="168">C97+C104+C117</f>
        <v>4.1482000000000001</v>
      </c>
      <c r="D136" s="109">
        <f t="shared" si="168"/>
        <v>3.9474</v>
      </c>
      <c r="E136" s="109">
        <f t="shared" si="168"/>
        <v>5.3952000000000009</v>
      </c>
      <c r="F136" s="326">
        <f t="shared" si="168"/>
        <v>5.6668000000000003</v>
      </c>
      <c r="G136" s="321">
        <f t="shared" si="168"/>
        <v>18.355799999999999</v>
      </c>
      <c r="H136" s="58">
        <f t="shared" si="168"/>
        <v>5.3032000000000004</v>
      </c>
      <c r="I136" s="110">
        <f t="shared" si="168"/>
        <v>3.6516000000000002</v>
      </c>
      <c r="J136" s="110">
        <f t="shared" si="168"/>
        <v>5.2966000000000006</v>
      </c>
      <c r="K136" s="333">
        <f t="shared" si="168"/>
        <v>6.8387999999999991</v>
      </c>
      <c r="L136" s="321">
        <f t="shared" si="168"/>
        <v>18.467799999999997</v>
      </c>
      <c r="M136" s="279">
        <f t="shared" si="168"/>
        <v>4.2039999999999997</v>
      </c>
      <c r="N136" s="110">
        <f t="shared" si="168"/>
        <v>3.3534000000000002</v>
      </c>
      <c r="O136" s="110">
        <f t="shared" si="168"/>
        <v>5.2423999999999999</v>
      </c>
      <c r="P136" s="111">
        <f t="shared" si="168"/>
        <v>6.2065999999999999</v>
      </c>
      <c r="Q136" s="321">
        <f t="shared" si="168"/>
        <v>18.593599999999999</v>
      </c>
      <c r="AY136">
        <v>122</v>
      </c>
    </row>
    <row r="137" spans="1:51" x14ac:dyDescent="0.25">
      <c r="A137" s="526" t="s">
        <v>92</v>
      </c>
      <c r="B137" s="80" t="s">
        <v>144</v>
      </c>
      <c r="C137" s="115">
        <f t="shared" ref="C137:Q137" si="169">C98+C106+C121</f>
        <v>7.4219999999999997</v>
      </c>
      <c r="D137" s="109">
        <f t="shared" si="169"/>
        <v>6.8960000000000008</v>
      </c>
      <c r="E137" s="109">
        <f t="shared" si="169"/>
        <v>10.594499999999998</v>
      </c>
      <c r="F137" s="326">
        <f t="shared" si="169"/>
        <v>10.331</v>
      </c>
      <c r="G137" s="321">
        <f t="shared" si="169"/>
        <v>34.726500000000001</v>
      </c>
      <c r="H137" s="58">
        <f t="shared" si="169"/>
        <v>7.452659999999999</v>
      </c>
      <c r="I137" s="110">
        <f t="shared" si="169"/>
        <v>6.1453799999999994</v>
      </c>
      <c r="J137" s="110">
        <f t="shared" si="169"/>
        <v>9.21068</v>
      </c>
      <c r="K137" s="333">
        <f t="shared" si="169"/>
        <v>11.883039999999999</v>
      </c>
      <c r="L137" s="321">
        <f t="shared" si="169"/>
        <v>33.233040000000003</v>
      </c>
      <c r="M137" s="279">
        <f t="shared" si="169"/>
        <v>7.1541999999999994</v>
      </c>
      <c r="N137" s="110">
        <f t="shared" si="169"/>
        <v>7.09192</v>
      </c>
      <c r="O137" s="110">
        <f t="shared" si="169"/>
        <v>10.500220000000001</v>
      </c>
      <c r="P137" s="111">
        <f t="shared" si="169"/>
        <v>10.080579999999999</v>
      </c>
      <c r="Q137" s="321">
        <f t="shared" si="169"/>
        <v>32.629579999999997</v>
      </c>
      <c r="AY137">
        <v>123</v>
      </c>
    </row>
    <row r="138" spans="1:51" x14ac:dyDescent="0.25">
      <c r="A138" s="526" t="s">
        <v>187</v>
      </c>
      <c r="B138" s="80" t="s">
        <v>144</v>
      </c>
      <c r="C138" s="115">
        <f t="shared" ref="C138:Q138" si="170">C99+C108+C125</f>
        <v>4.5984800000000003</v>
      </c>
      <c r="D138" s="109">
        <f t="shared" si="170"/>
        <v>2.2819599999999998</v>
      </c>
      <c r="E138" s="109">
        <f t="shared" si="170"/>
        <v>4.0092300000000005</v>
      </c>
      <c r="F138" s="326">
        <f t="shared" si="170"/>
        <v>5.2400200000000003</v>
      </c>
      <c r="G138" s="321">
        <f t="shared" si="170"/>
        <v>14.119869999999999</v>
      </c>
      <c r="H138" s="58">
        <f t="shared" si="170"/>
        <v>4.3634300000000001</v>
      </c>
      <c r="I138" s="110">
        <f t="shared" si="170"/>
        <v>4.2835899999999993</v>
      </c>
      <c r="J138" s="110">
        <f t="shared" si="170"/>
        <v>5.7832399999999993</v>
      </c>
      <c r="K138" s="333">
        <f t="shared" si="170"/>
        <v>4.9243200000000007</v>
      </c>
      <c r="L138" s="321">
        <f t="shared" si="170"/>
        <v>17.232320000000001</v>
      </c>
      <c r="M138" s="279">
        <f t="shared" si="170"/>
        <v>3.5568</v>
      </c>
      <c r="N138" s="110">
        <f t="shared" si="170"/>
        <v>3.5599600000000002</v>
      </c>
      <c r="O138" s="110">
        <f t="shared" si="170"/>
        <v>5.9806099999999995</v>
      </c>
      <c r="P138" s="111">
        <f t="shared" si="170"/>
        <v>5.17469</v>
      </c>
      <c r="Q138" s="321">
        <f t="shared" si="170"/>
        <v>16.893689999999999</v>
      </c>
      <c r="AY138">
        <v>120</v>
      </c>
    </row>
    <row r="139" spans="1:51" x14ac:dyDescent="0.25">
      <c r="A139" s="526" t="s">
        <v>93</v>
      </c>
      <c r="B139" s="80" t="s">
        <v>144</v>
      </c>
      <c r="C139" s="115">
        <f t="shared" ref="C139:Q139" si="171">C100+C110+C129</f>
        <v>0.46495999999999998</v>
      </c>
      <c r="D139" s="109">
        <f t="shared" si="171"/>
        <v>0.49192000000000002</v>
      </c>
      <c r="E139" s="109">
        <f t="shared" si="171"/>
        <v>0.59245999999999999</v>
      </c>
      <c r="F139" s="326">
        <f t="shared" si="171"/>
        <v>0.60704000000000002</v>
      </c>
      <c r="G139" s="321">
        <f t="shared" si="171"/>
        <v>1.4587399999999999</v>
      </c>
      <c r="H139" s="58">
        <f t="shared" si="171"/>
        <v>0.47796</v>
      </c>
      <c r="I139" s="110">
        <f t="shared" si="171"/>
        <v>0.54927999999999999</v>
      </c>
      <c r="J139" s="110">
        <f t="shared" si="171"/>
        <v>0.66357999999999995</v>
      </c>
      <c r="K139" s="333">
        <f t="shared" si="171"/>
        <v>0.56074000000000002</v>
      </c>
      <c r="L139" s="321">
        <f t="shared" si="171"/>
        <v>1.48674</v>
      </c>
      <c r="M139" s="279">
        <f t="shared" si="171"/>
        <v>0.37269999999999998</v>
      </c>
      <c r="N139" s="110">
        <f t="shared" si="171"/>
        <v>0.34902000000000005</v>
      </c>
      <c r="O139" s="110">
        <f t="shared" si="171"/>
        <v>0.39032</v>
      </c>
      <c r="P139" s="111">
        <f t="shared" si="171"/>
        <v>0.57047999999999999</v>
      </c>
      <c r="Q139" s="321">
        <f t="shared" si="171"/>
        <v>1.46448</v>
      </c>
      <c r="AY139">
        <v>125</v>
      </c>
    </row>
    <row r="140" spans="1:51" x14ac:dyDescent="0.25">
      <c r="A140" s="315" t="s">
        <v>98</v>
      </c>
      <c r="B140" s="771" t="s">
        <v>144</v>
      </c>
      <c r="C140" s="319">
        <f t="shared" ref="C140:Q140" si="172">SUM(C141:C145)</f>
        <v>0</v>
      </c>
      <c r="D140" s="112">
        <f t="shared" si="172"/>
        <v>0</v>
      </c>
      <c r="E140" s="112">
        <f t="shared" si="172"/>
        <v>0</v>
      </c>
      <c r="F140" s="327">
        <f t="shared" si="172"/>
        <v>0</v>
      </c>
      <c r="G140" s="322">
        <f t="shared" si="172"/>
        <v>0</v>
      </c>
      <c r="H140" s="331">
        <f t="shared" si="172"/>
        <v>0</v>
      </c>
      <c r="I140" s="113">
        <f t="shared" si="172"/>
        <v>0</v>
      </c>
      <c r="J140" s="113">
        <f t="shared" si="172"/>
        <v>0</v>
      </c>
      <c r="K140" s="334">
        <f t="shared" si="172"/>
        <v>0</v>
      </c>
      <c r="L140" s="322">
        <f t="shared" si="172"/>
        <v>0</v>
      </c>
      <c r="M140" s="283">
        <f t="shared" si="172"/>
        <v>0</v>
      </c>
      <c r="N140" s="113">
        <f t="shared" si="172"/>
        <v>0</v>
      </c>
      <c r="O140" s="113">
        <f t="shared" si="172"/>
        <v>0</v>
      </c>
      <c r="P140" s="114">
        <f t="shared" si="172"/>
        <v>0</v>
      </c>
      <c r="Q140" s="322">
        <f t="shared" si="172"/>
        <v>0</v>
      </c>
      <c r="AY140">
        <v>130</v>
      </c>
    </row>
    <row r="141" spans="1:51" x14ac:dyDescent="0.25">
      <c r="A141" s="526" t="s">
        <v>184</v>
      </c>
      <c r="B141" s="80" t="s">
        <v>144</v>
      </c>
      <c r="C141" s="86"/>
      <c r="D141" s="86"/>
      <c r="E141" s="86"/>
      <c r="F141" s="328"/>
      <c r="G141" s="321">
        <f>SUM(C141:F141)</f>
        <v>0</v>
      </c>
      <c r="H141" s="86"/>
      <c r="I141" s="86"/>
      <c r="J141" s="86"/>
      <c r="K141" s="328"/>
      <c r="L141" s="321">
        <f>SUM(H141:K141)</f>
        <v>0</v>
      </c>
      <c r="M141" s="87"/>
      <c r="N141" s="86"/>
      <c r="O141" s="86"/>
      <c r="P141" s="194"/>
      <c r="Q141" s="321">
        <f>SUM(M141:P141)</f>
        <v>0</v>
      </c>
      <c r="AX141" t="s">
        <v>55</v>
      </c>
      <c r="AY141">
        <v>131</v>
      </c>
    </row>
    <row r="142" spans="1:51" x14ac:dyDescent="0.25">
      <c r="A142" s="526" t="s">
        <v>185</v>
      </c>
      <c r="B142" s="80" t="s">
        <v>144</v>
      </c>
      <c r="C142" s="86"/>
      <c r="D142" s="86"/>
      <c r="E142" s="86"/>
      <c r="F142" s="328"/>
      <c r="G142" s="321">
        <f>SUM(C142:F142)</f>
        <v>0</v>
      </c>
      <c r="H142" s="86"/>
      <c r="I142" s="86"/>
      <c r="J142" s="86"/>
      <c r="K142" s="328"/>
      <c r="L142" s="321">
        <f>SUM(H142:K142)</f>
        <v>0</v>
      </c>
      <c r="M142" s="87"/>
      <c r="N142" s="86"/>
      <c r="O142" s="86"/>
      <c r="P142" s="194"/>
      <c r="Q142" s="321">
        <f>SUM(M142:P142)</f>
        <v>0</v>
      </c>
      <c r="AX142" t="s">
        <v>55</v>
      </c>
      <c r="AY142">
        <v>134</v>
      </c>
    </row>
    <row r="143" spans="1:51" x14ac:dyDescent="0.25">
      <c r="A143" s="526" t="s">
        <v>92</v>
      </c>
      <c r="B143" s="80" t="s">
        <v>144</v>
      </c>
      <c r="C143" s="86"/>
      <c r="D143" s="86"/>
      <c r="E143" s="86"/>
      <c r="F143" s="328"/>
      <c r="G143" s="321">
        <f>SUM(C143:F143)</f>
        <v>0</v>
      </c>
      <c r="H143" s="86"/>
      <c r="I143" s="86"/>
      <c r="J143" s="86"/>
      <c r="K143" s="328"/>
      <c r="L143" s="321">
        <f>SUM(H143:K143)</f>
        <v>0</v>
      </c>
      <c r="M143" s="87"/>
      <c r="N143" s="86"/>
      <c r="O143" s="86"/>
      <c r="P143" s="194"/>
      <c r="Q143" s="321">
        <f>SUM(M143:P143)</f>
        <v>0</v>
      </c>
      <c r="AX143" t="s">
        <v>55</v>
      </c>
      <c r="AY143">
        <v>135</v>
      </c>
    </row>
    <row r="144" spans="1:51" x14ac:dyDescent="0.25">
      <c r="A144" s="526" t="s">
        <v>187</v>
      </c>
      <c r="B144" s="80" t="s">
        <v>144</v>
      </c>
      <c r="C144" s="86"/>
      <c r="D144" s="86"/>
      <c r="E144" s="86"/>
      <c r="F144" s="328"/>
      <c r="G144" s="321">
        <f>SUM(C144:F144)</f>
        <v>0</v>
      </c>
      <c r="H144" s="86"/>
      <c r="I144" s="86"/>
      <c r="J144" s="86"/>
      <c r="K144" s="328"/>
      <c r="L144" s="321">
        <f>SUM(H144:K144)</f>
        <v>0</v>
      </c>
      <c r="M144" s="87"/>
      <c r="N144" s="86"/>
      <c r="O144" s="86"/>
      <c r="P144" s="194"/>
      <c r="Q144" s="321">
        <f>SUM(M144:P144)</f>
        <v>0</v>
      </c>
      <c r="AX144" t="s">
        <v>55</v>
      </c>
      <c r="AY144">
        <v>132</v>
      </c>
    </row>
    <row r="145" spans="1:51" x14ac:dyDescent="0.25">
      <c r="A145" s="526" t="s">
        <v>93</v>
      </c>
      <c r="B145" s="80" t="s">
        <v>144</v>
      </c>
      <c r="C145" s="86"/>
      <c r="D145" s="86"/>
      <c r="E145" s="86"/>
      <c r="F145" s="328"/>
      <c r="G145" s="321">
        <f>SUM(C145:F145)</f>
        <v>0</v>
      </c>
      <c r="H145" s="86"/>
      <c r="I145" s="86"/>
      <c r="J145" s="86"/>
      <c r="K145" s="328"/>
      <c r="L145" s="321">
        <f>SUM(H145:K145)</f>
        <v>0</v>
      </c>
      <c r="M145" s="87"/>
      <c r="N145" s="86"/>
      <c r="O145" s="86"/>
      <c r="P145" s="194"/>
      <c r="Q145" s="321">
        <f>SUM(M145:P145)</f>
        <v>0</v>
      </c>
      <c r="AX145" t="s">
        <v>55</v>
      </c>
      <c r="AY145">
        <v>137</v>
      </c>
    </row>
    <row r="146" spans="1:51" x14ac:dyDescent="0.25">
      <c r="A146" s="315" t="s">
        <v>263</v>
      </c>
      <c r="B146" s="771" t="s">
        <v>144</v>
      </c>
      <c r="C146" s="319">
        <f t="shared" ref="C146:Q146" si="173">SUM(C147:C151)</f>
        <v>0</v>
      </c>
      <c r="D146" s="112">
        <f t="shared" si="173"/>
        <v>0</v>
      </c>
      <c r="E146" s="112">
        <f t="shared" si="173"/>
        <v>0</v>
      </c>
      <c r="F146" s="327">
        <f t="shared" si="173"/>
        <v>0</v>
      </c>
      <c r="G146" s="322">
        <f t="shared" si="173"/>
        <v>0</v>
      </c>
      <c r="H146" s="331">
        <f t="shared" si="173"/>
        <v>0</v>
      </c>
      <c r="I146" s="113">
        <f t="shared" si="173"/>
        <v>0</v>
      </c>
      <c r="J146" s="113">
        <f t="shared" si="173"/>
        <v>0</v>
      </c>
      <c r="K146" s="334">
        <f t="shared" si="173"/>
        <v>0</v>
      </c>
      <c r="L146" s="322">
        <f t="shared" si="173"/>
        <v>0</v>
      </c>
      <c r="M146" s="283">
        <f t="shared" si="173"/>
        <v>0</v>
      </c>
      <c r="N146" s="113">
        <f t="shared" si="173"/>
        <v>0</v>
      </c>
      <c r="O146" s="113">
        <f t="shared" si="173"/>
        <v>0</v>
      </c>
      <c r="P146" s="114">
        <f t="shared" si="173"/>
        <v>0</v>
      </c>
      <c r="Q146" s="322">
        <f t="shared" si="173"/>
        <v>0</v>
      </c>
      <c r="AY146">
        <v>178</v>
      </c>
    </row>
    <row r="147" spans="1:51" x14ac:dyDescent="0.25">
      <c r="A147" s="526" t="s">
        <v>184</v>
      </c>
      <c r="B147" s="80" t="s">
        <v>144</v>
      </c>
      <c r="C147" s="86"/>
      <c r="D147" s="86"/>
      <c r="E147" s="86"/>
      <c r="F147" s="328"/>
      <c r="G147" s="321">
        <f>SUM(C147:F147)</f>
        <v>0</v>
      </c>
      <c r="H147" s="86"/>
      <c r="I147" s="86"/>
      <c r="J147" s="86"/>
      <c r="K147" s="328"/>
      <c r="L147" s="321">
        <f>SUM(H147:K147)</f>
        <v>0</v>
      </c>
      <c r="M147" s="87"/>
      <c r="N147" s="86"/>
      <c r="O147" s="86"/>
      <c r="P147" s="194"/>
      <c r="Q147" s="321">
        <f>SUM(M147:P147)</f>
        <v>0</v>
      </c>
      <c r="AX147" t="s">
        <v>55</v>
      </c>
      <c r="AY147">
        <v>179</v>
      </c>
    </row>
    <row r="148" spans="1:51" x14ac:dyDescent="0.25">
      <c r="A148" s="526" t="s">
        <v>185</v>
      </c>
      <c r="B148" s="80" t="s">
        <v>144</v>
      </c>
      <c r="C148" s="86"/>
      <c r="D148" s="86"/>
      <c r="E148" s="86"/>
      <c r="F148" s="328"/>
      <c r="G148" s="321">
        <f>SUM(C148:F148)</f>
        <v>0</v>
      </c>
      <c r="H148" s="86"/>
      <c r="I148" s="86"/>
      <c r="J148" s="86"/>
      <c r="K148" s="328"/>
      <c r="L148" s="321">
        <f>SUM(H148:K148)</f>
        <v>0</v>
      </c>
      <c r="M148" s="87"/>
      <c r="N148" s="86"/>
      <c r="O148" s="86"/>
      <c r="P148" s="194"/>
      <c r="Q148" s="321">
        <f>SUM(M148:P148)</f>
        <v>0</v>
      </c>
      <c r="AX148" t="s">
        <v>55</v>
      </c>
      <c r="AY148">
        <v>182</v>
      </c>
    </row>
    <row r="149" spans="1:51" x14ac:dyDescent="0.25">
      <c r="A149" s="526" t="s">
        <v>92</v>
      </c>
      <c r="B149" s="80" t="s">
        <v>144</v>
      </c>
      <c r="C149" s="86"/>
      <c r="D149" s="86"/>
      <c r="E149" s="86"/>
      <c r="F149" s="328"/>
      <c r="G149" s="321">
        <f>SUM(C149:F149)</f>
        <v>0</v>
      </c>
      <c r="H149" s="86"/>
      <c r="I149" s="86"/>
      <c r="J149" s="86"/>
      <c r="K149" s="328"/>
      <c r="L149" s="321">
        <f>SUM(H149:K149)</f>
        <v>0</v>
      </c>
      <c r="M149" s="87"/>
      <c r="N149" s="86"/>
      <c r="O149" s="86"/>
      <c r="P149" s="194"/>
      <c r="Q149" s="321">
        <f>SUM(M149:P149)</f>
        <v>0</v>
      </c>
      <c r="AX149" t="s">
        <v>55</v>
      </c>
      <c r="AY149">
        <v>183</v>
      </c>
    </row>
    <row r="150" spans="1:51" x14ac:dyDescent="0.25">
      <c r="A150" s="526" t="s">
        <v>187</v>
      </c>
      <c r="B150" s="80" t="s">
        <v>144</v>
      </c>
      <c r="C150" s="86"/>
      <c r="D150" s="86"/>
      <c r="E150" s="86"/>
      <c r="F150" s="328"/>
      <c r="G150" s="321">
        <f>SUM(C150:F150)</f>
        <v>0</v>
      </c>
      <c r="H150" s="86"/>
      <c r="I150" s="86"/>
      <c r="J150" s="86"/>
      <c r="K150" s="328"/>
      <c r="L150" s="321">
        <f>SUM(H150:K150)</f>
        <v>0</v>
      </c>
      <c r="M150" s="87"/>
      <c r="N150" s="86"/>
      <c r="O150" s="86"/>
      <c r="P150" s="194"/>
      <c r="Q150" s="321">
        <f>SUM(M150:P150)</f>
        <v>0</v>
      </c>
      <c r="AX150" t="s">
        <v>55</v>
      </c>
      <c r="AY150">
        <v>180</v>
      </c>
    </row>
    <row r="151" spans="1:51" x14ac:dyDescent="0.25">
      <c r="A151" s="526" t="s">
        <v>93</v>
      </c>
      <c r="B151" s="80" t="s">
        <v>144</v>
      </c>
      <c r="C151" s="86"/>
      <c r="D151" s="86"/>
      <c r="E151" s="86"/>
      <c r="F151" s="328"/>
      <c r="G151" s="321">
        <f>SUM(C151:F151)</f>
        <v>0</v>
      </c>
      <c r="H151" s="86"/>
      <c r="I151" s="86"/>
      <c r="J151" s="86"/>
      <c r="K151" s="328"/>
      <c r="L151" s="321">
        <f>SUM(H151:K151)</f>
        <v>0</v>
      </c>
      <c r="M151" s="87"/>
      <c r="N151" s="86"/>
      <c r="O151" s="86"/>
      <c r="P151" s="194"/>
      <c r="Q151" s="321">
        <f>SUM(M151:P151)</f>
        <v>0</v>
      </c>
      <c r="AX151" t="s">
        <v>55</v>
      </c>
      <c r="AY151">
        <v>185</v>
      </c>
    </row>
    <row r="152" spans="1:51" x14ac:dyDescent="0.25">
      <c r="A152" s="315" t="s">
        <v>5</v>
      </c>
      <c r="B152" s="771" t="s">
        <v>144</v>
      </c>
      <c r="C152" s="319">
        <f t="shared" ref="C152:Q152" si="174">SUM(C153:C157)</f>
        <v>0</v>
      </c>
      <c r="D152" s="112">
        <f t="shared" si="174"/>
        <v>0</v>
      </c>
      <c r="E152" s="112">
        <f t="shared" si="174"/>
        <v>0</v>
      </c>
      <c r="F152" s="327">
        <f t="shared" si="174"/>
        <v>0</v>
      </c>
      <c r="G152" s="322">
        <f t="shared" si="174"/>
        <v>0</v>
      </c>
      <c r="H152" s="331">
        <f t="shared" si="174"/>
        <v>0</v>
      </c>
      <c r="I152" s="113">
        <f t="shared" si="174"/>
        <v>0</v>
      </c>
      <c r="J152" s="113">
        <f t="shared" si="174"/>
        <v>0</v>
      </c>
      <c r="K152" s="334">
        <f t="shared" si="174"/>
        <v>0</v>
      </c>
      <c r="L152" s="322">
        <f t="shared" si="174"/>
        <v>0</v>
      </c>
      <c r="M152" s="283">
        <f t="shared" si="174"/>
        <v>0</v>
      </c>
      <c r="N152" s="113">
        <f t="shared" si="174"/>
        <v>0</v>
      </c>
      <c r="O152" s="113">
        <f t="shared" si="174"/>
        <v>0</v>
      </c>
      <c r="P152" s="114">
        <f t="shared" si="174"/>
        <v>0</v>
      </c>
      <c r="Q152" s="322">
        <f t="shared" si="174"/>
        <v>0</v>
      </c>
      <c r="AY152">
        <v>190</v>
      </c>
    </row>
    <row r="153" spans="1:51" x14ac:dyDescent="0.25">
      <c r="A153" s="526" t="s">
        <v>184</v>
      </c>
      <c r="B153" s="80" t="s">
        <v>144</v>
      </c>
      <c r="C153" s="86"/>
      <c r="D153" s="86"/>
      <c r="E153" s="86"/>
      <c r="F153" s="328"/>
      <c r="G153" s="321">
        <f t="shared" ref="G153:G157" si="175">SUM(C153:F153)</f>
        <v>0</v>
      </c>
      <c r="H153" s="86"/>
      <c r="I153" s="86"/>
      <c r="J153" s="86"/>
      <c r="K153" s="328"/>
      <c r="L153" s="321">
        <f t="shared" ref="L153:L157" si="176">SUM(H153:K153)</f>
        <v>0</v>
      </c>
      <c r="M153" s="87"/>
      <c r="N153" s="86"/>
      <c r="O153" s="86"/>
      <c r="P153" s="194"/>
      <c r="Q153" s="321">
        <f t="shared" ref="Q153:Q157" si="177">SUM(M153:P153)</f>
        <v>0</v>
      </c>
      <c r="AX153" t="s">
        <v>55</v>
      </c>
      <c r="AY153">
        <v>191</v>
      </c>
    </row>
    <row r="154" spans="1:51" x14ac:dyDescent="0.25">
      <c r="A154" s="526" t="s">
        <v>185</v>
      </c>
      <c r="B154" s="80" t="s">
        <v>144</v>
      </c>
      <c r="C154" s="86"/>
      <c r="D154" s="86"/>
      <c r="E154" s="86"/>
      <c r="F154" s="328"/>
      <c r="G154" s="321">
        <f t="shared" si="175"/>
        <v>0</v>
      </c>
      <c r="H154" s="86"/>
      <c r="I154" s="86"/>
      <c r="J154" s="86"/>
      <c r="K154" s="328"/>
      <c r="L154" s="321">
        <f t="shared" si="176"/>
        <v>0</v>
      </c>
      <c r="M154" s="87"/>
      <c r="N154" s="86"/>
      <c r="O154" s="86"/>
      <c r="P154" s="194"/>
      <c r="Q154" s="321">
        <f t="shared" si="177"/>
        <v>0</v>
      </c>
      <c r="AX154" t="s">
        <v>55</v>
      </c>
      <c r="AY154">
        <v>194</v>
      </c>
    </row>
    <row r="155" spans="1:51" x14ac:dyDescent="0.25">
      <c r="A155" s="526" t="s">
        <v>92</v>
      </c>
      <c r="B155" s="80" t="s">
        <v>144</v>
      </c>
      <c r="C155" s="86"/>
      <c r="D155" s="86"/>
      <c r="E155" s="86"/>
      <c r="F155" s="328"/>
      <c r="G155" s="321">
        <f t="shared" si="175"/>
        <v>0</v>
      </c>
      <c r="H155" s="86"/>
      <c r="I155" s="86"/>
      <c r="J155" s="86"/>
      <c r="K155" s="328"/>
      <c r="L155" s="321">
        <f t="shared" si="176"/>
        <v>0</v>
      </c>
      <c r="M155" s="87"/>
      <c r="N155" s="86"/>
      <c r="O155" s="86"/>
      <c r="P155" s="194"/>
      <c r="Q155" s="321">
        <f t="shared" si="177"/>
        <v>0</v>
      </c>
      <c r="AX155" t="s">
        <v>55</v>
      </c>
      <c r="AY155">
        <v>195</v>
      </c>
    </row>
    <row r="156" spans="1:51" x14ac:dyDescent="0.25">
      <c r="A156" s="526" t="s">
        <v>187</v>
      </c>
      <c r="B156" s="80" t="s">
        <v>144</v>
      </c>
      <c r="C156" s="86"/>
      <c r="D156" s="86"/>
      <c r="E156" s="86"/>
      <c r="F156" s="328"/>
      <c r="G156" s="321">
        <f t="shared" si="175"/>
        <v>0</v>
      </c>
      <c r="H156" s="86"/>
      <c r="I156" s="86"/>
      <c r="J156" s="86"/>
      <c r="K156" s="328"/>
      <c r="L156" s="321">
        <f t="shared" si="176"/>
        <v>0</v>
      </c>
      <c r="M156" s="87"/>
      <c r="N156" s="86"/>
      <c r="O156" s="86"/>
      <c r="P156" s="194"/>
      <c r="Q156" s="321">
        <f t="shared" si="177"/>
        <v>0</v>
      </c>
      <c r="AX156" t="s">
        <v>55</v>
      </c>
      <c r="AY156">
        <v>192</v>
      </c>
    </row>
    <row r="157" spans="1:51" x14ac:dyDescent="0.25">
      <c r="A157" s="526" t="s">
        <v>93</v>
      </c>
      <c r="B157" s="80" t="s">
        <v>144</v>
      </c>
      <c r="C157" s="86"/>
      <c r="D157" s="86"/>
      <c r="E157" s="86"/>
      <c r="F157" s="328"/>
      <c r="G157" s="321">
        <f t="shared" si="175"/>
        <v>0</v>
      </c>
      <c r="H157" s="86"/>
      <c r="I157" s="86"/>
      <c r="J157" s="86"/>
      <c r="K157" s="328"/>
      <c r="L157" s="321">
        <f t="shared" si="176"/>
        <v>0</v>
      </c>
      <c r="M157" s="87"/>
      <c r="N157" s="86"/>
      <c r="O157" s="86"/>
      <c r="P157" s="194"/>
      <c r="Q157" s="321">
        <f t="shared" si="177"/>
        <v>0</v>
      </c>
      <c r="AX157" t="s">
        <v>55</v>
      </c>
      <c r="AY157">
        <v>197</v>
      </c>
    </row>
    <row r="158" spans="1:51" x14ac:dyDescent="0.25">
      <c r="A158" s="315" t="s">
        <v>19</v>
      </c>
      <c r="B158" s="771" t="s">
        <v>144</v>
      </c>
      <c r="C158" s="319">
        <f>C159+C163+C167+C171+C175</f>
        <v>1.4500000000000002</v>
      </c>
      <c r="D158" s="112">
        <f t="shared" ref="D158:Q158" si="178">D159+D163+D167+D171+D175</f>
        <v>1.238</v>
      </c>
      <c r="E158" s="112">
        <f t="shared" si="178"/>
        <v>1.1620000000000001</v>
      </c>
      <c r="F158" s="327">
        <f t="shared" si="178"/>
        <v>4.3449999999999998</v>
      </c>
      <c r="G158" s="322">
        <f t="shared" si="178"/>
        <v>8.1950000000000003</v>
      </c>
      <c r="H158" s="331">
        <f t="shared" si="178"/>
        <v>1.6</v>
      </c>
      <c r="I158" s="113">
        <f t="shared" si="178"/>
        <v>2.7</v>
      </c>
      <c r="J158" s="113">
        <f t="shared" si="178"/>
        <v>3.25</v>
      </c>
      <c r="K158" s="334">
        <f t="shared" si="178"/>
        <v>3.0510000000000002</v>
      </c>
      <c r="L158" s="322">
        <f t="shared" si="178"/>
        <v>10.600999999999999</v>
      </c>
      <c r="M158" s="283">
        <f t="shared" si="178"/>
        <v>1.35</v>
      </c>
      <c r="N158" s="113">
        <f t="shared" si="178"/>
        <v>2.4500000000000002</v>
      </c>
      <c r="O158" s="113">
        <f t="shared" si="178"/>
        <v>3.75</v>
      </c>
      <c r="P158" s="114">
        <f t="shared" si="178"/>
        <v>3.25</v>
      </c>
      <c r="Q158" s="322">
        <f t="shared" si="178"/>
        <v>10.8</v>
      </c>
      <c r="AY158">
        <v>202</v>
      </c>
    </row>
    <row r="159" spans="1:51" x14ac:dyDescent="0.25">
      <c r="A159" s="526" t="s">
        <v>184</v>
      </c>
      <c r="B159" s="773" t="s">
        <v>144</v>
      </c>
      <c r="C159" s="743">
        <f>C160+C161</f>
        <v>0.1</v>
      </c>
      <c r="D159" s="743">
        <f t="shared" ref="D159" si="179">D160+D161</f>
        <v>0.25</v>
      </c>
      <c r="E159" s="743">
        <f t="shared" ref="E159" si="180">E160+E161</f>
        <v>0.25</v>
      </c>
      <c r="F159" s="744">
        <f t="shared" ref="F159" si="181">F160+F161</f>
        <v>0.6</v>
      </c>
      <c r="G159" s="320">
        <f t="shared" ref="G159" si="182">G160+G161</f>
        <v>1.2</v>
      </c>
      <c r="H159" s="743">
        <f t="shared" ref="H159" si="183">H160+H161</f>
        <v>0.1</v>
      </c>
      <c r="I159" s="743">
        <f t="shared" ref="I159" si="184">I160+I161</f>
        <v>0.45</v>
      </c>
      <c r="J159" s="743">
        <f t="shared" ref="J159" si="185">J160+J161</f>
        <v>0.65</v>
      </c>
      <c r="K159" s="744">
        <f t="shared" ref="K159:L159" si="186">K160+K161</f>
        <v>0.2</v>
      </c>
      <c r="L159" s="320">
        <f t="shared" si="186"/>
        <v>1.4000000000000001</v>
      </c>
      <c r="M159" s="745">
        <f t="shared" ref="M159" si="187">M160+M161</f>
        <v>0.1</v>
      </c>
      <c r="N159" s="743">
        <f t="shared" ref="N159" si="188">N160+N161</f>
        <v>0.45</v>
      </c>
      <c r="O159" s="743">
        <f t="shared" ref="O159" si="189">O160+O161</f>
        <v>0.65</v>
      </c>
      <c r="P159" s="746">
        <f t="shared" ref="P159:Q159" si="190">P160+P161</f>
        <v>0.4</v>
      </c>
      <c r="Q159" s="320">
        <f t="shared" si="190"/>
        <v>1.6</v>
      </c>
      <c r="AX159" t="s">
        <v>55</v>
      </c>
      <c r="AY159">
        <v>203</v>
      </c>
    </row>
    <row r="160" spans="1:51" s="62" customFormat="1" x14ac:dyDescent="0.25">
      <c r="A160" s="541" t="s">
        <v>209</v>
      </c>
      <c r="B160" s="774" t="s">
        <v>144</v>
      </c>
      <c r="C160" s="549">
        <v>0.1</v>
      </c>
      <c r="D160" s="549">
        <v>0.25</v>
      </c>
      <c r="E160" s="549">
        <v>0.25</v>
      </c>
      <c r="F160" s="550">
        <v>0.6</v>
      </c>
      <c r="G160" s="581">
        <f>SUM(C160:F160)</f>
        <v>1.2</v>
      </c>
      <c r="H160" s="549">
        <v>0.1</v>
      </c>
      <c r="I160" s="549">
        <v>0.45</v>
      </c>
      <c r="J160" s="549">
        <v>0.65</v>
      </c>
      <c r="K160" s="550">
        <v>0.2</v>
      </c>
      <c r="L160" s="551">
        <f>SUM(H160:K160)</f>
        <v>1.4000000000000001</v>
      </c>
      <c r="M160" s="549">
        <v>0.1</v>
      </c>
      <c r="N160" s="549">
        <v>0.45</v>
      </c>
      <c r="O160" s="549">
        <v>0.65</v>
      </c>
      <c r="P160" s="550">
        <v>0.4</v>
      </c>
      <c r="Q160" s="551">
        <f>SUM(M160:P160)</f>
        <v>1.6</v>
      </c>
    </row>
    <row r="161" spans="1:51" s="62" customFormat="1" x14ac:dyDescent="0.25">
      <c r="A161" s="547" t="s">
        <v>207</v>
      </c>
      <c r="B161" s="774" t="s">
        <v>144</v>
      </c>
      <c r="C161" s="747">
        <f>C162*C$179</f>
        <v>0</v>
      </c>
      <c r="D161" s="747">
        <f t="shared" ref="D161:F161" si="191">D162*D$179</f>
        <v>0</v>
      </c>
      <c r="E161" s="747">
        <f t="shared" si="191"/>
        <v>0</v>
      </c>
      <c r="F161" s="747">
        <f t="shared" si="191"/>
        <v>0</v>
      </c>
      <c r="G161" s="548">
        <f>SUM(C161:F161)</f>
        <v>0</v>
      </c>
      <c r="H161" s="747">
        <f>H162*H$179</f>
        <v>0</v>
      </c>
      <c r="I161" s="747">
        <f t="shared" ref="I161" si="192">I162*I$179</f>
        <v>0</v>
      </c>
      <c r="J161" s="747">
        <f t="shared" ref="J161" si="193">J162*J$179</f>
        <v>0</v>
      </c>
      <c r="K161" s="747">
        <f t="shared" ref="K161" si="194">K162*K$179</f>
        <v>0</v>
      </c>
      <c r="L161" s="548">
        <f>SUM(H161:K161)</f>
        <v>0</v>
      </c>
      <c r="M161" s="747">
        <f>M162*M$179</f>
        <v>0</v>
      </c>
      <c r="N161" s="747">
        <f t="shared" ref="N161" si="195">N162*N$179</f>
        <v>0</v>
      </c>
      <c r="O161" s="747">
        <f t="shared" ref="O161" si="196">O162*O$179</f>
        <v>0</v>
      </c>
      <c r="P161" s="747">
        <f t="shared" ref="P161" si="197">P162*P$179</f>
        <v>0</v>
      </c>
      <c r="Q161" s="548">
        <f>SUM(M161:P161)</f>
        <v>0</v>
      </c>
    </row>
    <row r="162" spans="1:51" s="62" customFormat="1" x14ac:dyDescent="0.25">
      <c r="A162" s="528" t="s">
        <v>200</v>
      </c>
      <c r="B162" s="775" t="s">
        <v>132</v>
      </c>
      <c r="C162" s="542">
        <f>G162</f>
        <v>7.0000000000000007E-2</v>
      </c>
      <c r="D162" s="543">
        <f>C162</f>
        <v>7.0000000000000007E-2</v>
      </c>
      <c r="E162" s="543">
        <f t="shared" ref="E162" si="198">D162</f>
        <v>7.0000000000000007E-2</v>
      </c>
      <c r="F162" s="544">
        <f t="shared" ref="F162" si="199">E162</f>
        <v>7.0000000000000007E-2</v>
      </c>
      <c r="G162" s="373">
        <f>C57</f>
        <v>7.0000000000000007E-2</v>
      </c>
      <c r="H162" s="542">
        <f>L162</f>
        <v>7.0000000000000007E-2</v>
      </c>
      <c r="I162" s="543">
        <f>H162</f>
        <v>7.0000000000000007E-2</v>
      </c>
      <c r="J162" s="543">
        <f t="shared" ref="J162" si="200">I162</f>
        <v>7.0000000000000007E-2</v>
      </c>
      <c r="K162" s="544">
        <f t="shared" ref="K162" si="201">J162</f>
        <v>7.0000000000000007E-2</v>
      </c>
      <c r="L162" s="373">
        <f>D57</f>
        <v>7.0000000000000007E-2</v>
      </c>
      <c r="M162" s="542">
        <f>Q162</f>
        <v>7.0000000000000007E-2</v>
      </c>
      <c r="N162" s="543">
        <f>M162</f>
        <v>7.0000000000000007E-2</v>
      </c>
      <c r="O162" s="543">
        <f t="shared" ref="O162" si="202">N162</f>
        <v>7.0000000000000007E-2</v>
      </c>
      <c r="P162" s="544">
        <f t="shared" ref="P162" si="203">O162</f>
        <v>7.0000000000000007E-2</v>
      </c>
      <c r="Q162" s="373">
        <f>E57</f>
        <v>7.0000000000000007E-2</v>
      </c>
    </row>
    <row r="163" spans="1:51" x14ac:dyDescent="0.25">
      <c r="A163" s="526" t="s">
        <v>185</v>
      </c>
      <c r="B163" s="773" t="s">
        <v>144</v>
      </c>
      <c r="C163" s="743">
        <f>C164+C165</f>
        <v>0</v>
      </c>
      <c r="D163" s="743">
        <f t="shared" ref="D163" si="204">D164+D165</f>
        <v>0</v>
      </c>
      <c r="E163" s="743">
        <f t="shared" ref="E163" si="205">E164+E165</f>
        <v>0</v>
      </c>
      <c r="F163" s="744">
        <f t="shared" ref="F163" si="206">F164+F165</f>
        <v>0.495</v>
      </c>
      <c r="G163" s="320">
        <f t="shared" ref="G163" si="207">G164+G165</f>
        <v>0.495</v>
      </c>
      <c r="H163" s="743">
        <f t="shared" ref="H163" si="208">H164+H165</f>
        <v>0</v>
      </c>
      <c r="I163" s="743">
        <f t="shared" ref="I163" si="209">I164+I165</f>
        <v>0</v>
      </c>
      <c r="J163" s="743">
        <f t="shared" ref="J163" si="210">J164+J165</f>
        <v>0</v>
      </c>
      <c r="K163" s="744">
        <f t="shared" ref="K163:L163" si="211">K164+K165</f>
        <v>0.495</v>
      </c>
      <c r="L163" s="320">
        <f t="shared" si="211"/>
        <v>0.495</v>
      </c>
      <c r="M163" s="745">
        <f t="shared" ref="M163" si="212">M164+M165</f>
        <v>0</v>
      </c>
      <c r="N163" s="743">
        <f t="shared" ref="N163" si="213">N164+N165</f>
        <v>0</v>
      </c>
      <c r="O163" s="743">
        <f t="shared" ref="O163" si="214">O164+O165</f>
        <v>0</v>
      </c>
      <c r="P163" s="746">
        <f t="shared" ref="P163:Q163" si="215">P164+P165</f>
        <v>0.495</v>
      </c>
      <c r="Q163" s="320">
        <f t="shared" si="215"/>
        <v>0.495</v>
      </c>
      <c r="AX163" t="s">
        <v>55</v>
      </c>
      <c r="AY163">
        <v>206</v>
      </c>
    </row>
    <row r="164" spans="1:51" s="62" customFormat="1" x14ac:dyDescent="0.25">
      <c r="A164" s="541" t="s">
        <v>210</v>
      </c>
      <c r="B164" s="774" t="s">
        <v>144</v>
      </c>
      <c r="C164" s="549"/>
      <c r="D164" s="549"/>
      <c r="E164" s="549"/>
      <c r="F164" s="550">
        <v>0.495</v>
      </c>
      <c r="G164" s="581">
        <f>SUM(C164:F164)</f>
        <v>0.495</v>
      </c>
      <c r="H164" s="549"/>
      <c r="I164" s="549"/>
      <c r="J164" s="549"/>
      <c r="K164" s="550">
        <v>0.495</v>
      </c>
      <c r="L164" s="551">
        <f>SUM(H164:K164)</f>
        <v>0.495</v>
      </c>
      <c r="M164" s="549"/>
      <c r="N164" s="549"/>
      <c r="O164" s="549"/>
      <c r="P164" s="550">
        <v>0.495</v>
      </c>
      <c r="Q164" s="551">
        <f>SUM(M164:P164)</f>
        <v>0.495</v>
      </c>
    </row>
    <row r="165" spans="1:51" s="62" customFormat="1" x14ac:dyDescent="0.25">
      <c r="A165" s="547" t="s">
        <v>207</v>
      </c>
      <c r="B165" s="774" t="s">
        <v>144</v>
      </c>
      <c r="C165" s="747">
        <f>C166*C$179</f>
        <v>0</v>
      </c>
      <c r="D165" s="747">
        <f t="shared" ref="D165" si="216">D166*D$179</f>
        <v>0</v>
      </c>
      <c r="E165" s="747">
        <f t="shared" ref="E165" si="217">E166*E$179</f>
        <v>0</v>
      </c>
      <c r="F165" s="747">
        <f t="shared" ref="F165" si="218">F166*F$179</f>
        <v>0</v>
      </c>
      <c r="G165" s="548">
        <f>SUM(C165:F165)</f>
        <v>0</v>
      </c>
      <c r="H165" s="747">
        <f>H166*H$179</f>
        <v>0</v>
      </c>
      <c r="I165" s="747">
        <f t="shared" ref="I165" si="219">I166*I$179</f>
        <v>0</v>
      </c>
      <c r="J165" s="747">
        <f t="shared" ref="J165" si="220">J166*J$179</f>
        <v>0</v>
      </c>
      <c r="K165" s="747">
        <f t="shared" ref="K165" si="221">K166*K$179</f>
        <v>0</v>
      </c>
      <c r="L165" s="548">
        <f>SUM(H165:K165)</f>
        <v>0</v>
      </c>
      <c r="M165" s="747">
        <f>M166*M$179</f>
        <v>0</v>
      </c>
      <c r="N165" s="747">
        <f t="shared" ref="N165" si="222">N166*N$179</f>
        <v>0</v>
      </c>
      <c r="O165" s="747">
        <f t="shared" ref="O165" si="223">O166*O$179</f>
        <v>0</v>
      </c>
      <c r="P165" s="747">
        <f t="shared" ref="P165" si="224">P166*P$179</f>
        <v>0</v>
      </c>
      <c r="Q165" s="548">
        <f>SUM(M165:P165)</f>
        <v>0</v>
      </c>
    </row>
    <row r="166" spans="1:51" s="62" customFormat="1" x14ac:dyDescent="0.25">
      <c r="A166" s="528" t="s">
        <v>200</v>
      </c>
      <c r="B166" s="775" t="s">
        <v>132</v>
      </c>
      <c r="C166" s="542">
        <f>G166</f>
        <v>0.4</v>
      </c>
      <c r="D166" s="543">
        <f>C166</f>
        <v>0.4</v>
      </c>
      <c r="E166" s="543">
        <f t="shared" ref="E166" si="225">D166</f>
        <v>0.4</v>
      </c>
      <c r="F166" s="544">
        <f t="shared" ref="F166" si="226">E166</f>
        <v>0.4</v>
      </c>
      <c r="G166" s="373">
        <f>C58</f>
        <v>0.4</v>
      </c>
      <c r="H166" s="542">
        <f>L166</f>
        <v>0.4</v>
      </c>
      <c r="I166" s="543">
        <f>H166</f>
        <v>0.4</v>
      </c>
      <c r="J166" s="543">
        <f t="shared" ref="J166" si="227">I166</f>
        <v>0.4</v>
      </c>
      <c r="K166" s="544">
        <f t="shared" ref="K166" si="228">J166</f>
        <v>0.4</v>
      </c>
      <c r="L166" s="373">
        <f>D58</f>
        <v>0.4</v>
      </c>
      <c r="M166" s="542">
        <f>Q166</f>
        <v>0.4</v>
      </c>
      <c r="N166" s="543">
        <f>M166</f>
        <v>0.4</v>
      </c>
      <c r="O166" s="543">
        <f t="shared" ref="O166" si="229">N166</f>
        <v>0.4</v>
      </c>
      <c r="P166" s="544">
        <f t="shared" ref="P166" si="230">O166</f>
        <v>0.4</v>
      </c>
      <c r="Q166" s="373">
        <f>E58</f>
        <v>0.4</v>
      </c>
    </row>
    <row r="167" spans="1:51" x14ac:dyDescent="0.25">
      <c r="A167" s="526" t="s">
        <v>92</v>
      </c>
      <c r="B167" s="773" t="s">
        <v>144</v>
      </c>
      <c r="C167" s="743">
        <f>C168+C169</f>
        <v>0</v>
      </c>
      <c r="D167" s="743">
        <f t="shared" ref="D167" si="231">D168+D169</f>
        <v>0</v>
      </c>
      <c r="E167" s="743">
        <f t="shared" ref="E167" si="232">E168+E169</f>
        <v>0</v>
      </c>
      <c r="F167" s="744">
        <f t="shared" ref="F167" si="233">F168+F169</f>
        <v>0.6</v>
      </c>
      <c r="G167" s="320">
        <f t="shared" ref="G167" si="234">G168+G169</f>
        <v>0.6</v>
      </c>
      <c r="H167" s="743">
        <f t="shared" ref="H167" si="235">H168+H169</f>
        <v>0</v>
      </c>
      <c r="I167" s="743">
        <f t="shared" ref="I167" si="236">I168+I169</f>
        <v>0</v>
      </c>
      <c r="J167" s="743">
        <f t="shared" ref="J167" si="237">J168+J169</f>
        <v>0</v>
      </c>
      <c r="K167" s="744">
        <f t="shared" ref="K167:L167" si="238">K168+K169</f>
        <v>1E-3</v>
      </c>
      <c r="L167" s="320">
        <f t="shared" si="238"/>
        <v>1E-3</v>
      </c>
      <c r="M167" s="745">
        <f t="shared" ref="M167" si="239">M168+M169</f>
        <v>0</v>
      </c>
      <c r="N167" s="743">
        <f t="shared" ref="N167" si="240">N168+N169</f>
        <v>0</v>
      </c>
      <c r="O167" s="743">
        <f t="shared" ref="O167" si="241">O168+O169</f>
        <v>0</v>
      </c>
      <c r="P167" s="746">
        <f t="shared" ref="P167:Q167" si="242">P168+P169</f>
        <v>0</v>
      </c>
      <c r="Q167" s="320">
        <f t="shared" si="242"/>
        <v>0</v>
      </c>
      <c r="AX167" t="s">
        <v>55</v>
      </c>
      <c r="AY167">
        <v>207</v>
      </c>
    </row>
    <row r="168" spans="1:51" s="62" customFormat="1" x14ac:dyDescent="0.25">
      <c r="A168" s="541" t="s">
        <v>211</v>
      </c>
      <c r="B168" s="774" t="s">
        <v>144</v>
      </c>
      <c r="C168" s="549"/>
      <c r="D168" s="549"/>
      <c r="E168" s="549"/>
      <c r="F168" s="550">
        <v>0.6</v>
      </c>
      <c r="G168" s="581">
        <f>SUM(C168:F168)</f>
        <v>0.6</v>
      </c>
      <c r="H168" s="549"/>
      <c r="I168" s="549"/>
      <c r="J168" s="549"/>
      <c r="K168" s="550">
        <v>1E-3</v>
      </c>
      <c r="L168" s="551">
        <f>SUM(H168:K168)</f>
        <v>1E-3</v>
      </c>
      <c r="M168" s="549"/>
      <c r="N168" s="549"/>
      <c r="O168" s="549"/>
      <c r="P168" s="550"/>
      <c r="Q168" s="551">
        <f>SUM(M168:P168)</f>
        <v>0</v>
      </c>
    </row>
    <row r="169" spans="1:51" s="62" customFormat="1" x14ac:dyDescent="0.25">
      <c r="A169" s="547" t="s">
        <v>207</v>
      </c>
      <c r="B169" s="774" t="s">
        <v>144</v>
      </c>
      <c r="C169" s="747">
        <f>C170*C$179</f>
        <v>0</v>
      </c>
      <c r="D169" s="747">
        <f t="shared" ref="D169" si="243">D170*D$179</f>
        <v>0</v>
      </c>
      <c r="E169" s="747">
        <f t="shared" ref="E169" si="244">E170*E$179</f>
        <v>0</v>
      </c>
      <c r="F169" s="747">
        <f t="shared" ref="F169" si="245">F170*F$179</f>
        <v>0</v>
      </c>
      <c r="G169" s="548">
        <f>SUM(C169:F169)</f>
        <v>0</v>
      </c>
      <c r="H169" s="747">
        <f>H170*H$179</f>
        <v>0</v>
      </c>
      <c r="I169" s="747">
        <f t="shared" ref="I169" si="246">I170*I$179</f>
        <v>0</v>
      </c>
      <c r="J169" s="747">
        <f t="shared" ref="J169" si="247">J170*J$179</f>
        <v>0</v>
      </c>
      <c r="K169" s="747">
        <f t="shared" ref="K169" si="248">K170*K$179</f>
        <v>0</v>
      </c>
      <c r="L169" s="548">
        <f>SUM(H169:K169)</f>
        <v>0</v>
      </c>
      <c r="M169" s="747">
        <f>M170*M$179</f>
        <v>0</v>
      </c>
      <c r="N169" s="747">
        <f t="shared" ref="N169" si="249">N170*N$179</f>
        <v>0</v>
      </c>
      <c r="O169" s="747">
        <f t="shared" ref="O169" si="250">O170*O$179</f>
        <v>0</v>
      </c>
      <c r="P169" s="747">
        <f t="shared" ref="P169" si="251">P170*P$179</f>
        <v>0</v>
      </c>
      <c r="Q169" s="548">
        <f>SUM(M169:P169)</f>
        <v>0</v>
      </c>
    </row>
    <row r="170" spans="1:51" s="62" customFormat="1" x14ac:dyDescent="0.25">
      <c r="A170" s="528" t="s">
        <v>200</v>
      </c>
      <c r="B170" s="775" t="s">
        <v>132</v>
      </c>
      <c r="C170" s="542">
        <f>G170</f>
        <v>0.5</v>
      </c>
      <c r="D170" s="543">
        <f>C170</f>
        <v>0.5</v>
      </c>
      <c r="E170" s="543">
        <f t="shared" ref="E170" si="252">D170</f>
        <v>0.5</v>
      </c>
      <c r="F170" s="544">
        <f t="shared" ref="F170" si="253">E170</f>
        <v>0.5</v>
      </c>
      <c r="G170" s="373">
        <f>C59</f>
        <v>0.5</v>
      </c>
      <c r="H170" s="542">
        <f>L170</f>
        <v>0.5</v>
      </c>
      <c r="I170" s="543">
        <f>H170</f>
        <v>0.5</v>
      </c>
      <c r="J170" s="543">
        <f t="shared" ref="J170" si="254">I170</f>
        <v>0.5</v>
      </c>
      <c r="K170" s="544">
        <f t="shared" ref="K170" si="255">J170</f>
        <v>0.5</v>
      </c>
      <c r="L170" s="373">
        <f>D59</f>
        <v>0.5</v>
      </c>
      <c r="M170" s="542">
        <f>Q170</f>
        <v>0.5</v>
      </c>
      <c r="N170" s="543">
        <f>M170</f>
        <v>0.5</v>
      </c>
      <c r="O170" s="543">
        <f t="shared" ref="O170" si="256">N170</f>
        <v>0.5</v>
      </c>
      <c r="P170" s="544">
        <f t="shared" ref="P170" si="257">O170</f>
        <v>0.5</v>
      </c>
      <c r="Q170" s="373">
        <f>E59</f>
        <v>0.5</v>
      </c>
    </row>
    <row r="171" spans="1:51" x14ac:dyDescent="0.25">
      <c r="A171" s="526" t="s">
        <v>187</v>
      </c>
      <c r="B171" s="773" t="s">
        <v>144</v>
      </c>
      <c r="C171" s="743">
        <f>C172+C173</f>
        <v>1.35</v>
      </c>
      <c r="D171" s="743">
        <f t="shared" ref="D171" si="258">D172+D173</f>
        <v>0.98799999999999999</v>
      </c>
      <c r="E171" s="743">
        <f t="shared" ref="E171" si="259">E172+E173</f>
        <v>0.81200000000000006</v>
      </c>
      <c r="F171" s="744">
        <f t="shared" ref="F171" si="260">F172+F173</f>
        <v>2.4500000000000002</v>
      </c>
      <c r="G171" s="320">
        <f t="shared" ref="G171" si="261">G172+G173</f>
        <v>5.6000000000000005</v>
      </c>
      <c r="H171" s="743">
        <f t="shared" ref="H171" si="262">H172+H173</f>
        <v>1.5</v>
      </c>
      <c r="I171" s="743">
        <f t="shared" ref="I171" si="263">I172+I173</f>
        <v>2.25</v>
      </c>
      <c r="J171" s="743">
        <f t="shared" ref="J171" si="264">J172+J173</f>
        <v>2.5</v>
      </c>
      <c r="K171" s="744">
        <f t="shared" ref="K171:L171" si="265">K172+K173</f>
        <v>2.1549999999999998</v>
      </c>
      <c r="L171" s="320">
        <f t="shared" si="265"/>
        <v>8.4049999999999994</v>
      </c>
      <c r="M171" s="745">
        <f t="shared" ref="M171" si="266">M172+M173</f>
        <v>1.25</v>
      </c>
      <c r="N171" s="743">
        <f t="shared" ref="N171" si="267">N172+N173</f>
        <v>2</v>
      </c>
      <c r="O171" s="743">
        <f t="shared" ref="O171" si="268">O172+O173</f>
        <v>3</v>
      </c>
      <c r="P171" s="746">
        <f t="shared" ref="P171:Q171" si="269">P172+P173</f>
        <v>2.1549999999999998</v>
      </c>
      <c r="Q171" s="320">
        <f t="shared" si="269"/>
        <v>8.4049999999999994</v>
      </c>
      <c r="AX171" t="s">
        <v>55</v>
      </c>
      <c r="AY171">
        <v>204</v>
      </c>
    </row>
    <row r="172" spans="1:51" s="62" customFormat="1" x14ac:dyDescent="0.25">
      <c r="A172" s="541" t="s">
        <v>212</v>
      </c>
      <c r="B172" s="774" t="s">
        <v>144</v>
      </c>
      <c r="C172" s="549">
        <v>1.35</v>
      </c>
      <c r="D172" s="549">
        <v>0.98799999999999999</v>
      </c>
      <c r="E172" s="549">
        <v>0.81200000000000006</v>
      </c>
      <c r="F172" s="550">
        <v>2.4500000000000002</v>
      </c>
      <c r="G172" s="581">
        <f>SUM(C172:F172)</f>
        <v>5.6000000000000005</v>
      </c>
      <c r="H172" s="549">
        <v>1.5</v>
      </c>
      <c r="I172" s="549">
        <v>2.25</v>
      </c>
      <c r="J172" s="549">
        <v>2.5</v>
      </c>
      <c r="K172" s="550">
        <v>2.1549999999999998</v>
      </c>
      <c r="L172" s="551">
        <f>SUM(H172:K172)</f>
        <v>8.4049999999999994</v>
      </c>
      <c r="M172" s="549">
        <v>1.25</v>
      </c>
      <c r="N172" s="549">
        <v>2</v>
      </c>
      <c r="O172" s="549">
        <v>3</v>
      </c>
      <c r="P172" s="550">
        <v>2.1549999999999998</v>
      </c>
      <c r="Q172" s="551">
        <f>SUM(M172:P172)</f>
        <v>8.4049999999999994</v>
      </c>
    </row>
    <row r="173" spans="1:51" s="62" customFormat="1" x14ac:dyDescent="0.25">
      <c r="A173" s="547" t="s">
        <v>207</v>
      </c>
      <c r="B173" s="774" t="s">
        <v>144</v>
      </c>
      <c r="C173" s="747">
        <f>C174*C$179</f>
        <v>0</v>
      </c>
      <c r="D173" s="747">
        <f t="shared" ref="D173" si="270">D174*D$179</f>
        <v>0</v>
      </c>
      <c r="E173" s="747">
        <f t="shared" ref="E173" si="271">E174*E$179</f>
        <v>0</v>
      </c>
      <c r="F173" s="747">
        <f t="shared" ref="F173" si="272">F174*F$179</f>
        <v>0</v>
      </c>
      <c r="G173" s="548">
        <f>SUM(C173:F173)</f>
        <v>0</v>
      </c>
      <c r="H173" s="747">
        <f>H174*H$179</f>
        <v>0</v>
      </c>
      <c r="I173" s="747">
        <f t="shared" ref="I173" si="273">I174*I$179</f>
        <v>0</v>
      </c>
      <c r="J173" s="747">
        <f t="shared" ref="J173" si="274">J174*J$179</f>
        <v>0</v>
      </c>
      <c r="K173" s="747">
        <f t="shared" ref="K173" si="275">K174*K$179</f>
        <v>0</v>
      </c>
      <c r="L173" s="548">
        <f>SUM(H173:K173)</f>
        <v>0</v>
      </c>
      <c r="M173" s="747">
        <f>M174*M$179</f>
        <v>0</v>
      </c>
      <c r="N173" s="747">
        <f t="shared" ref="N173" si="276">N174*N$179</f>
        <v>0</v>
      </c>
      <c r="O173" s="747">
        <f t="shared" ref="O173" si="277">O174*O$179</f>
        <v>0</v>
      </c>
      <c r="P173" s="747">
        <f t="shared" ref="P173" si="278">P174*P$179</f>
        <v>0</v>
      </c>
      <c r="Q173" s="548">
        <f>SUM(M173:P173)</f>
        <v>0</v>
      </c>
    </row>
    <row r="174" spans="1:51" s="62" customFormat="1" x14ac:dyDescent="0.25">
      <c r="A174" s="528" t="s">
        <v>200</v>
      </c>
      <c r="B174" s="775" t="s">
        <v>132</v>
      </c>
      <c r="C174" s="542">
        <f>G174</f>
        <v>0.01</v>
      </c>
      <c r="D174" s="543">
        <f>C174</f>
        <v>0.01</v>
      </c>
      <c r="E174" s="543">
        <f t="shared" ref="E174" si="279">D174</f>
        <v>0.01</v>
      </c>
      <c r="F174" s="544">
        <f t="shared" ref="F174" si="280">E174</f>
        <v>0.01</v>
      </c>
      <c r="G174" s="373">
        <f>C60</f>
        <v>0.01</v>
      </c>
      <c r="H174" s="542">
        <f>L174</f>
        <v>0.01</v>
      </c>
      <c r="I174" s="543">
        <f>H174</f>
        <v>0.01</v>
      </c>
      <c r="J174" s="543">
        <f t="shared" ref="J174" si="281">I174</f>
        <v>0.01</v>
      </c>
      <c r="K174" s="544">
        <f t="shared" ref="K174" si="282">J174</f>
        <v>0.01</v>
      </c>
      <c r="L174" s="373">
        <f>D60</f>
        <v>0.01</v>
      </c>
      <c r="M174" s="542">
        <f>Q174</f>
        <v>0.01</v>
      </c>
      <c r="N174" s="543">
        <f>M174</f>
        <v>0.01</v>
      </c>
      <c r="O174" s="543">
        <f t="shared" ref="O174" si="283">N174</f>
        <v>0.01</v>
      </c>
      <c r="P174" s="544">
        <f t="shared" ref="P174" si="284">O174</f>
        <v>0.01</v>
      </c>
      <c r="Q174" s="373">
        <f>E60</f>
        <v>0.01</v>
      </c>
    </row>
    <row r="175" spans="1:51" x14ac:dyDescent="0.25">
      <c r="A175" s="526" t="s">
        <v>93</v>
      </c>
      <c r="B175" s="773" t="s">
        <v>144</v>
      </c>
      <c r="C175" s="743">
        <f>C176+C177</f>
        <v>0</v>
      </c>
      <c r="D175" s="743">
        <f t="shared" ref="D175" si="285">D176+D177</f>
        <v>0</v>
      </c>
      <c r="E175" s="743">
        <f t="shared" ref="E175" si="286">E176+E177</f>
        <v>0.1</v>
      </c>
      <c r="F175" s="744">
        <f t="shared" ref="F175" si="287">F176+F177</f>
        <v>0.2</v>
      </c>
      <c r="G175" s="320">
        <f t="shared" ref="G175" si="288">G176+G177</f>
        <v>0.30000000000000004</v>
      </c>
      <c r="H175" s="743">
        <f t="shared" ref="H175" si="289">H176+H177</f>
        <v>0</v>
      </c>
      <c r="I175" s="743">
        <f t="shared" ref="I175" si="290">I176+I177</f>
        <v>0</v>
      </c>
      <c r="J175" s="743">
        <f t="shared" ref="J175" si="291">J176+J177</f>
        <v>0.1</v>
      </c>
      <c r="K175" s="744">
        <f t="shared" ref="K175:L175" si="292">K176+K177</f>
        <v>0.2</v>
      </c>
      <c r="L175" s="320">
        <f t="shared" si="292"/>
        <v>0.30000000000000004</v>
      </c>
      <c r="M175" s="745">
        <f t="shared" ref="M175" si="293">M176+M177</f>
        <v>0</v>
      </c>
      <c r="N175" s="743">
        <f t="shared" ref="N175" si="294">N176+N177</f>
        <v>0</v>
      </c>
      <c r="O175" s="743">
        <f t="shared" ref="O175" si="295">O176+O177</f>
        <v>0.1</v>
      </c>
      <c r="P175" s="746">
        <f t="shared" ref="P175:Q175" si="296">P176+P177</f>
        <v>0.2</v>
      </c>
      <c r="Q175" s="320">
        <f t="shared" si="296"/>
        <v>0.30000000000000004</v>
      </c>
      <c r="AX175" t="s">
        <v>55</v>
      </c>
      <c r="AY175">
        <v>209</v>
      </c>
    </row>
    <row r="176" spans="1:51" s="62" customFormat="1" x14ac:dyDescent="0.25">
      <c r="A176" s="541" t="s">
        <v>213</v>
      </c>
      <c r="B176" s="774" t="s">
        <v>144</v>
      </c>
      <c r="C176" s="549"/>
      <c r="D176" s="549"/>
      <c r="E176" s="549">
        <v>0.1</v>
      </c>
      <c r="F176" s="550">
        <v>0.2</v>
      </c>
      <c r="G176" s="581">
        <f>SUM(C176:F176)</f>
        <v>0.30000000000000004</v>
      </c>
      <c r="H176" s="549"/>
      <c r="I176" s="549"/>
      <c r="J176" s="549">
        <v>0.1</v>
      </c>
      <c r="K176" s="550">
        <v>0.2</v>
      </c>
      <c r="L176" s="551">
        <f>SUM(H176:K176)</f>
        <v>0.30000000000000004</v>
      </c>
      <c r="M176" s="549">
        <v>0</v>
      </c>
      <c r="N176" s="549"/>
      <c r="O176" s="549">
        <v>0.1</v>
      </c>
      <c r="P176" s="550">
        <v>0.2</v>
      </c>
      <c r="Q176" s="551">
        <f>SUM(M176:P176)</f>
        <v>0.30000000000000004</v>
      </c>
    </row>
    <row r="177" spans="1:51" s="62" customFormat="1" x14ac:dyDescent="0.25">
      <c r="A177" s="547" t="s">
        <v>207</v>
      </c>
      <c r="B177" s="774" t="s">
        <v>144</v>
      </c>
      <c r="C177" s="747">
        <f>C178*C$179</f>
        <v>0</v>
      </c>
      <c r="D177" s="747">
        <f t="shared" ref="D177" si="297">D178*D$179</f>
        <v>0</v>
      </c>
      <c r="E177" s="747">
        <f t="shared" ref="E177" si="298">E178*E$179</f>
        <v>0</v>
      </c>
      <c r="F177" s="747">
        <f t="shared" ref="F177" si="299">F178*F$179</f>
        <v>0</v>
      </c>
      <c r="G177" s="548">
        <f>SUM(C177:F177)</f>
        <v>0</v>
      </c>
      <c r="H177" s="747">
        <f>H178*H$179</f>
        <v>0</v>
      </c>
      <c r="I177" s="747">
        <f t="shared" ref="I177" si="300">I178*I$179</f>
        <v>0</v>
      </c>
      <c r="J177" s="747">
        <f t="shared" ref="J177" si="301">J178*J$179</f>
        <v>0</v>
      </c>
      <c r="K177" s="747">
        <f t="shared" ref="K177" si="302">K178*K$179</f>
        <v>0</v>
      </c>
      <c r="L177" s="548">
        <f>SUM(H177:K177)</f>
        <v>0</v>
      </c>
      <c r="M177" s="747">
        <f>M178*M$179</f>
        <v>0</v>
      </c>
      <c r="N177" s="747">
        <f t="shared" ref="N177" si="303">N178*N$179</f>
        <v>0</v>
      </c>
      <c r="O177" s="747">
        <f t="shared" ref="O177" si="304">O178*O$179</f>
        <v>0</v>
      </c>
      <c r="P177" s="747">
        <f t="shared" ref="P177" si="305">P178*P$179</f>
        <v>0</v>
      </c>
      <c r="Q177" s="548">
        <f>SUM(M177:P177)</f>
        <v>0</v>
      </c>
    </row>
    <row r="178" spans="1:51" s="62" customFormat="1" x14ac:dyDescent="0.25">
      <c r="A178" s="528" t="s">
        <v>200</v>
      </c>
      <c r="B178" s="775" t="s">
        <v>132</v>
      </c>
      <c r="C178" s="542">
        <f>G178</f>
        <v>0.02</v>
      </c>
      <c r="D178" s="543">
        <f>C178</f>
        <v>0.02</v>
      </c>
      <c r="E178" s="543">
        <f t="shared" ref="E178" si="306">D178</f>
        <v>0.02</v>
      </c>
      <c r="F178" s="544">
        <f t="shared" ref="F178" si="307">E178</f>
        <v>0.02</v>
      </c>
      <c r="G178" s="373">
        <f>C61</f>
        <v>0.02</v>
      </c>
      <c r="H178" s="542">
        <f>L178</f>
        <v>0.02</v>
      </c>
      <c r="I178" s="543">
        <f>H178</f>
        <v>0.02</v>
      </c>
      <c r="J178" s="543">
        <f t="shared" ref="J178" si="308">I178</f>
        <v>0.02</v>
      </c>
      <c r="K178" s="544">
        <f t="shared" ref="K178" si="309">J178</f>
        <v>0.02</v>
      </c>
      <c r="L178" s="373">
        <f>D61</f>
        <v>0.02</v>
      </c>
      <c r="M178" s="542">
        <f>Q178</f>
        <v>0.02</v>
      </c>
      <c r="N178" s="543">
        <f>M178</f>
        <v>0.02</v>
      </c>
      <c r="O178" s="543">
        <f t="shared" ref="O178" si="310">N178</f>
        <v>0.02</v>
      </c>
      <c r="P178" s="544">
        <f t="shared" ref="P178" si="311">O178</f>
        <v>0.02</v>
      </c>
      <c r="Q178" s="373">
        <f>E61</f>
        <v>0.02</v>
      </c>
    </row>
    <row r="179" spans="1:51" ht="30" x14ac:dyDescent="0.25">
      <c r="A179" s="552" t="s">
        <v>202</v>
      </c>
      <c r="B179" s="776" t="s">
        <v>144</v>
      </c>
      <c r="C179" s="86"/>
      <c r="D179" s="86"/>
      <c r="E179" s="86"/>
      <c r="F179" s="328"/>
      <c r="G179" s="582">
        <f>SUM(C179:F179)</f>
        <v>0</v>
      </c>
      <c r="H179" s="86"/>
      <c r="I179" s="86"/>
      <c r="J179" s="86"/>
      <c r="K179" s="328"/>
      <c r="L179" s="98">
        <f>SUM(H179:K179)</f>
        <v>0</v>
      </c>
      <c r="M179" s="86"/>
      <c r="N179" s="86"/>
      <c r="O179" s="86"/>
      <c r="P179" s="328"/>
      <c r="Q179" s="98">
        <f>SUM(M179:P179)</f>
        <v>0</v>
      </c>
      <c r="AX179" t="s">
        <v>55</v>
      </c>
      <c r="AY179">
        <v>210</v>
      </c>
    </row>
    <row r="180" spans="1:51" x14ac:dyDescent="0.25">
      <c r="A180" s="315" t="s">
        <v>6</v>
      </c>
      <c r="B180" s="771" t="s">
        <v>144</v>
      </c>
      <c r="C180" s="319">
        <f>C181+C185+C189+C193+C197</f>
        <v>18.868000000000002</v>
      </c>
      <c r="D180" s="112">
        <f t="shared" ref="D180:Q180" si="312">D181+D185+D189+D193+D197</f>
        <v>16.164000000000001</v>
      </c>
      <c r="E180" s="112">
        <f t="shared" si="312"/>
        <v>22.512</v>
      </c>
      <c r="F180" s="327">
        <f t="shared" si="312"/>
        <v>23.954999999999998</v>
      </c>
      <c r="G180" s="322">
        <f t="shared" si="312"/>
        <v>81.499000000000009</v>
      </c>
      <c r="H180" s="331">
        <f t="shared" si="312"/>
        <v>16.665000000000003</v>
      </c>
      <c r="I180" s="113">
        <f t="shared" si="312"/>
        <v>15.844999999999999</v>
      </c>
      <c r="J180" s="113">
        <f t="shared" si="312"/>
        <v>21.959000000000003</v>
      </c>
      <c r="K180" s="334">
        <f t="shared" si="312"/>
        <v>26.836000000000002</v>
      </c>
      <c r="L180" s="322">
        <f t="shared" si="312"/>
        <v>81.305000000000007</v>
      </c>
      <c r="M180" s="283">
        <f t="shared" si="312"/>
        <v>16.803000000000001</v>
      </c>
      <c r="N180" s="113">
        <f t="shared" si="312"/>
        <v>16.966999999999999</v>
      </c>
      <c r="O180" s="113">
        <f t="shared" si="312"/>
        <v>21.829000000000001</v>
      </c>
      <c r="P180" s="114">
        <f t="shared" si="312"/>
        <v>24.727</v>
      </c>
      <c r="Q180" s="322">
        <f t="shared" si="312"/>
        <v>80.325999999999993</v>
      </c>
      <c r="AY180">
        <v>214</v>
      </c>
    </row>
    <row r="181" spans="1:51" x14ac:dyDescent="0.25">
      <c r="A181" s="526" t="s">
        <v>184</v>
      </c>
      <c r="B181" s="773" t="s">
        <v>144</v>
      </c>
      <c r="C181" s="743">
        <f>C182+C183</f>
        <v>4.4582600000000001</v>
      </c>
      <c r="D181" s="743">
        <f t="shared" ref="D181:F181" si="313">D182+D183</f>
        <v>4.7786599999999995</v>
      </c>
      <c r="E181" s="743">
        <f t="shared" si="313"/>
        <v>4.7410300000000003</v>
      </c>
      <c r="F181" s="744">
        <f t="shared" si="313"/>
        <v>8.0204899999999988</v>
      </c>
      <c r="G181" s="320">
        <f t="shared" ref="G181" si="314">G182+G183</f>
        <v>21.998439999999999</v>
      </c>
      <c r="H181" s="743">
        <f>H182+H183</f>
        <v>4.7430000000000003</v>
      </c>
      <c r="I181" s="743">
        <f t="shared" ref="I181:L181" si="315">I182+I183</f>
        <v>5.1150000000000002</v>
      </c>
      <c r="J181" s="743">
        <f t="shared" si="315"/>
        <v>4.7480000000000002</v>
      </c>
      <c r="K181" s="744">
        <f t="shared" si="315"/>
        <v>7.72</v>
      </c>
      <c r="L181" s="320">
        <f t="shared" si="315"/>
        <v>22.326000000000001</v>
      </c>
      <c r="M181" s="743">
        <f>M182+M183</f>
        <v>3.8529999999999998</v>
      </c>
      <c r="N181" s="743">
        <f t="shared" ref="N181:Q181" si="316">N182+N183</f>
        <v>5.9670000000000005</v>
      </c>
      <c r="O181" s="743">
        <f t="shared" si="316"/>
        <v>4.58</v>
      </c>
      <c r="P181" s="744">
        <f t="shared" si="316"/>
        <v>7.88</v>
      </c>
      <c r="Q181" s="320">
        <f t="shared" si="316"/>
        <v>22.279999999999998</v>
      </c>
      <c r="AX181" t="s">
        <v>55</v>
      </c>
      <c r="AY181">
        <v>215</v>
      </c>
    </row>
    <row r="182" spans="1:51" s="62" customFormat="1" x14ac:dyDescent="0.25">
      <c r="A182" s="541" t="s">
        <v>249</v>
      </c>
      <c r="B182" s="774" t="s">
        <v>144</v>
      </c>
      <c r="C182" s="549">
        <v>4.0999999999999996</v>
      </c>
      <c r="D182" s="549">
        <v>4.4329999999999998</v>
      </c>
      <c r="E182" s="549">
        <v>4.2910000000000004</v>
      </c>
      <c r="F182" s="550">
        <v>7.6</v>
      </c>
      <c r="G182" s="581">
        <f>SUM(C182:F182)</f>
        <v>20.423999999999999</v>
      </c>
      <c r="H182" s="549">
        <v>4.4000000000000004</v>
      </c>
      <c r="I182" s="549">
        <v>4.8</v>
      </c>
      <c r="J182" s="549">
        <v>4.3</v>
      </c>
      <c r="K182" s="550">
        <v>7.3</v>
      </c>
      <c r="L182" s="581">
        <f>SUM(H182:K182)</f>
        <v>20.8</v>
      </c>
      <c r="M182" s="549">
        <v>3.51</v>
      </c>
      <c r="N182" s="549">
        <v>5.6520000000000001</v>
      </c>
      <c r="O182" s="549">
        <v>4.1319999999999997</v>
      </c>
      <c r="P182" s="550">
        <v>7.46</v>
      </c>
      <c r="Q182" s="581">
        <f>SUM(M182:P182)</f>
        <v>20.753999999999998</v>
      </c>
    </row>
    <row r="183" spans="1:51" s="62" customFormat="1" x14ac:dyDescent="0.25">
      <c r="A183" s="547" t="s">
        <v>207</v>
      </c>
      <c r="B183" s="774" t="s">
        <v>144</v>
      </c>
      <c r="C183" s="747">
        <f>C184*C$201</f>
        <v>0.35826000000000008</v>
      </c>
      <c r="D183" s="747">
        <f t="shared" ref="D183" si="317">D184*D$201</f>
        <v>0.34566000000000002</v>
      </c>
      <c r="E183" s="747">
        <f t="shared" ref="E183" si="318">E184*E$201</f>
        <v>0.45003000000000004</v>
      </c>
      <c r="F183" s="747">
        <f t="shared" ref="F183" si="319">F184*F$201</f>
        <v>0.42049000000000003</v>
      </c>
      <c r="G183" s="548">
        <f>SUM(C183:F183)</f>
        <v>1.5744400000000001</v>
      </c>
      <c r="H183" s="747">
        <f>H184*H$201</f>
        <v>0.34300000000000008</v>
      </c>
      <c r="I183" s="747">
        <f t="shared" ref="I183" si="320">I184*I$201</f>
        <v>0.31500000000000006</v>
      </c>
      <c r="J183" s="747">
        <f t="shared" ref="J183" si="321">J184*J$201</f>
        <v>0.44800000000000006</v>
      </c>
      <c r="K183" s="747">
        <f t="shared" ref="K183" si="322">K184*K$201</f>
        <v>0.42000000000000004</v>
      </c>
      <c r="L183" s="548">
        <f>SUM(H183:K183)</f>
        <v>1.5260000000000002</v>
      </c>
      <c r="M183" s="747">
        <f>M184*M$201</f>
        <v>0.34300000000000008</v>
      </c>
      <c r="N183" s="747">
        <f t="shared" ref="N183" si="323">N184*N$201</f>
        <v>0.31500000000000006</v>
      </c>
      <c r="O183" s="747">
        <f t="shared" ref="O183" si="324">O184*O$201</f>
        <v>0.44800000000000006</v>
      </c>
      <c r="P183" s="747">
        <f t="shared" ref="P183" si="325">P184*P$201</f>
        <v>0.42000000000000004</v>
      </c>
      <c r="Q183" s="548">
        <f>SUM(M183:P183)</f>
        <v>1.5260000000000002</v>
      </c>
    </row>
    <row r="184" spans="1:51" s="62" customFormat="1" x14ac:dyDescent="0.25">
      <c r="A184" s="528" t="s">
        <v>200</v>
      </c>
      <c r="B184" s="775" t="s">
        <v>132</v>
      </c>
      <c r="C184" s="542">
        <f>G184</f>
        <v>7.0000000000000007E-2</v>
      </c>
      <c r="D184" s="543">
        <f>C184</f>
        <v>7.0000000000000007E-2</v>
      </c>
      <c r="E184" s="543">
        <f t="shared" ref="E184" si="326">D184</f>
        <v>7.0000000000000007E-2</v>
      </c>
      <c r="F184" s="544">
        <f t="shared" ref="F184" si="327">E184</f>
        <v>7.0000000000000007E-2</v>
      </c>
      <c r="G184" s="373">
        <f>C67</f>
        <v>7.0000000000000007E-2</v>
      </c>
      <c r="H184" s="542">
        <f>L184</f>
        <v>7.0000000000000007E-2</v>
      </c>
      <c r="I184" s="543">
        <f>H184</f>
        <v>7.0000000000000007E-2</v>
      </c>
      <c r="J184" s="543">
        <f t="shared" ref="J184" si="328">I184</f>
        <v>7.0000000000000007E-2</v>
      </c>
      <c r="K184" s="544">
        <f t="shared" ref="K184" si="329">J184</f>
        <v>7.0000000000000007E-2</v>
      </c>
      <c r="L184" s="373">
        <f>D67</f>
        <v>7.0000000000000007E-2</v>
      </c>
      <c r="M184" s="542">
        <f>Q184</f>
        <v>7.0000000000000007E-2</v>
      </c>
      <c r="N184" s="543">
        <f>M184</f>
        <v>7.0000000000000007E-2</v>
      </c>
      <c r="O184" s="543">
        <f t="shared" ref="O184" si="330">N184</f>
        <v>7.0000000000000007E-2</v>
      </c>
      <c r="P184" s="544">
        <f t="shared" ref="P184" si="331">O184</f>
        <v>7.0000000000000007E-2</v>
      </c>
      <c r="Q184" s="373">
        <f>E67</f>
        <v>7.0000000000000007E-2</v>
      </c>
    </row>
    <row r="185" spans="1:51" x14ac:dyDescent="0.25">
      <c r="A185" s="526" t="s">
        <v>185</v>
      </c>
      <c r="B185" s="773" t="s">
        <v>144</v>
      </c>
      <c r="C185" s="743">
        <f>C186+C187</f>
        <v>3.9371999999999998</v>
      </c>
      <c r="D185" s="743">
        <f t="shared" ref="D185:F185" si="332">D186+D187</f>
        <v>3.6382000000000003</v>
      </c>
      <c r="E185" s="743">
        <f t="shared" si="332"/>
        <v>5.1135999999999999</v>
      </c>
      <c r="F185" s="744">
        <f t="shared" si="332"/>
        <v>4.2978000000000005</v>
      </c>
      <c r="G185" s="320">
        <f t="shared" ref="G185:G193" si="333">SUM(C185:F185)</f>
        <v>16.986800000000002</v>
      </c>
      <c r="H185" s="743">
        <f>H186+H187</f>
        <v>3.5780000000000003</v>
      </c>
      <c r="I185" s="743">
        <f t="shared" ref="I185:K185" si="334">I186+I187</f>
        <v>2.9950000000000001</v>
      </c>
      <c r="J185" s="743">
        <f t="shared" si="334"/>
        <v>5.0560000000000009</v>
      </c>
      <c r="K185" s="744">
        <f t="shared" si="334"/>
        <v>5.9990000000000006</v>
      </c>
      <c r="L185" s="320">
        <f t="shared" ref="L185" si="335">SUM(H185:K185)</f>
        <v>17.628</v>
      </c>
      <c r="M185" s="743">
        <f>M186+M187</f>
        <v>3.9090000000000003</v>
      </c>
      <c r="N185" s="743">
        <f t="shared" ref="N185:P185" si="336">N186+N187</f>
        <v>3.3010000000000002</v>
      </c>
      <c r="O185" s="743">
        <f t="shared" si="336"/>
        <v>5.1770000000000005</v>
      </c>
      <c r="P185" s="744">
        <f t="shared" si="336"/>
        <v>4.9860000000000007</v>
      </c>
      <c r="Q185" s="320">
        <f t="shared" ref="Q185" si="337">SUM(M185:P185)</f>
        <v>17.373000000000001</v>
      </c>
      <c r="AX185" t="s">
        <v>55</v>
      </c>
      <c r="AY185">
        <v>218</v>
      </c>
    </row>
    <row r="186" spans="1:51" s="62" customFormat="1" ht="30" x14ac:dyDescent="0.25">
      <c r="A186" s="630" t="s">
        <v>250</v>
      </c>
      <c r="B186" s="774" t="s">
        <v>144</v>
      </c>
      <c r="C186" s="549">
        <v>1.89</v>
      </c>
      <c r="D186" s="549">
        <v>1.663</v>
      </c>
      <c r="E186" s="549">
        <v>2.5419999999999998</v>
      </c>
      <c r="F186" s="550">
        <v>1.895</v>
      </c>
      <c r="G186" s="581">
        <f>SUM(C186:F186)</f>
        <v>7.99</v>
      </c>
      <c r="H186" s="549">
        <v>1.6180000000000001</v>
      </c>
      <c r="I186" s="549">
        <v>1.1950000000000001</v>
      </c>
      <c r="J186" s="549">
        <v>2.496</v>
      </c>
      <c r="K186" s="550">
        <v>3.5990000000000002</v>
      </c>
      <c r="L186" s="581">
        <f>SUM(H186:K186)</f>
        <v>8.9080000000000013</v>
      </c>
      <c r="M186" s="549">
        <v>1.9490000000000001</v>
      </c>
      <c r="N186" s="549">
        <v>1.5009999999999999</v>
      </c>
      <c r="O186" s="549">
        <v>2.617</v>
      </c>
      <c r="P186" s="550">
        <v>2.5859999999999999</v>
      </c>
      <c r="Q186" s="581">
        <f>SUM(M186:P186)</f>
        <v>8.6530000000000005</v>
      </c>
    </row>
    <row r="187" spans="1:51" s="62" customFormat="1" x14ac:dyDescent="0.25">
      <c r="A187" s="547" t="s">
        <v>207</v>
      </c>
      <c r="B187" s="774" t="s">
        <v>144</v>
      </c>
      <c r="C187" s="747">
        <f>C188*C$201</f>
        <v>2.0472000000000001</v>
      </c>
      <c r="D187" s="747">
        <f t="shared" ref="D187" si="338">D188*D$201</f>
        <v>1.9752000000000001</v>
      </c>
      <c r="E187" s="747">
        <f t="shared" ref="E187" si="339">E188*E$201</f>
        <v>2.5716000000000001</v>
      </c>
      <c r="F187" s="747">
        <f t="shared" ref="F187" si="340">F188*F$201</f>
        <v>2.4028</v>
      </c>
      <c r="G187" s="548">
        <f>SUM(C187:F187)</f>
        <v>8.9968000000000004</v>
      </c>
      <c r="H187" s="747">
        <f>H188*H$201</f>
        <v>1.9600000000000002</v>
      </c>
      <c r="I187" s="747">
        <f t="shared" ref="I187" si="341">I188*I$201</f>
        <v>1.8</v>
      </c>
      <c r="J187" s="747">
        <f t="shared" ref="J187" si="342">J188*J$201</f>
        <v>2.5600000000000005</v>
      </c>
      <c r="K187" s="747">
        <f t="shared" ref="K187" si="343">K188*K$201</f>
        <v>2.4000000000000004</v>
      </c>
      <c r="L187" s="548">
        <f>SUM(H187:K187)</f>
        <v>8.7200000000000006</v>
      </c>
      <c r="M187" s="747">
        <f>M188*M$201</f>
        <v>1.9600000000000002</v>
      </c>
      <c r="N187" s="747">
        <f t="shared" ref="N187" si="344">N188*N$201</f>
        <v>1.8</v>
      </c>
      <c r="O187" s="747">
        <f t="shared" ref="O187" si="345">O188*O$201</f>
        <v>2.5600000000000005</v>
      </c>
      <c r="P187" s="747">
        <f t="shared" ref="P187" si="346">P188*P$201</f>
        <v>2.4000000000000004</v>
      </c>
      <c r="Q187" s="548">
        <f>SUM(M187:P187)</f>
        <v>8.7200000000000006</v>
      </c>
    </row>
    <row r="188" spans="1:51" s="62" customFormat="1" x14ac:dyDescent="0.25">
      <c r="A188" s="528" t="s">
        <v>200</v>
      </c>
      <c r="B188" s="775" t="s">
        <v>132</v>
      </c>
      <c r="C188" s="542">
        <f>G188</f>
        <v>0.4</v>
      </c>
      <c r="D188" s="543">
        <f>C188</f>
        <v>0.4</v>
      </c>
      <c r="E188" s="543">
        <f t="shared" ref="E188" si="347">D188</f>
        <v>0.4</v>
      </c>
      <c r="F188" s="544">
        <f t="shared" ref="F188" si="348">E188</f>
        <v>0.4</v>
      </c>
      <c r="G188" s="373">
        <f>C68</f>
        <v>0.4</v>
      </c>
      <c r="H188" s="542">
        <f>L188</f>
        <v>0.4</v>
      </c>
      <c r="I188" s="543">
        <f>H188</f>
        <v>0.4</v>
      </c>
      <c r="J188" s="543">
        <f t="shared" ref="J188" si="349">I188</f>
        <v>0.4</v>
      </c>
      <c r="K188" s="544">
        <f t="shared" ref="K188" si="350">J188</f>
        <v>0.4</v>
      </c>
      <c r="L188" s="373">
        <f>D68</f>
        <v>0.4</v>
      </c>
      <c r="M188" s="542">
        <f>Q188</f>
        <v>0.4</v>
      </c>
      <c r="N188" s="543">
        <f>M188</f>
        <v>0.4</v>
      </c>
      <c r="O188" s="543">
        <f t="shared" ref="O188" si="351">N188</f>
        <v>0.4</v>
      </c>
      <c r="P188" s="544">
        <f t="shared" ref="P188" si="352">O188</f>
        <v>0.4</v>
      </c>
      <c r="Q188" s="373">
        <f>E68</f>
        <v>0.4</v>
      </c>
    </row>
    <row r="189" spans="1:51" x14ac:dyDescent="0.25">
      <c r="A189" s="526" t="s">
        <v>92</v>
      </c>
      <c r="B189" s="773" t="s">
        <v>144</v>
      </c>
      <c r="C189" s="743">
        <f>C190+C191</f>
        <v>7.359</v>
      </c>
      <c r="D189" s="743">
        <f t="shared" ref="D189:F189" si="353">D190+D191</f>
        <v>6.6690000000000005</v>
      </c>
      <c r="E189" s="743">
        <f t="shared" si="353"/>
        <v>10.3675</v>
      </c>
      <c r="F189" s="744">
        <f t="shared" si="353"/>
        <v>8.7504999999999988</v>
      </c>
      <c r="G189" s="320">
        <f t="shared" si="333"/>
        <v>33.146000000000001</v>
      </c>
      <c r="H189" s="743">
        <f>H190+H191</f>
        <v>6.45</v>
      </c>
      <c r="I189" s="743">
        <f t="shared" ref="I189:K189" si="354">I190+I191</f>
        <v>6.1</v>
      </c>
      <c r="J189" s="743">
        <f t="shared" si="354"/>
        <v>8.8000000000000007</v>
      </c>
      <c r="K189" s="744">
        <f t="shared" si="354"/>
        <v>10.75</v>
      </c>
      <c r="L189" s="320">
        <f t="shared" ref="L189" si="355">SUM(H189:K189)</f>
        <v>32.1</v>
      </c>
      <c r="M189" s="743">
        <f>M190+M191</f>
        <v>6.7679999999999998</v>
      </c>
      <c r="N189" s="743">
        <f t="shared" ref="N189:P189" si="356">N190+N191</f>
        <v>6.3570000000000002</v>
      </c>
      <c r="O189" s="743">
        <f t="shared" si="356"/>
        <v>9.4239999999999995</v>
      </c>
      <c r="P189" s="744">
        <f t="shared" si="356"/>
        <v>9.0760000000000005</v>
      </c>
      <c r="Q189" s="320">
        <f t="shared" ref="Q189" si="357">SUM(M189:P189)</f>
        <v>31.625</v>
      </c>
      <c r="AX189" t="s">
        <v>55</v>
      </c>
      <c r="AY189">
        <v>219</v>
      </c>
    </row>
    <row r="190" spans="1:51" s="62" customFormat="1" ht="30" x14ac:dyDescent="0.25">
      <c r="A190" s="630" t="s">
        <v>251</v>
      </c>
      <c r="B190" s="774" t="s">
        <v>144</v>
      </c>
      <c r="C190" s="549">
        <v>4.8</v>
      </c>
      <c r="D190" s="549">
        <v>4.2</v>
      </c>
      <c r="E190" s="549">
        <v>7.1529999999999996</v>
      </c>
      <c r="F190" s="550">
        <v>5.7469999999999999</v>
      </c>
      <c r="G190" s="581">
        <f>SUM(C190:F190)</f>
        <v>21.9</v>
      </c>
      <c r="H190" s="549">
        <v>4</v>
      </c>
      <c r="I190" s="549">
        <v>3.85</v>
      </c>
      <c r="J190" s="549">
        <v>5.6</v>
      </c>
      <c r="K190" s="550">
        <v>7.75</v>
      </c>
      <c r="L190" s="581">
        <f>SUM(H190:K190)</f>
        <v>21.2</v>
      </c>
      <c r="M190" s="549">
        <v>4.3179999999999996</v>
      </c>
      <c r="N190" s="549">
        <v>4.1070000000000002</v>
      </c>
      <c r="O190" s="549">
        <v>6.2240000000000002</v>
      </c>
      <c r="P190" s="550">
        <v>6.0759999999999996</v>
      </c>
      <c r="Q190" s="581">
        <f>SUM(M190:P190)</f>
        <v>20.725000000000001</v>
      </c>
    </row>
    <row r="191" spans="1:51" s="62" customFormat="1" x14ac:dyDescent="0.25">
      <c r="A191" s="547" t="s">
        <v>207</v>
      </c>
      <c r="B191" s="774" t="s">
        <v>144</v>
      </c>
      <c r="C191" s="747">
        <f>C192*C$201</f>
        <v>2.5590000000000002</v>
      </c>
      <c r="D191" s="747">
        <f t="shared" ref="D191" si="358">D192*D$201</f>
        <v>2.4689999999999999</v>
      </c>
      <c r="E191" s="747">
        <f t="shared" ref="E191" si="359">E192*E$201</f>
        <v>3.2145000000000001</v>
      </c>
      <c r="F191" s="747">
        <f t="shared" ref="F191" si="360">F192*F$201</f>
        <v>3.0034999999999998</v>
      </c>
      <c r="G191" s="548">
        <f>SUM(C191:F191)</f>
        <v>11.245999999999999</v>
      </c>
      <c r="H191" s="747">
        <f>H192*H$201</f>
        <v>2.4500000000000002</v>
      </c>
      <c r="I191" s="747">
        <f t="shared" ref="I191" si="361">I192*I$201</f>
        <v>2.25</v>
      </c>
      <c r="J191" s="747">
        <f t="shared" ref="J191" si="362">J192*J$201</f>
        <v>3.2</v>
      </c>
      <c r="K191" s="747">
        <f t="shared" ref="K191" si="363">K192*K$201</f>
        <v>3</v>
      </c>
      <c r="L191" s="548">
        <f>SUM(H191:K191)</f>
        <v>10.9</v>
      </c>
      <c r="M191" s="747">
        <f>M192*M$201</f>
        <v>2.4500000000000002</v>
      </c>
      <c r="N191" s="747">
        <f t="shared" ref="N191" si="364">N192*N$201</f>
        <v>2.25</v>
      </c>
      <c r="O191" s="747">
        <f t="shared" ref="O191" si="365">O192*O$201</f>
        <v>3.2</v>
      </c>
      <c r="P191" s="747">
        <f t="shared" ref="P191" si="366">P192*P$201</f>
        <v>3</v>
      </c>
      <c r="Q191" s="548">
        <f>SUM(M191:P191)</f>
        <v>10.9</v>
      </c>
    </row>
    <row r="192" spans="1:51" s="62" customFormat="1" x14ac:dyDescent="0.25">
      <c r="A192" s="528" t="s">
        <v>200</v>
      </c>
      <c r="B192" s="775" t="s">
        <v>132</v>
      </c>
      <c r="C192" s="542">
        <f>G192</f>
        <v>0.5</v>
      </c>
      <c r="D192" s="543">
        <f>C192</f>
        <v>0.5</v>
      </c>
      <c r="E192" s="543">
        <f t="shared" ref="E192" si="367">D192</f>
        <v>0.5</v>
      </c>
      <c r="F192" s="544">
        <f t="shared" ref="F192" si="368">E192</f>
        <v>0.5</v>
      </c>
      <c r="G192" s="373">
        <f>C69</f>
        <v>0.5</v>
      </c>
      <c r="H192" s="542">
        <f>L192</f>
        <v>0.5</v>
      </c>
      <c r="I192" s="543">
        <f>H192</f>
        <v>0.5</v>
      </c>
      <c r="J192" s="543">
        <f t="shared" ref="J192" si="369">I192</f>
        <v>0.5</v>
      </c>
      <c r="K192" s="544">
        <f t="shared" ref="K192" si="370">J192</f>
        <v>0.5</v>
      </c>
      <c r="L192" s="373">
        <f>D69</f>
        <v>0.5</v>
      </c>
      <c r="M192" s="542">
        <f>Q192</f>
        <v>0.5</v>
      </c>
      <c r="N192" s="543">
        <f>M192</f>
        <v>0.5</v>
      </c>
      <c r="O192" s="543">
        <f t="shared" ref="O192" si="371">N192</f>
        <v>0.5</v>
      </c>
      <c r="P192" s="544">
        <f t="shared" ref="P192" si="372">O192</f>
        <v>0.5</v>
      </c>
      <c r="Q192" s="373">
        <f>E69</f>
        <v>0.5</v>
      </c>
    </row>
    <row r="193" spans="1:51" x14ac:dyDescent="0.25">
      <c r="A193" s="526" t="s">
        <v>187</v>
      </c>
      <c r="B193" s="773" t="s">
        <v>144</v>
      </c>
      <c r="C193" s="743">
        <f>C194+C195</f>
        <v>2.8161800000000001</v>
      </c>
      <c r="D193" s="743">
        <f t="shared" ref="D193:F193" si="373">D194+D195</f>
        <v>0.84938000000000002</v>
      </c>
      <c r="E193" s="743">
        <f t="shared" si="373"/>
        <v>2.0642900000000002</v>
      </c>
      <c r="F193" s="744">
        <f t="shared" si="373"/>
        <v>2.6040700000000001</v>
      </c>
      <c r="G193" s="320">
        <f t="shared" si="333"/>
        <v>8.3339200000000009</v>
      </c>
      <c r="H193" s="743">
        <f>H194+H195</f>
        <v>1.649</v>
      </c>
      <c r="I193" s="743">
        <f t="shared" ref="I193:K193" si="374">I194+I195</f>
        <v>1.395</v>
      </c>
      <c r="J193" s="743">
        <f t="shared" si="374"/>
        <v>3.0140000000000002</v>
      </c>
      <c r="K193" s="744">
        <f t="shared" si="374"/>
        <v>2.11</v>
      </c>
      <c r="L193" s="320">
        <f t="shared" ref="L193" si="375">SUM(H193:K193)</f>
        <v>8.1679999999999993</v>
      </c>
      <c r="M193" s="743">
        <f>M194+M195</f>
        <v>1.994</v>
      </c>
      <c r="N193" s="743">
        <f t="shared" ref="N193:P193" si="376">N194+N195</f>
        <v>1.089</v>
      </c>
      <c r="O193" s="743">
        <f t="shared" si="376"/>
        <v>2.3860000000000001</v>
      </c>
      <c r="P193" s="744">
        <f t="shared" si="376"/>
        <v>2.5380000000000003</v>
      </c>
      <c r="Q193" s="320">
        <f t="shared" ref="Q193" si="377">SUM(M193:P193)</f>
        <v>8.0070000000000014</v>
      </c>
      <c r="AX193" t="s">
        <v>55</v>
      </c>
      <c r="AY193">
        <v>216</v>
      </c>
    </row>
    <row r="194" spans="1:51" s="62" customFormat="1" ht="30" x14ac:dyDescent="0.25">
      <c r="A194" s="630" t="s">
        <v>252</v>
      </c>
      <c r="B194" s="774" t="s">
        <v>144</v>
      </c>
      <c r="C194" s="549">
        <v>2.7650000000000001</v>
      </c>
      <c r="D194" s="549">
        <v>0.8</v>
      </c>
      <c r="E194" s="549">
        <v>2</v>
      </c>
      <c r="F194" s="550">
        <v>2.544</v>
      </c>
      <c r="G194" s="581">
        <f>SUM(C194:F194)</f>
        <v>8.109</v>
      </c>
      <c r="H194" s="549">
        <v>1.6</v>
      </c>
      <c r="I194" s="549">
        <v>1.35</v>
      </c>
      <c r="J194" s="549">
        <v>2.95</v>
      </c>
      <c r="K194" s="550">
        <v>2.0499999999999998</v>
      </c>
      <c r="L194" s="581">
        <f>SUM(H194:K194)</f>
        <v>7.95</v>
      </c>
      <c r="M194" s="549">
        <v>1.9450000000000001</v>
      </c>
      <c r="N194" s="549">
        <v>1.044</v>
      </c>
      <c r="O194" s="549">
        <v>2.3220000000000001</v>
      </c>
      <c r="P194" s="550">
        <v>2.4780000000000002</v>
      </c>
      <c r="Q194" s="581">
        <f>SUM(M194:P194)</f>
        <v>7.7889999999999997</v>
      </c>
    </row>
    <row r="195" spans="1:51" s="62" customFormat="1" x14ac:dyDescent="0.25">
      <c r="A195" s="547" t="s">
        <v>207</v>
      </c>
      <c r="B195" s="774" t="s">
        <v>144</v>
      </c>
      <c r="C195" s="747">
        <f>C196*C$201</f>
        <v>5.1180000000000003E-2</v>
      </c>
      <c r="D195" s="747">
        <f t="shared" ref="D195" si="378">D196*D$201</f>
        <v>4.938E-2</v>
      </c>
      <c r="E195" s="747">
        <f t="shared" ref="E195" si="379">E196*E$201</f>
        <v>6.429E-2</v>
      </c>
      <c r="F195" s="747">
        <f t="shared" ref="F195" si="380">F196*F$201</f>
        <v>6.0069999999999998E-2</v>
      </c>
      <c r="G195" s="548">
        <f>SUM(C195:F195)</f>
        <v>0.22492000000000001</v>
      </c>
      <c r="H195" s="747">
        <f>H196*H$201</f>
        <v>4.9000000000000002E-2</v>
      </c>
      <c r="I195" s="747">
        <f t="shared" ref="I195" si="381">I196*I$201</f>
        <v>4.4999999999999998E-2</v>
      </c>
      <c r="J195" s="747">
        <f t="shared" ref="J195" si="382">J196*J$201</f>
        <v>6.4000000000000001E-2</v>
      </c>
      <c r="K195" s="747">
        <f t="shared" ref="K195" si="383">K196*K$201</f>
        <v>0.06</v>
      </c>
      <c r="L195" s="548">
        <f>SUM(H195:K195)</f>
        <v>0.218</v>
      </c>
      <c r="M195" s="747">
        <f>M196*M$201</f>
        <v>4.9000000000000002E-2</v>
      </c>
      <c r="N195" s="747">
        <f t="shared" ref="N195" si="384">N196*N$201</f>
        <v>4.4999999999999998E-2</v>
      </c>
      <c r="O195" s="747">
        <f t="shared" ref="O195" si="385">O196*O$201</f>
        <v>6.4000000000000001E-2</v>
      </c>
      <c r="P195" s="747">
        <f t="shared" ref="P195" si="386">P196*P$201</f>
        <v>0.06</v>
      </c>
      <c r="Q195" s="548">
        <f>SUM(M195:P195)</f>
        <v>0.218</v>
      </c>
    </row>
    <row r="196" spans="1:51" s="62" customFormat="1" x14ac:dyDescent="0.25">
      <c r="A196" s="528" t="s">
        <v>200</v>
      </c>
      <c r="B196" s="775" t="s">
        <v>132</v>
      </c>
      <c r="C196" s="542">
        <f>G196</f>
        <v>0.01</v>
      </c>
      <c r="D196" s="543">
        <f>C196</f>
        <v>0.01</v>
      </c>
      <c r="E196" s="543">
        <f t="shared" ref="E196" si="387">D196</f>
        <v>0.01</v>
      </c>
      <c r="F196" s="544">
        <f t="shared" ref="F196" si="388">E196</f>
        <v>0.01</v>
      </c>
      <c r="G196" s="373">
        <f>C70</f>
        <v>0.01</v>
      </c>
      <c r="H196" s="542">
        <f>L196</f>
        <v>0.01</v>
      </c>
      <c r="I196" s="543">
        <f>H196</f>
        <v>0.01</v>
      </c>
      <c r="J196" s="543">
        <f t="shared" ref="J196" si="389">I196</f>
        <v>0.01</v>
      </c>
      <c r="K196" s="544">
        <f t="shared" ref="K196" si="390">J196</f>
        <v>0.01</v>
      </c>
      <c r="L196" s="373">
        <f>D70</f>
        <v>0.01</v>
      </c>
      <c r="M196" s="542">
        <f>Q196</f>
        <v>0.01</v>
      </c>
      <c r="N196" s="543">
        <f>M196</f>
        <v>0.01</v>
      </c>
      <c r="O196" s="543">
        <f t="shared" ref="O196" si="391">N196</f>
        <v>0.01</v>
      </c>
      <c r="P196" s="544">
        <f t="shared" ref="P196" si="392">O196</f>
        <v>0.01</v>
      </c>
      <c r="Q196" s="373">
        <f>E70</f>
        <v>0.01</v>
      </c>
    </row>
    <row r="197" spans="1:51" x14ac:dyDescent="0.25">
      <c r="A197" s="526" t="s">
        <v>93</v>
      </c>
      <c r="B197" s="773" t="s">
        <v>144</v>
      </c>
      <c r="C197" s="743">
        <f>C198+C199</f>
        <v>0.29736000000000001</v>
      </c>
      <c r="D197" s="743">
        <f t="shared" ref="D197:G197" si="393">D198+D199</f>
        <v>0.22876000000000002</v>
      </c>
      <c r="E197" s="743">
        <f t="shared" si="393"/>
        <v>0.22558</v>
      </c>
      <c r="F197" s="744">
        <f t="shared" si="393"/>
        <v>0.28214</v>
      </c>
      <c r="G197" s="320">
        <f t="shared" si="393"/>
        <v>1.0338400000000001</v>
      </c>
      <c r="H197" s="743">
        <f>H198+H199</f>
        <v>0.245</v>
      </c>
      <c r="I197" s="743">
        <f t="shared" ref="I197:L197" si="394">I198+I199</f>
        <v>0.24</v>
      </c>
      <c r="J197" s="743">
        <f t="shared" si="394"/>
        <v>0.34099999999999997</v>
      </c>
      <c r="K197" s="744">
        <f t="shared" si="394"/>
        <v>0.25700000000000001</v>
      </c>
      <c r="L197" s="320">
        <f t="shared" si="394"/>
        <v>1.083</v>
      </c>
      <c r="M197" s="743">
        <f>M198+M199</f>
        <v>0.27900000000000003</v>
      </c>
      <c r="N197" s="743">
        <f t="shared" ref="N197:Q197" si="395">N198+N199</f>
        <v>0.253</v>
      </c>
      <c r="O197" s="743">
        <f t="shared" si="395"/>
        <v>0.26200000000000001</v>
      </c>
      <c r="P197" s="744">
        <f t="shared" si="395"/>
        <v>0.247</v>
      </c>
      <c r="Q197" s="320">
        <f t="shared" si="395"/>
        <v>1.0409999999999999</v>
      </c>
      <c r="AX197" t="s">
        <v>55</v>
      </c>
      <c r="AY197">
        <v>221</v>
      </c>
    </row>
    <row r="198" spans="1:51" s="62" customFormat="1" ht="30" x14ac:dyDescent="0.25">
      <c r="A198" s="630" t="s">
        <v>253</v>
      </c>
      <c r="B198" s="774" t="s">
        <v>144</v>
      </c>
      <c r="C198" s="549">
        <v>0.19500000000000001</v>
      </c>
      <c r="D198" s="549">
        <v>0.13</v>
      </c>
      <c r="E198" s="549">
        <v>9.7000000000000003E-2</v>
      </c>
      <c r="F198" s="550">
        <v>0.16200000000000001</v>
      </c>
      <c r="G198" s="581">
        <f>SUM(C198:F198)</f>
        <v>0.58400000000000007</v>
      </c>
      <c r="H198" s="549">
        <v>0.14699999999999999</v>
      </c>
      <c r="I198" s="549">
        <v>0.15</v>
      </c>
      <c r="J198" s="549">
        <v>0.21299999999999999</v>
      </c>
      <c r="K198" s="550">
        <v>0.13700000000000001</v>
      </c>
      <c r="L198" s="581">
        <f>SUM(H198:K198)</f>
        <v>0.64700000000000002</v>
      </c>
      <c r="M198" s="549">
        <v>0.18099999999999999</v>
      </c>
      <c r="N198" s="549">
        <v>0.16300000000000001</v>
      </c>
      <c r="O198" s="549">
        <v>0.13400000000000001</v>
      </c>
      <c r="P198" s="550">
        <v>0.127</v>
      </c>
      <c r="Q198" s="581">
        <f>SUM(M198:P198)</f>
        <v>0.60499999999999998</v>
      </c>
    </row>
    <row r="199" spans="1:51" s="62" customFormat="1" x14ac:dyDescent="0.25">
      <c r="A199" s="547" t="s">
        <v>207</v>
      </c>
      <c r="B199" s="774" t="s">
        <v>144</v>
      </c>
      <c r="C199" s="747">
        <f>C200*C$201</f>
        <v>0.10236000000000001</v>
      </c>
      <c r="D199" s="747">
        <f t="shared" ref="D199:F199" si="396">D200*D$201</f>
        <v>9.8760000000000001E-2</v>
      </c>
      <c r="E199" s="747">
        <f t="shared" si="396"/>
        <v>0.12858</v>
      </c>
      <c r="F199" s="747">
        <f t="shared" si="396"/>
        <v>0.12014</v>
      </c>
      <c r="G199" s="548">
        <f>SUM(C199:F199)</f>
        <v>0.44984000000000002</v>
      </c>
      <c r="H199" s="747">
        <f>H200*H$201</f>
        <v>9.8000000000000004E-2</v>
      </c>
      <c r="I199" s="747">
        <f t="shared" ref="I199" si="397">I200*I$201</f>
        <v>0.09</v>
      </c>
      <c r="J199" s="747">
        <f t="shared" ref="J199" si="398">J200*J$201</f>
        <v>0.128</v>
      </c>
      <c r="K199" s="747">
        <f t="shared" ref="K199" si="399">K200*K$201</f>
        <v>0.12</v>
      </c>
      <c r="L199" s="548">
        <f>SUM(H199:K199)</f>
        <v>0.436</v>
      </c>
      <c r="M199" s="747">
        <f>M200*M$201</f>
        <v>9.8000000000000004E-2</v>
      </c>
      <c r="N199" s="747">
        <f t="shared" ref="N199" si="400">N200*N$201</f>
        <v>0.09</v>
      </c>
      <c r="O199" s="747">
        <f t="shared" ref="O199" si="401">O200*O$201</f>
        <v>0.128</v>
      </c>
      <c r="P199" s="747">
        <f t="shared" ref="P199" si="402">P200*P$201</f>
        <v>0.12</v>
      </c>
      <c r="Q199" s="548">
        <f>SUM(M199:P199)</f>
        <v>0.436</v>
      </c>
    </row>
    <row r="200" spans="1:51" s="62" customFormat="1" x14ac:dyDescent="0.25">
      <c r="A200" s="528" t="s">
        <v>200</v>
      </c>
      <c r="B200" s="775" t="s">
        <v>132</v>
      </c>
      <c r="C200" s="542">
        <f>G200</f>
        <v>0.02</v>
      </c>
      <c r="D200" s="543">
        <f>C200</f>
        <v>0.02</v>
      </c>
      <c r="E200" s="543">
        <f t="shared" ref="E200" si="403">D200</f>
        <v>0.02</v>
      </c>
      <c r="F200" s="544">
        <f t="shared" ref="F200" si="404">E200</f>
        <v>0.02</v>
      </c>
      <c r="G200" s="373">
        <f>C71</f>
        <v>0.02</v>
      </c>
      <c r="H200" s="542">
        <f>L200</f>
        <v>0.02</v>
      </c>
      <c r="I200" s="543">
        <f>H200</f>
        <v>0.02</v>
      </c>
      <c r="J200" s="543">
        <f t="shared" ref="J200" si="405">I200</f>
        <v>0.02</v>
      </c>
      <c r="K200" s="544">
        <f t="shared" ref="K200" si="406">J200</f>
        <v>0.02</v>
      </c>
      <c r="L200" s="373">
        <f>D71</f>
        <v>0.02</v>
      </c>
      <c r="M200" s="542">
        <f>Q200</f>
        <v>0.02</v>
      </c>
      <c r="N200" s="543">
        <f>M200</f>
        <v>0.02</v>
      </c>
      <c r="O200" s="543">
        <f t="shared" ref="O200" si="407">N200</f>
        <v>0.02</v>
      </c>
      <c r="P200" s="544">
        <f t="shared" ref="P200" si="408">O200</f>
        <v>0.02</v>
      </c>
      <c r="Q200" s="373">
        <f>E71</f>
        <v>0.02</v>
      </c>
    </row>
    <row r="201" spans="1:51" ht="30" x14ac:dyDescent="0.25">
      <c r="A201" s="552" t="s">
        <v>255</v>
      </c>
      <c r="B201" s="776" t="s">
        <v>144</v>
      </c>
      <c r="C201" s="86">
        <v>5.1180000000000003</v>
      </c>
      <c r="D201" s="86">
        <v>4.9379999999999997</v>
      </c>
      <c r="E201" s="86">
        <v>6.4290000000000003</v>
      </c>
      <c r="F201" s="328">
        <v>6.0069999999999997</v>
      </c>
      <c r="G201" s="582">
        <f>SUM(C201:F201)</f>
        <v>22.491999999999997</v>
      </c>
      <c r="H201" s="86">
        <v>4.9000000000000004</v>
      </c>
      <c r="I201" s="86">
        <v>4.5</v>
      </c>
      <c r="J201" s="86">
        <v>6.4</v>
      </c>
      <c r="K201" s="328">
        <v>6</v>
      </c>
      <c r="L201" s="582">
        <f>SUM(H201:K201)</f>
        <v>21.8</v>
      </c>
      <c r="M201" s="86">
        <v>4.9000000000000004</v>
      </c>
      <c r="N201" s="86">
        <v>4.5</v>
      </c>
      <c r="O201" s="86">
        <v>6.4</v>
      </c>
      <c r="P201" s="328">
        <v>6</v>
      </c>
      <c r="Q201" s="582">
        <f>SUM(M201:P201)</f>
        <v>21.8</v>
      </c>
      <c r="AX201" t="s">
        <v>55</v>
      </c>
      <c r="AY201">
        <v>222</v>
      </c>
    </row>
    <row r="202" spans="1:51" x14ac:dyDescent="0.25">
      <c r="A202" s="315" t="s">
        <v>8</v>
      </c>
      <c r="B202" s="771" t="s">
        <v>144</v>
      </c>
      <c r="C202" s="319">
        <f t="shared" ref="C202:Q202" si="409">SUM(C203:C207)</f>
        <v>1.4139999999999999</v>
      </c>
      <c r="D202" s="112">
        <f t="shared" si="409"/>
        <v>2.403</v>
      </c>
      <c r="E202" s="112">
        <f t="shared" si="409"/>
        <v>3.7294199999999997</v>
      </c>
      <c r="F202" s="327">
        <f t="shared" si="409"/>
        <v>3.0064199999999999</v>
      </c>
      <c r="G202" s="322">
        <f t="shared" si="409"/>
        <v>3.0064199999999999</v>
      </c>
      <c r="H202" s="331">
        <f t="shared" si="409"/>
        <v>4.2615200000000009</v>
      </c>
      <c r="I202" s="113">
        <f t="shared" si="409"/>
        <v>1.7785199999999999</v>
      </c>
      <c r="J202" s="113">
        <f t="shared" si="409"/>
        <v>1.37452</v>
      </c>
      <c r="K202" s="334">
        <f t="shared" si="409"/>
        <v>3.2365200000000001</v>
      </c>
      <c r="L202" s="322">
        <f t="shared" si="409"/>
        <v>3.2365200000000001</v>
      </c>
      <c r="M202" s="283">
        <f t="shared" si="409"/>
        <v>2.2635200000000002</v>
      </c>
      <c r="N202" s="113">
        <f t="shared" si="409"/>
        <v>1.79552</v>
      </c>
      <c r="O202" s="113">
        <f t="shared" si="409"/>
        <v>2.8315199999999998</v>
      </c>
      <c r="P202" s="114">
        <f t="shared" si="409"/>
        <v>3.8385199999999995</v>
      </c>
      <c r="Q202" s="322">
        <f t="shared" si="409"/>
        <v>3.8385199999999995</v>
      </c>
      <c r="R202" s="3"/>
      <c r="S202" s="3"/>
      <c r="T202" s="3"/>
      <c r="U202" s="3"/>
      <c r="V202" s="3"/>
      <c r="X202" s="3"/>
      <c r="Y202" s="3"/>
      <c r="Z202" s="3"/>
      <c r="AA202" s="3"/>
      <c r="AC202" s="3"/>
      <c r="AD202" s="3"/>
      <c r="AE202" s="3"/>
      <c r="AF202" s="3"/>
      <c r="AH202" s="3"/>
      <c r="AI202" s="3"/>
      <c r="AJ202" s="3"/>
      <c r="AK202" s="3"/>
      <c r="AY202">
        <v>226</v>
      </c>
    </row>
    <row r="203" spans="1:51" x14ac:dyDescent="0.25">
      <c r="A203" s="526" t="s">
        <v>184</v>
      </c>
      <c r="B203" s="80" t="s">
        <v>144</v>
      </c>
      <c r="C203" s="86">
        <v>0.54010000000000002</v>
      </c>
      <c r="D203" s="86">
        <v>1.15906</v>
      </c>
      <c r="E203" s="86">
        <v>1.821</v>
      </c>
      <c r="F203" s="328">
        <v>0.84106999999999998</v>
      </c>
      <c r="G203" s="321">
        <f t="shared" ref="G203:G207" si="410">F203</f>
        <v>0.84106999999999998</v>
      </c>
      <c r="H203" s="86">
        <v>8.6269999999999999E-2</v>
      </c>
      <c r="I203" s="86">
        <v>0.12867000000000001</v>
      </c>
      <c r="J203" s="86">
        <v>0.23141999999999999</v>
      </c>
      <c r="K203" s="328">
        <v>0.99661999999999995</v>
      </c>
      <c r="L203" s="321">
        <f t="shared" ref="L203:L207" si="411">K203</f>
        <v>0.99661999999999995</v>
      </c>
      <c r="M203" s="852">
        <v>1.1758200000000001</v>
      </c>
      <c r="N203" s="841">
        <v>0.44122</v>
      </c>
      <c r="O203" s="841">
        <v>1.06697</v>
      </c>
      <c r="P203" s="853">
        <v>1.5031699999999999</v>
      </c>
      <c r="Q203" s="321">
        <f t="shared" ref="Q203:Q207" si="412">P203</f>
        <v>1.5031699999999999</v>
      </c>
      <c r="R203" s="3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X203" t="s">
        <v>55</v>
      </c>
      <c r="AY203">
        <v>227</v>
      </c>
    </row>
    <row r="204" spans="1:51" x14ac:dyDescent="0.25">
      <c r="A204" s="526" t="s">
        <v>185</v>
      </c>
      <c r="B204" s="80" t="s">
        <v>144</v>
      </c>
      <c r="C204" s="86">
        <v>0.21099999999999999</v>
      </c>
      <c r="D204" s="86">
        <v>0.30919999999999997</v>
      </c>
      <c r="E204" s="86">
        <v>0.28160000000000002</v>
      </c>
      <c r="F204" s="328">
        <v>0.874</v>
      </c>
      <c r="G204" s="321">
        <f t="shared" si="410"/>
        <v>0.874</v>
      </c>
      <c r="H204" s="86">
        <v>1.7252000000000001</v>
      </c>
      <c r="I204" s="86">
        <v>0.65659999999999996</v>
      </c>
      <c r="J204" s="86">
        <v>0.24060000000000001</v>
      </c>
      <c r="K204" s="328">
        <v>0.3448</v>
      </c>
      <c r="L204" s="321">
        <f t="shared" si="411"/>
        <v>0.3448</v>
      </c>
      <c r="M204" s="852">
        <v>0.29499999999999998</v>
      </c>
      <c r="N204" s="841">
        <v>5.2400000000000002E-2</v>
      </c>
      <c r="O204" s="841">
        <v>6.54E-2</v>
      </c>
      <c r="P204" s="853">
        <v>0.72560000000000002</v>
      </c>
      <c r="Q204" s="321">
        <f t="shared" si="412"/>
        <v>0.72560000000000002</v>
      </c>
      <c r="R204" s="3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X204" t="s">
        <v>55</v>
      </c>
      <c r="AY204">
        <v>230</v>
      </c>
    </row>
    <row r="205" spans="1:51" x14ac:dyDescent="0.25">
      <c r="A205" s="526" t="s">
        <v>92</v>
      </c>
      <c r="B205" s="80" t="s">
        <v>144</v>
      </c>
      <c r="C205" s="86">
        <v>6.3E-2</v>
      </c>
      <c r="D205" s="86">
        <v>0.22700000000000001</v>
      </c>
      <c r="E205" s="86">
        <v>0.22700000000000001</v>
      </c>
      <c r="F205" s="328">
        <v>0.98050000000000004</v>
      </c>
      <c r="G205" s="321">
        <f t="shared" si="410"/>
        <v>0.98050000000000004</v>
      </c>
      <c r="H205" s="86">
        <v>1.0026600000000001</v>
      </c>
      <c r="I205" s="86">
        <v>4.5379999999999997E-2</v>
      </c>
      <c r="J205" s="86">
        <v>0.41067999999999999</v>
      </c>
      <c r="K205" s="328">
        <v>1.1320399999999999</v>
      </c>
      <c r="L205" s="321">
        <f t="shared" si="411"/>
        <v>1.1320399999999999</v>
      </c>
      <c r="M205" s="852">
        <v>0.38619999999999999</v>
      </c>
      <c r="N205" s="841">
        <v>0.73492000000000002</v>
      </c>
      <c r="O205" s="841">
        <v>1.07622</v>
      </c>
      <c r="P205" s="853">
        <v>1.00458</v>
      </c>
      <c r="Q205" s="321">
        <f t="shared" si="412"/>
        <v>1.00458</v>
      </c>
      <c r="R205" s="3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X205" t="s">
        <v>55</v>
      </c>
      <c r="AY205">
        <v>231</v>
      </c>
    </row>
    <row r="206" spans="1:51" x14ac:dyDescent="0.25">
      <c r="A206" s="526" t="s">
        <v>187</v>
      </c>
      <c r="B206" s="80" t="s">
        <v>144</v>
      </c>
      <c r="C206" s="86">
        <v>0.43230000000000002</v>
      </c>
      <c r="D206" s="86">
        <v>0.44457999999999998</v>
      </c>
      <c r="E206" s="86">
        <v>1.1329400000000001</v>
      </c>
      <c r="F206" s="328">
        <v>0.18595</v>
      </c>
      <c r="G206" s="321">
        <f t="shared" si="410"/>
        <v>0.18595</v>
      </c>
      <c r="H206" s="86">
        <v>1.2144299999999999</v>
      </c>
      <c r="I206" s="86">
        <v>0.63858999999999999</v>
      </c>
      <c r="J206" s="86">
        <v>0.26923999999999998</v>
      </c>
      <c r="K206" s="328">
        <v>0.65932000000000002</v>
      </c>
      <c r="L206" s="321">
        <f t="shared" si="411"/>
        <v>0.65932000000000002</v>
      </c>
      <c r="M206" s="852">
        <v>0.31280000000000002</v>
      </c>
      <c r="N206" s="841">
        <v>0.47095999999999999</v>
      </c>
      <c r="O206" s="841">
        <v>0.59460999999999997</v>
      </c>
      <c r="P206" s="853">
        <v>0.48169000000000001</v>
      </c>
      <c r="Q206" s="321">
        <f t="shared" si="412"/>
        <v>0.48169000000000001</v>
      </c>
      <c r="R206" s="3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X206" t="s">
        <v>55</v>
      </c>
      <c r="AY206">
        <v>228</v>
      </c>
    </row>
    <row r="207" spans="1:51" ht="15.75" thickBot="1" x14ac:dyDescent="0.3">
      <c r="A207" s="430" t="s">
        <v>93</v>
      </c>
      <c r="B207" s="81" t="s">
        <v>144</v>
      </c>
      <c r="C207" s="88">
        <v>0.1676</v>
      </c>
      <c r="D207" s="88">
        <v>0.26316000000000001</v>
      </c>
      <c r="E207" s="88">
        <v>0.26688000000000001</v>
      </c>
      <c r="F207" s="329">
        <v>0.1249</v>
      </c>
      <c r="G207" s="324">
        <f t="shared" si="410"/>
        <v>0.1249</v>
      </c>
      <c r="H207" s="88">
        <v>0.23296</v>
      </c>
      <c r="I207" s="88">
        <v>0.30928</v>
      </c>
      <c r="J207" s="88">
        <v>0.22258</v>
      </c>
      <c r="K207" s="329">
        <v>0.10374</v>
      </c>
      <c r="L207" s="324">
        <f t="shared" si="411"/>
        <v>0.10374</v>
      </c>
      <c r="M207" s="854">
        <v>9.3700000000000006E-2</v>
      </c>
      <c r="N207" s="842">
        <v>9.6019999999999994E-2</v>
      </c>
      <c r="O207" s="842">
        <v>2.8320000000000001E-2</v>
      </c>
      <c r="P207" s="855">
        <v>0.12348000000000001</v>
      </c>
      <c r="Q207" s="324">
        <f t="shared" si="412"/>
        <v>0.12348000000000001</v>
      </c>
      <c r="R207" s="3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X207" t="s">
        <v>55</v>
      </c>
      <c r="AY207">
        <v>233</v>
      </c>
    </row>
    <row r="208" spans="1:51" ht="15.75" thickBot="1" x14ac:dyDescent="0.3">
      <c r="L208" s="2"/>
      <c r="X208" s="2"/>
      <c r="Y208" s="2"/>
    </row>
    <row r="209" spans="1:63" ht="57.75" thickBot="1" x14ac:dyDescent="0.3">
      <c r="A209" s="34" t="s">
        <v>145</v>
      </c>
      <c r="B209" s="777" t="s">
        <v>33</v>
      </c>
      <c r="C209" s="838">
        <f t="shared" ref="C209:Q209" si="413">SUM(C210:C214)</f>
        <v>2.7755575615628914E-17</v>
      </c>
      <c r="D209" s="839">
        <f t="shared" si="413"/>
        <v>3.0531133177191805E-16</v>
      </c>
      <c r="E209" s="839">
        <f t="shared" si="413"/>
        <v>-5.2735593669694936E-16</v>
      </c>
      <c r="F209" s="840">
        <f t="shared" si="413"/>
        <v>9.9920072216264089E-16</v>
      </c>
      <c r="G209" s="118">
        <f t="shared" si="413"/>
        <v>-4.7045700668491008E-15</v>
      </c>
      <c r="H209" s="119">
        <f t="shared" si="413"/>
        <v>7.3552275381416621E-16</v>
      </c>
      <c r="I209" s="120">
        <f t="shared" si="413"/>
        <v>-6.3143934525555778E-16</v>
      </c>
      <c r="J209" s="120">
        <f t="shared" si="413"/>
        <v>-2.886579864025407E-15</v>
      </c>
      <c r="K209" s="121">
        <f t="shared" si="413"/>
        <v>-5.5511151231257827E-16</v>
      </c>
      <c r="L209" s="118">
        <f t="shared" si="413"/>
        <v>3.3306690738754696E-16</v>
      </c>
      <c r="M209" s="119">
        <f t="shared" si="413"/>
        <v>-4.9960036108132044E-16</v>
      </c>
      <c r="N209" s="120">
        <f t="shared" si="413"/>
        <v>-4.9960036108132044E-16</v>
      </c>
      <c r="O209" s="120">
        <f t="shared" si="413"/>
        <v>-5.4123372450476381E-16</v>
      </c>
      <c r="P209" s="122">
        <f t="shared" si="413"/>
        <v>-8.8817841970012523E-16</v>
      </c>
      <c r="Q209" s="118">
        <f t="shared" si="413"/>
        <v>-6.4392935428259079E-15</v>
      </c>
      <c r="X209" s="2"/>
      <c r="Y209" s="2"/>
    </row>
    <row r="210" spans="1:63" x14ac:dyDescent="0.25">
      <c r="A210" s="530" t="s">
        <v>184</v>
      </c>
      <c r="B210" s="778" t="s">
        <v>144</v>
      </c>
      <c r="C210" s="124">
        <f t="shared" ref="C210:Q210" si="414">C135-(C141+C159+C181+C147+C153)-C203</f>
        <v>0</v>
      </c>
      <c r="D210" s="125">
        <f t="shared" si="414"/>
        <v>0</v>
      </c>
      <c r="E210" s="125">
        <f t="shared" si="414"/>
        <v>0</v>
      </c>
      <c r="F210" s="126">
        <f t="shared" si="414"/>
        <v>0</v>
      </c>
      <c r="G210" s="123">
        <f t="shared" si="414"/>
        <v>1.9984014443252818E-15</v>
      </c>
      <c r="H210" s="124">
        <f t="shared" si="414"/>
        <v>7.3552275381416621E-16</v>
      </c>
      <c r="I210" s="125">
        <f t="shared" si="414"/>
        <v>-3.8857805861880479E-16</v>
      </c>
      <c r="J210" s="125">
        <f t="shared" si="414"/>
        <v>-9.1593399531575415E-16</v>
      </c>
      <c r="K210" s="126">
        <f t="shared" si="414"/>
        <v>0</v>
      </c>
      <c r="L210" s="123">
        <f t="shared" si="414"/>
        <v>0</v>
      </c>
      <c r="M210" s="843">
        <f t="shared" si="414"/>
        <v>0</v>
      </c>
      <c r="N210" s="844">
        <f t="shared" si="414"/>
        <v>-4.9960036108132044E-16</v>
      </c>
      <c r="O210" s="844">
        <f t="shared" si="414"/>
        <v>0</v>
      </c>
      <c r="P210" s="849">
        <f t="shared" si="414"/>
        <v>0</v>
      </c>
      <c r="Q210" s="123">
        <f t="shared" si="414"/>
        <v>0</v>
      </c>
      <c r="X210" s="2"/>
      <c r="Y210" s="2"/>
    </row>
    <row r="211" spans="1:63" x14ac:dyDescent="0.25">
      <c r="A211" s="526" t="s">
        <v>185</v>
      </c>
      <c r="B211" s="80" t="s">
        <v>144</v>
      </c>
      <c r="C211" s="128">
        <f t="shared" ref="C211:Q211" si="415">C136-(C142+C163+C185+C148+C154)-C204</f>
        <v>3.0531133177191805E-16</v>
      </c>
      <c r="D211" s="129">
        <f t="shared" si="415"/>
        <v>0</v>
      </c>
      <c r="E211" s="129">
        <f t="shared" si="415"/>
        <v>9.4368957093138306E-16</v>
      </c>
      <c r="F211" s="130">
        <f t="shared" si="415"/>
        <v>0</v>
      </c>
      <c r="G211" s="127">
        <f t="shared" si="415"/>
        <v>-4.7739590058881731E-15</v>
      </c>
      <c r="H211" s="128">
        <f t="shared" si="415"/>
        <v>0</v>
      </c>
      <c r="I211" s="129">
        <f t="shared" si="415"/>
        <v>0</v>
      </c>
      <c r="J211" s="129">
        <f t="shared" si="415"/>
        <v>-3.0531133177191805E-16</v>
      </c>
      <c r="K211" s="130">
        <f t="shared" si="415"/>
        <v>-1.5543122344752192E-15</v>
      </c>
      <c r="L211" s="127">
        <f t="shared" si="415"/>
        <v>-4.2188474935755949E-15</v>
      </c>
      <c r="M211" s="845">
        <f t="shared" si="415"/>
        <v>-4.9960036108132044E-16</v>
      </c>
      <c r="N211" s="846">
        <f t="shared" si="415"/>
        <v>0</v>
      </c>
      <c r="O211" s="846">
        <f t="shared" si="415"/>
        <v>-5.4123372450476381E-16</v>
      </c>
      <c r="P211" s="850">
        <f t="shared" si="415"/>
        <v>-8.8817841970012523E-16</v>
      </c>
      <c r="Q211" s="127">
        <f t="shared" si="415"/>
        <v>-3.5527136788005009E-15</v>
      </c>
      <c r="X211" s="2"/>
      <c r="Y211" s="2"/>
    </row>
    <row r="212" spans="1:63" x14ac:dyDescent="0.25">
      <c r="A212" s="526" t="s">
        <v>92</v>
      </c>
      <c r="B212" s="80" t="s">
        <v>144</v>
      </c>
      <c r="C212" s="128">
        <f t="shared" ref="C212:Q212" si="416">C137-(C143+C167+C189+C149+C155)-C205</f>
        <v>-2.7755575615628914E-16</v>
      </c>
      <c r="D212" s="129">
        <f t="shared" si="416"/>
        <v>3.0531133177191805E-16</v>
      </c>
      <c r="E212" s="129">
        <f t="shared" si="416"/>
        <v>-1.4710455076283324E-15</v>
      </c>
      <c r="F212" s="130">
        <f t="shared" si="416"/>
        <v>9.9920072216264089E-16</v>
      </c>
      <c r="G212" s="127">
        <f t="shared" si="416"/>
        <v>0</v>
      </c>
      <c r="H212" s="128">
        <f t="shared" si="416"/>
        <v>0</v>
      </c>
      <c r="I212" s="129">
        <f t="shared" si="416"/>
        <v>-2.4286128663675299E-16</v>
      </c>
      <c r="J212" s="129">
        <f t="shared" si="416"/>
        <v>-7.2164496600635175E-16</v>
      </c>
      <c r="K212" s="130">
        <f t="shared" si="416"/>
        <v>0</v>
      </c>
      <c r="L212" s="127">
        <f t="shared" si="416"/>
        <v>3.5527136788005009E-15</v>
      </c>
      <c r="M212" s="845">
        <f t="shared" si="416"/>
        <v>0</v>
      </c>
      <c r="N212" s="846">
        <f t="shared" si="416"/>
        <v>0</v>
      </c>
      <c r="O212" s="846">
        <f t="shared" si="416"/>
        <v>0</v>
      </c>
      <c r="P212" s="850">
        <f t="shared" si="416"/>
        <v>0</v>
      </c>
      <c r="Q212" s="127">
        <f t="shared" si="416"/>
        <v>-2.886579864025407E-15</v>
      </c>
      <c r="X212" s="2"/>
      <c r="Y212" s="2"/>
    </row>
    <row r="213" spans="1:63" x14ac:dyDescent="0.25">
      <c r="A213" s="526" t="s">
        <v>187</v>
      </c>
      <c r="B213" s="80" t="s">
        <v>144</v>
      </c>
      <c r="C213" s="128">
        <f t="shared" ref="C213:Q213" si="417">C138-(C144+C171+C193+C150+C156)-C206</f>
        <v>0</v>
      </c>
      <c r="D213" s="129">
        <f t="shared" si="417"/>
        <v>0</v>
      </c>
      <c r="E213" s="129">
        <f t="shared" si="417"/>
        <v>0</v>
      </c>
      <c r="F213" s="130">
        <f t="shared" si="417"/>
        <v>0</v>
      </c>
      <c r="G213" s="127">
        <f t="shared" si="417"/>
        <v>-1.7208456881689926E-15</v>
      </c>
      <c r="H213" s="128">
        <f t="shared" si="417"/>
        <v>0</v>
      </c>
      <c r="I213" s="129">
        <f t="shared" si="417"/>
        <v>0</v>
      </c>
      <c r="J213" s="129">
        <f t="shared" si="417"/>
        <v>-9.4368957093138306E-16</v>
      </c>
      <c r="K213" s="130">
        <f t="shared" si="417"/>
        <v>9.9920072216264089E-16</v>
      </c>
      <c r="L213" s="127">
        <f t="shared" si="417"/>
        <v>9.9920072216264089E-16</v>
      </c>
      <c r="M213" s="845">
        <f t="shared" si="417"/>
        <v>0</v>
      </c>
      <c r="N213" s="846">
        <f t="shared" si="417"/>
        <v>0</v>
      </c>
      <c r="O213" s="846">
        <f t="shared" si="417"/>
        <v>0</v>
      </c>
      <c r="P213" s="850">
        <f t="shared" si="417"/>
        <v>0</v>
      </c>
      <c r="Q213" s="127">
        <f t="shared" si="417"/>
        <v>0</v>
      </c>
      <c r="X213" s="2"/>
      <c r="Y213" s="2"/>
    </row>
    <row r="214" spans="1:63" ht="15.75" thickBot="1" x14ac:dyDescent="0.3">
      <c r="A214" s="430" t="s">
        <v>93</v>
      </c>
      <c r="B214" s="81" t="s">
        <v>144</v>
      </c>
      <c r="C214" s="132">
        <f t="shared" ref="C214:Q214" si="418">C139-(C145+C175+C197+C151+C157)-C207</f>
        <v>0</v>
      </c>
      <c r="D214" s="133">
        <f t="shared" si="418"/>
        <v>0</v>
      </c>
      <c r="E214" s="133">
        <f t="shared" si="418"/>
        <v>0</v>
      </c>
      <c r="F214" s="134">
        <f t="shared" si="418"/>
        <v>0</v>
      </c>
      <c r="G214" s="131">
        <f t="shared" si="418"/>
        <v>-2.0816681711721685E-16</v>
      </c>
      <c r="H214" s="132">
        <f t="shared" si="418"/>
        <v>0</v>
      </c>
      <c r="I214" s="133">
        <f t="shared" si="418"/>
        <v>0</v>
      </c>
      <c r="J214" s="133">
        <f t="shared" si="418"/>
        <v>0</v>
      </c>
      <c r="K214" s="134">
        <f t="shared" si="418"/>
        <v>0</v>
      </c>
      <c r="L214" s="131">
        <f t="shared" si="418"/>
        <v>0</v>
      </c>
      <c r="M214" s="847">
        <f t="shared" si="418"/>
        <v>0</v>
      </c>
      <c r="N214" s="848">
        <f t="shared" si="418"/>
        <v>0</v>
      </c>
      <c r="O214" s="848">
        <f t="shared" si="418"/>
        <v>0</v>
      </c>
      <c r="P214" s="851">
        <f t="shared" si="418"/>
        <v>0</v>
      </c>
      <c r="Q214" s="131">
        <f t="shared" si="418"/>
        <v>0</v>
      </c>
      <c r="X214" s="2"/>
      <c r="Y214" s="2"/>
    </row>
    <row r="215" spans="1:63" ht="15.75" thickBot="1" x14ac:dyDescent="0.3">
      <c r="L215" s="2"/>
      <c r="X215" s="2"/>
      <c r="Y215" s="2"/>
    </row>
    <row r="216" spans="1:63" ht="48.4" customHeight="1" thickBot="1" x14ac:dyDescent="0.3">
      <c r="A216" s="34" t="s">
        <v>146</v>
      </c>
      <c r="B216" s="19"/>
      <c r="C216" s="196" t="str">
        <f t="shared" ref="C216:Q216" si="419">IF(SUM(C96:C100,C102:C111,C113:C133,C141:C145,C147:C151,C153:C157,C159:C179,C181:C201,C203:C207)&gt;0,"Проверка пройдена","Заполните данные в балансе")</f>
        <v>Проверка пройдена</v>
      </c>
      <c r="D216" s="197" t="str">
        <f t="shared" si="419"/>
        <v>Проверка пройдена</v>
      </c>
      <c r="E216" s="197" t="str">
        <f t="shared" si="419"/>
        <v>Проверка пройдена</v>
      </c>
      <c r="F216" s="198" t="str">
        <f t="shared" si="419"/>
        <v>Проверка пройдена</v>
      </c>
      <c r="G216" s="195" t="str">
        <f t="shared" si="419"/>
        <v>Проверка пройдена</v>
      </c>
      <c r="H216" s="196" t="str">
        <f t="shared" si="419"/>
        <v>Проверка пройдена</v>
      </c>
      <c r="I216" s="197" t="str">
        <f t="shared" si="419"/>
        <v>Проверка пройдена</v>
      </c>
      <c r="J216" s="197" t="str">
        <f t="shared" si="419"/>
        <v>Проверка пройдена</v>
      </c>
      <c r="K216" s="198" t="str">
        <f t="shared" si="419"/>
        <v>Проверка пройдена</v>
      </c>
      <c r="L216" s="195" t="str">
        <f t="shared" si="419"/>
        <v>Проверка пройдена</v>
      </c>
      <c r="M216" s="196" t="str">
        <f t="shared" si="419"/>
        <v>Проверка пройдена</v>
      </c>
      <c r="N216" s="197" t="str">
        <f t="shared" si="419"/>
        <v>Проверка пройдена</v>
      </c>
      <c r="O216" s="197" t="str">
        <f t="shared" si="419"/>
        <v>Проверка пройдена</v>
      </c>
      <c r="P216" s="199" t="str">
        <f t="shared" si="419"/>
        <v>Проверка пройдена</v>
      </c>
      <c r="Q216" s="195" t="str">
        <f t="shared" si="419"/>
        <v>Проверка пройдена</v>
      </c>
      <c r="X216" s="2"/>
      <c r="Y216" s="2"/>
    </row>
    <row r="217" spans="1:63" x14ac:dyDescent="0.25">
      <c r="B217" s="23"/>
      <c r="C217" s="2"/>
      <c r="L217" s="2"/>
      <c r="X217" s="2"/>
      <c r="Y217" s="2"/>
    </row>
    <row r="218" spans="1:63" x14ac:dyDescent="0.25">
      <c r="B218" s="23"/>
    </row>
    <row r="219" spans="1:63" x14ac:dyDescent="0.25">
      <c r="A219" s="149" t="s">
        <v>173</v>
      </c>
      <c r="B219" s="22"/>
      <c r="C219" s="3"/>
      <c r="D219" s="3"/>
      <c r="E219" s="3"/>
      <c r="F219" s="3"/>
      <c r="G219" s="3"/>
      <c r="H219" s="3"/>
      <c r="I219" s="3"/>
      <c r="J219" s="3"/>
      <c r="K219" s="3"/>
      <c r="L219" s="6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T219" s="3"/>
      <c r="AU219" s="3"/>
      <c r="AV219" s="3"/>
    </row>
    <row r="220" spans="1:63" x14ac:dyDescent="0.25">
      <c r="A220" s="145" t="s">
        <v>139</v>
      </c>
      <c r="B220" s="2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 spans="1:63" s="62" customFormat="1" ht="15.75" thickBot="1" x14ac:dyDescent="0.3">
      <c r="A221" s="145" t="s">
        <v>179</v>
      </c>
      <c r="B221" s="65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</row>
    <row r="222" spans="1:63" ht="14.45" customHeight="1" x14ac:dyDescent="0.25">
      <c r="A222" s="871" t="s">
        <v>16</v>
      </c>
      <c r="B222" s="873" t="s">
        <v>33</v>
      </c>
      <c r="C222" s="866" t="str">
        <f>G222</f>
        <v>2013 год</v>
      </c>
      <c r="D222" s="867"/>
      <c r="E222" s="867"/>
      <c r="F222" s="868"/>
      <c r="G222" s="869" t="str">
        <f>(YEAR(Test_date)-7)&amp;" год"</f>
        <v>2013 год</v>
      </c>
      <c r="H222" s="866" t="str">
        <f>L222</f>
        <v>2014 год</v>
      </c>
      <c r="I222" s="867"/>
      <c r="J222" s="867"/>
      <c r="K222" s="868"/>
      <c r="L222" s="869" t="str">
        <f>(LEFT(G222,4)+1)&amp;" год"</f>
        <v>2014 год</v>
      </c>
      <c r="M222" s="866" t="str">
        <f>Q222</f>
        <v>2015 год</v>
      </c>
      <c r="N222" s="867"/>
      <c r="O222" s="867"/>
      <c r="P222" s="868"/>
      <c r="Q222" s="869" t="str">
        <f>(LEFT(L222,4)+1)&amp;" год"</f>
        <v>2015 год</v>
      </c>
      <c r="R222" s="866" t="str">
        <f>V222</f>
        <v>2016 год</v>
      </c>
      <c r="S222" s="867"/>
      <c r="T222" s="867"/>
      <c r="U222" s="868"/>
      <c r="V222" s="869" t="str">
        <f>(LEFT(Q222,4)+1)&amp;" год"</f>
        <v>2016 год</v>
      </c>
      <c r="W222" s="866" t="str">
        <f>AA222</f>
        <v>2017 год</v>
      </c>
      <c r="X222" s="867"/>
      <c r="Y222" s="867"/>
      <c r="Z222" s="868"/>
      <c r="AA222" s="869" t="str">
        <f>(LEFT(V222,4)+1)&amp;" год"</f>
        <v>2017 год</v>
      </c>
      <c r="AB222" s="866" t="str">
        <f>AF222</f>
        <v>2018 год</v>
      </c>
      <c r="AC222" s="867"/>
      <c r="AD222" s="867"/>
      <c r="AE222" s="868"/>
      <c r="AF222" s="869" t="str">
        <f>(LEFT(AA222,4)+1)&amp;" год"</f>
        <v>2018 год</v>
      </c>
      <c r="AG222" s="866" t="str">
        <f>AK222</f>
        <v>2019 год</v>
      </c>
      <c r="AH222" s="867"/>
      <c r="AI222" s="867"/>
      <c r="AJ222" s="868"/>
      <c r="AK222" s="869" t="str">
        <f>(LEFT(AF222,4)+1)&amp;" год"</f>
        <v>2019 год</v>
      </c>
      <c r="AL222" s="3"/>
      <c r="AS222" s="6"/>
      <c r="AT222" s="6"/>
      <c r="AU222" s="6"/>
      <c r="AV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</row>
    <row r="223" spans="1:63" ht="15.75" thickBot="1" x14ac:dyDescent="0.3">
      <c r="A223" s="872"/>
      <c r="B223" s="874"/>
      <c r="C223" s="792" t="s">
        <v>0</v>
      </c>
      <c r="D223" s="793" t="s">
        <v>1</v>
      </c>
      <c r="E223" s="793" t="s">
        <v>2</v>
      </c>
      <c r="F223" s="794" t="s">
        <v>3</v>
      </c>
      <c r="G223" s="870"/>
      <c r="H223" s="803" t="s">
        <v>0</v>
      </c>
      <c r="I223" s="793" t="s">
        <v>1</v>
      </c>
      <c r="J223" s="793" t="s">
        <v>2</v>
      </c>
      <c r="K223" s="794" t="s">
        <v>3</v>
      </c>
      <c r="L223" s="870"/>
      <c r="M223" s="803" t="s">
        <v>0</v>
      </c>
      <c r="N223" s="793" t="s">
        <v>1</v>
      </c>
      <c r="O223" s="793" t="s">
        <v>2</v>
      </c>
      <c r="P223" s="804" t="s">
        <v>3</v>
      </c>
      <c r="Q223" s="870"/>
      <c r="R223" s="803" t="s">
        <v>0</v>
      </c>
      <c r="S223" s="793" t="s">
        <v>1</v>
      </c>
      <c r="T223" s="793" t="s">
        <v>2</v>
      </c>
      <c r="U223" s="804" t="s">
        <v>3</v>
      </c>
      <c r="V223" s="870"/>
      <c r="W223" s="803" t="s">
        <v>0</v>
      </c>
      <c r="X223" s="793" t="s">
        <v>1</v>
      </c>
      <c r="Y223" s="793" t="s">
        <v>2</v>
      </c>
      <c r="Z223" s="804" t="s">
        <v>3</v>
      </c>
      <c r="AA223" s="870"/>
      <c r="AB223" s="803" t="s">
        <v>0</v>
      </c>
      <c r="AC223" s="793" t="s">
        <v>1</v>
      </c>
      <c r="AD223" s="793" t="s">
        <v>2</v>
      </c>
      <c r="AE223" s="804" t="s">
        <v>3</v>
      </c>
      <c r="AF223" s="870"/>
      <c r="AG223" s="792" t="s">
        <v>0</v>
      </c>
      <c r="AH223" s="793" t="s">
        <v>1</v>
      </c>
      <c r="AI223" s="793" t="s">
        <v>2</v>
      </c>
      <c r="AJ223" s="794" t="s">
        <v>3</v>
      </c>
      <c r="AK223" s="870"/>
      <c r="AL223" s="3"/>
      <c r="AS223" s="6"/>
      <c r="AT223" s="6"/>
      <c r="AU223" s="6"/>
      <c r="AV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</row>
    <row r="224" spans="1:63" x14ac:dyDescent="0.25">
      <c r="A224" s="609" t="s">
        <v>8</v>
      </c>
      <c r="B224" s="536" t="s">
        <v>144</v>
      </c>
      <c r="C224" s="278">
        <f t="shared" ref="C224:F224" si="420">SUM(C225:C229)</f>
        <v>0</v>
      </c>
      <c r="D224" s="135">
        <f t="shared" si="420"/>
        <v>0</v>
      </c>
      <c r="E224" s="135">
        <f t="shared" si="420"/>
        <v>0</v>
      </c>
      <c r="F224" s="136">
        <f t="shared" si="420"/>
        <v>0</v>
      </c>
      <c r="G224" s="38">
        <f>SUM(G225:G229)</f>
        <v>0</v>
      </c>
      <c r="H224" s="135">
        <f t="shared" ref="H224:AK224" si="421">SUM(H225:H229)</f>
        <v>0</v>
      </c>
      <c r="I224" s="135">
        <f t="shared" si="421"/>
        <v>0</v>
      </c>
      <c r="J224" s="135">
        <f t="shared" si="421"/>
        <v>0</v>
      </c>
      <c r="K224" s="135">
        <f t="shared" si="421"/>
        <v>0</v>
      </c>
      <c r="L224" s="38">
        <f t="shared" si="421"/>
        <v>0</v>
      </c>
      <c r="M224" s="135">
        <f t="shared" si="421"/>
        <v>0</v>
      </c>
      <c r="N224" s="135">
        <f t="shared" si="421"/>
        <v>0</v>
      </c>
      <c r="O224" s="135">
        <f t="shared" si="421"/>
        <v>0</v>
      </c>
      <c r="P224" s="135">
        <f t="shared" si="421"/>
        <v>0</v>
      </c>
      <c r="Q224" s="38">
        <f t="shared" si="421"/>
        <v>0</v>
      </c>
      <c r="R224" s="135">
        <f t="shared" si="421"/>
        <v>0</v>
      </c>
      <c r="S224" s="135">
        <f t="shared" si="421"/>
        <v>0</v>
      </c>
      <c r="T224" s="135">
        <f t="shared" si="421"/>
        <v>0</v>
      </c>
      <c r="U224" s="135">
        <f t="shared" si="421"/>
        <v>0</v>
      </c>
      <c r="V224" s="38">
        <f t="shared" si="421"/>
        <v>0</v>
      </c>
      <c r="W224" s="135">
        <f t="shared" si="421"/>
        <v>1.4139999999999999</v>
      </c>
      <c r="X224" s="135">
        <f t="shared" si="421"/>
        <v>2.403</v>
      </c>
      <c r="Y224" s="135">
        <f t="shared" si="421"/>
        <v>3.7294199999999997</v>
      </c>
      <c r="Z224" s="135">
        <f t="shared" si="421"/>
        <v>3.0064199999999999</v>
      </c>
      <c r="AA224" s="38">
        <f t="shared" si="421"/>
        <v>3.0064199999999999</v>
      </c>
      <c r="AB224" s="135">
        <f t="shared" si="421"/>
        <v>4.2615200000000009</v>
      </c>
      <c r="AC224" s="135">
        <f t="shared" si="421"/>
        <v>1.7785199999999999</v>
      </c>
      <c r="AD224" s="135">
        <f t="shared" si="421"/>
        <v>1.37452</v>
      </c>
      <c r="AE224" s="135">
        <f t="shared" si="421"/>
        <v>3.2365200000000001</v>
      </c>
      <c r="AF224" s="38">
        <f t="shared" si="421"/>
        <v>3.2365200000000001</v>
      </c>
      <c r="AG224" s="278">
        <f t="shared" si="421"/>
        <v>2.2635200000000002</v>
      </c>
      <c r="AH224" s="135">
        <f t="shared" si="421"/>
        <v>1.79552</v>
      </c>
      <c r="AI224" s="135">
        <f t="shared" si="421"/>
        <v>2.8315199999999998</v>
      </c>
      <c r="AJ224" s="136">
        <f t="shared" si="421"/>
        <v>3.8385199999999995</v>
      </c>
      <c r="AK224" s="38">
        <f t="shared" si="421"/>
        <v>3.8385199999999995</v>
      </c>
      <c r="AL224" s="3"/>
      <c r="AS224" s="6"/>
      <c r="AT224" s="6"/>
      <c r="AU224" s="6"/>
      <c r="AV224" s="6"/>
      <c r="AY224">
        <v>251</v>
      </c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</row>
    <row r="225" spans="1:63" x14ac:dyDescent="0.25">
      <c r="A225" s="313" t="s">
        <v>184</v>
      </c>
      <c r="B225" s="531" t="s">
        <v>144</v>
      </c>
      <c r="C225" s="398"/>
      <c r="D225" s="399"/>
      <c r="E225" s="399"/>
      <c r="F225" s="400"/>
      <c r="G225" s="613">
        <f t="shared" ref="G225:G229" si="422">F225</f>
        <v>0</v>
      </c>
      <c r="H225" s="398"/>
      <c r="I225" s="399"/>
      <c r="J225" s="399"/>
      <c r="K225" s="400"/>
      <c r="L225" s="613">
        <f t="shared" ref="L225:L229" si="423">K225</f>
        <v>0</v>
      </c>
      <c r="M225" s="398"/>
      <c r="N225" s="399"/>
      <c r="O225" s="399"/>
      <c r="P225" s="400"/>
      <c r="Q225" s="613">
        <f t="shared" ref="Q225:Q229" si="424">P225</f>
        <v>0</v>
      </c>
      <c r="R225" s="398"/>
      <c r="S225" s="399"/>
      <c r="T225" s="399"/>
      <c r="U225" s="400"/>
      <c r="V225" s="613">
        <f t="shared" ref="V225:V229" si="425">U225</f>
        <v>0</v>
      </c>
      <c r="W225" s="58">
        <f t="shared" ref="W225:Z229" si="426">C203</f>
        <v>0.54010000000000002</v>
      </c>
      <c r="X225" s="110">
        <f t="shared" si="426"/>
        <v>1.15906</v>
      </c>
      <c r="Y225" s="110">
        <f t="shared" si="426"/>
        <v>1.821</v>
      </c>
      <c r="Z225" s="333">
        <f t="shared" si="426"/>
        <v>0.84106999999999998</v>
      </c>
      <c r="AA225" s="613">
        <f>Z225</f>
        <v>0.84106999999999998</v>
      </c>
      <c r="AB225" s="58">
        <f t="shared" ref="AB225:AE229" si="427">H203</f>
        <v>8.6269999999999999E-2</v>
      </c>
      <c r="AC225" s="110">
        <f t="shared" si="427"/>
        <v>0.12867000000000001</v>
      </c>
      <c r="AD225" s="110">
        <f t="shared" si="427"/>
        <v>0.23141999999999999</v>
      </c>
      <c r="AE225" s="333">
        <f t="shared" si="427"/>
        <v>0.99661999999999995</v>
      </c>
      <c r="AF225" s="613">
        <f>AE225</f>
        <v>0.99661999999999995</v>
      </c>
      <c r="AG225" s="279">
        <f t="shared" ref="AG225:AJ229" si="428">M203</f>
        <v>1.1758200000000001</v>
      </c>
      <c r="AH225" s="110">
        <f t="shared" si="428"/>
        <v>0.44122</v>
      </c>
      <c r="AI225" s="110">
        <f t="shared" si="428"/>
        <v>1.06697</v>
      </c>
      <c r="AJ225" s="111">
        <f t="shared" si="428"/>
        <v>1.5031699999999999</v>
      </c>
      <c r="AK225" s="613">
        <f>AJ225</f>
        <v>1.5031699999999999</v>
      </c>
      <c r="AS225" s="6"/>
      <c r="AT225" s="6"/>
      <c r="AU225" s="6"/>
      <c r="AV225" s="6"/>
      <c r="AX225" t="s">
        <v>55</v>
      </c>
      <c r="AY225">
        <v>252</v>
      </c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</row>
    <row r="226" spans="1:63" x14ac:dyDescent="0.25">
      <c r="A226" s="313" t="s">
        <v>185</v>
      </c>
      <c r="B226" s="531" t="s">
        <v>144</v>
      </c>
      <c r="C226" s="401"/>
      <c r="D226" s="402"/>
      <c r="E226" s="402"/>
      <c r="F226" s="403"/>
      <c r="G226" s="613">
        <f t="shared" si="422"/>
        <v>0</v>
      </c>
      <c r="H226" s="401"/>
      <c r="I226" s="402"/>
      <c r="J226" s="402"/>
      <c r="K226" s="403"/>
      <c r="L226" s="613">
        <f t="shared" si="423"/>
        <v>0</v>
      </c>
      <c r="M226" s="401"/>
      <c r="N226" s="402"/>
      <c r="O226" s="402"/>
      <c r="P226" s="403"/>
      <c r="Q226" s="613">
        <f t="shared" si="424"/>
        <v>0</v>
      </c>
      <c r="R226" s="401"/>
      <c r="S226" s="402"/>
      <c r="T226" s="402"/>
      <c r="U226" s="403"/>
      <c r="V226" s="613">
        <f t="shared" si="425"/>
        <v>0</v>
      </c>
      <c r="W226" s="58">
        <f t="shared" si="426"/>
        <v>0.21099999999999999</v>
      </c>
      <c r="X226" s="110">
        <f t="shared" si="426"/>
        <v>0.30919999999999997</v>
      </c>
      <c r="Y226" s="110">
        <f t="shared" si="426"/>
        <v>0.28160000000000002</v>
      </c>
      <c r="Z226" s="333">
        <f t="shared" si="426"/>
        <v>0.874</v>
      </c>
      <c r="AA226" s="613">
        <f>Z226</f>
        <v>0.874</v>
      </c>
      <c r="AB226" s="58">
        <f t="shared" si="427"/>
        <v>1.7252000000000001</v>
      </c>
      <c r="AC226" s="110">
        <f t="shared" si="427"/>
        <v>0.65659999999999996</v>
      </c>
      <c r="AD226" s="110">
        <f t="shared" si="427"/>
        <v>0.24060000000000001</v>
      </c>
      <c r="AE226" s="333">
        <f t="shared" si="427"/>
        <v>0.3448</v>
      </c>
      <c r="AF226" s="613">
        <f>AE226</f>
        <v>0.3448</v>
      </c>
      <c r="AG226" s="279">
        <f t="shared" si="428"/>
        <v>0.29499999999999998</v>
      </c>
      <c r="AH226" s="110">
        <f t="shared" si="428"/>
        <v>5.2400000000000002E-2</v>
      </c>
      <c r="AI226" s="110">
        <f t="shared" si="428"/>
        <v>6.54E-2</v>
      </c>
      <c r="AJ226" s="111">
        <f t="shared" si="428"/>
        <v>0.72560000000000002</v>
      </c>
      <c r="AK226" s="613">
        <f>AJ226</f>
        <v>0.72560000000000002</v>
      </c>
      <c r="AS226" s="6"/>
      <c r="AT226" s="6"/>
      <c r="AU226" s="6"/>
      <c r="AV226" s="6"/>
      <c r="AX226" t="s">
        <v>55</v>
      </c>
      <c r="AY226">
        <v>255</v>
      </c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</row>
    <row r="227" spans="1:63" x14ac:dyDescent="0.25">
      <c r="A227" s="313" t="s">
        <v>92</v>
      </c>
      <c r="B227" s="531" t="s">
        <v>144</v>
      </c>
      <c r="C227" s="401"/>
      <c r="D227" s="402"/>
      <c r="E227" s="402"/>
      <c r="F227" s="403"/>
      <c r="G227" s="613">
        <f t="shared" si="422"/>
        <v>0</v>
      </c>
      <c r="H227" s="401"/>
      <c r="I227" s="402"/>
      <c r="J227" s="402"/>
      <c r="K227" s="403"/>
      <c r="L227" s="613">
        <f t="shared" si="423"/>
        <v>0</v>
      </c>
      <c r="M227" s="401"/>
      <c r="N227" s="402"/>
      <c r="O227" s="402"/>
      <c r="P227" s="403"/>
      <c r="Q227" s="613">
        <f t="shared" si="424"/>
        <v>0</v>
      </c>
      <c r="R227" s="401"/>
      <c r="S227" s="402"/>
      <c r="T227" s="402"/>
      <c r="U227" s="403"/>
      <c r="V227" s="613">
        <f t="shared" si="425"/>
        <v>0</v>
      </c>
      <c r="W227" s="58">
        <f t="shared" si="426"/>
        <v>6.3E-2</v>
      </c>
      <c r="X227" s="110">
        <f t="shared" si="426"/>
        <v>0.22700000000000001</v>
      </c>
      <c r="Y227" s="110">
        <f t="shared" si="426"/>
        <v>0.22700000000000001</v>
      </c>
      <c r="Z227" s="333">
        <f t="shared" si="426"/>
        <v>0.98050000000000004</v>
      </c>
      <c r="AA227" s="613">
        <f>Z227</f>
        <v>0.98050000000000004</v>
      </c>
      <c r="AB227" s="58">
        <f t="shared" si="427"/>
        <v>1.0026600000000001</v>
      </c>
      <c r="AC227" s="110">
        <f t="shared" si="427"/>
        <v>4.5379999999999997E-2</v>
      </c>
      <c r="AD227" s="110">
        <f t="shared" si="427"/>
        <v>0.41067999999999999</v>
      </c>
      <c r="AE227" s="333">
        <f t="shared" si="427"/>
        <v>1.1320399999999999</v>
      </c>
      <c r="AF227" s="613">
        <f>AE227</f>
        <v>1.1320399999999999</v>
      </c>
      <c r="AG227" s="279">
        <f t="shared" si="428"/>
        <v>0.38619999999999999</v>
      </c>
      <c r="AH227" s="110">
        <f t="shared" si="428"/>
        <v>0.73492000000000002</v>
      </c>
      <c r="AI227" s="110">
        <f t="shared" si="428"/>
        <v>1.07622</v>
      </c>
      <c r="AJ227" s="111">
        <f t="shared" si="428"/>
        <v>1.00458</v>
      </c>
      <c r="AK227" s="613">
        <f>AJ227</f>
        <v>1.00458</v>
      </c>
      <c r="AS227" s="6"/>
      <c r="AT227" s="6"/>
      <c r="AU227" s="6"/>
      <c r="AV227" s="6"/>
      <c r="AX227" t="s">
        <v>55</v>
      </c>
      <c r="AY227">
        <v>256</v>
      </c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</row>
    <row r="228" spans="1:63" x14ac:dyDescent="0.25">
      <c r="A228" s="313" t="s">
        <v>187</v>
      </c>
      <c r="B228" s="531" t="s">
        <v>144</v>
      </c>
      <c r="C228" s="401"/>
      <c r="D228" s="402"/>
      <c r="E228" s="402"/>
      <c r="F228" s="403"/>
      <c r="G228" s="613">
        <f t="shared" si="422"/>
        <v>0</v>
      </c>
      <c r="H228" s="401"/>
      <c r="I228" s="402"/>
      <c r="J228" s="402"/>
      <c r="K228" s="403"/>
      <c r="L228" s="613">
        <f t="shared" si="423"/>
        <v>0</v>
      </c>
      <c r="M228" s="401"/>
      <c r="N228" s="402"/>
      <c r="O228" s="402"/>
      <c r="P228" s="403"/>
      <c r="Q228" s="613">
        <f t="shared" si="424"/>
        <v>0</v>
      </c>
      <c r="R228" s="401"/>
      <c r="S228" s="402"/>
      <c r="T228" s="402"/>
      <c r="U228" s="403"/>
      <c r="V228" s="613">
        <f t="shared" si="425"/>
        <v>0</v>
      </c>
      <c r="W228" s="58">
        <f t="shared" si="426"/>
        <v>0.43230000000000002</v>
      </c>
      <c r="X228" s="110">
        <f t="shared" si="426"/>
        <v>0.44457999999999998</v>
      </c>
      <c r="Y228" s="110">
        <f t="shared" si="426"/>
        <v>1.1329400000000001</v>
      </c>
      <c r="Z228" s="333">
        <f t="shared" si="426"/>
        <v>0.18595</v>
      </c>
      <c r="AA228" s="613">
        <f>Z228</f>
        <v>0.18595</v>
      </c>
      <c r="AB228" s="58">
        <f t="shared" si="427"/>
        <v>1.2144299999999999</v>
      </c>
      <c r="AC228" s="110">
        <f t="shared" si="427"/>
        <v>0.63858999999999999</v>
      </c>
      <c r="AD228" s="110">
        <f t="shared" si="427"/>
        <v>0.26923999999999998</v>
      </c>
      <c r="AE228" s="333">
        <f t="shared" si="427"/>
        <v>0.65932000000000002</v>
      </c>
      <c r="AF228" s="613">
        <f>AE228</f>
        <v>0.65932000000000002</v>
      </c>
      <c r="AG228" s="279">
        <f t="shared" si="428"/>
        <v>0.31280000000000002</v>
      </c>
      <c r="AH228" s="110">
        <f t="shared" si="428"/>
        <v>0.47095999999999999</v>
      </c>
      <c r="AI228" s="110">
        <f t="shared" si="428"/>
        <v>0.59460999999999997</v>
      </c>
      <c r="AJ228" s="111">
        <f t="shared" si="428"/>
        <v>0.48169000000000001</v>
      </c>
      <c r="AK228" s="613">
        <f>AJ228</f>
        <v>0.48169000000000001</v>
      </c>
      <c r="AS228" s="6"/>
      <c r="AT228" s="6"/>
      <c r="AU228" s="6"/>
      <c r="AV228" s="6"/>
      <c r="AX228" t="s">
        <v>55</v>
      </c>
      <c r="AY228">
        <v>253</v>
      </c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</row>
    <row r="229" spans="1:63" ht="15.75" thickBot="1" x14ac:dyDescent="0.3">
      <c r="A229" s="187" t="s">
        <v>93</v>
      </c>
      <c r="B229" s="532" t="s">
        <v>144</v>
      </c>
      <c r="C229" s="610"/>
      <c r="D229" s="611"/>
      <c r="E229" s="611"/>
      <c r="F229" s="612"/>
      <c r="G229" s="614">
        <f t="shared" si="422"/>
        <v>0</v>
      </c>
      <c r="H229" s="610"/>
      <c r="I229" s="611"/>
      <c r="J229" s="611"/>
      <c r="K229" s="612"/>
      <c r="L229" s="614">
        <f t="shared" si="423"/>
        <v>0</v>
      </c>
      <c r="M229" s="610"/>
      <c r="N229" s="611"/>
      <c r="O229" s="611"/>
      <c r="P229" s="612"/>
      <c r="Q229" s="614">
        <f t="shared" si="424"/>
        <v>0</v>
      </c>
      <c r="R229" s="610"/>
      <c r="S229" s="611"/>
      <c r="T229" s="611"/>
      <c r="U229" s="612"/>
      <c r="V229" s="614">
        <f t="shared" si="425"/>
        <v>0</v>
      </c>
      <c r="W229" s="615">
        <f t="shared" si="426"/>
        <v>0.1676</v>
      </c>
      <c r="X229" s="281">
        <f t="shared" si="426"/>
        <v>0.26316000000000001</v>
      </c>
      <c r="Y229" s="281">
        <f t="shared" si="426"/>
        <v>0.26688000000000001</v>
      </c>
      <c r="Z229" s="616">
        <f t="shared" si="426"/>
        <v>0.1249</v>
      </c>
      <c r="AA229" s="614">
        <f>Z229</f>
        <v>0.1249</v>
      </c>
      <c r="AB229" s="615">
        <f t="shared" si="427"/>
        <v>0.23296</v>
      </c>
      <c r="AC229" s="281">
        <f t="shared" si="427"/>
        <v>0.30928</v>
      </c>
      <c r="AD229" s="281">
        <f t="shared" si="427"/>
        <v>0.22258</v>
      </c>
      <c r="AE229" s="616">
        <f t="shared" si="427"/>
        <v>0.10374</v>
      </c>
      <c r="AF229" s="614">
        <f>AE229</f>
        <v>0.10374</v>
      </c>
      <c r="AG229" s="280">
        <f t="shared" si="428"/>
        <v>9.3700000000000006E-2</v>
      </c>
      <c r="AH229" s="281">
        <f t="shared" si="428"/>
        <v>9.6019999999999994E-2</v>
      </c>
      <c r="AI229" s="281">
        <f t="shared" si="428"/>
        <v>2.8320000000000001E-2</v>
      </c>
      <c r="AJ229" s="282">
        <f t="shared" si="428"/>
        <v>0.12348000000000001</v>
      </c>
      <c r="AK229" s="614">
        <f>AJ229</f>
        <v>0.12348000000000001</v>
      </c>
      <c r="AS229" s="6"/>
      <c r="AT229" s="6"/>
      <c r="AU229" s="6"/>
      <c r="AV229" s="6"/>
      <c r="AX229" t="s">
        <v>55</v>
      </c>
      <c r="AY229">
        <v>258</v>
      </c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</row>
    <row r="230" spans="1:63" s="10" customFormat="1" ht="15.75" thickBot="1" x14ac:dyDescent="0.3">
      <c r="A230" s="36"/>
      <c r="B230" s="30"/>
      <c r="C230" s="35"/>
      <c r="D230" s="35"/>
      <c r="E230" s="35"/>
      <c r="F230" s="35"/>
      <c r="G230" s="37"/>
      <c r="H230" s="35"/>
      <c r="I230" s="35"/>
      <c r="J230" s="35"/>
      <c r="K230" s="35"/>
      <c r="L230" s="37"/>
      <c r="M230" s="35"/>
      <c r="N230" s="35"/>
      <c r="O230" s="35"/>
      <c r="P230" s="35"/>
      <c r="Q230" s="37"/>
      <c r="R230" s="35"/>
      <c r="S230" s="35"/>
      <c r="T230" s="35"/>
      <c r="U230" s="35"/>
      <c r="V230" s="37"/>
      <c r="W230" s="35"/>
      <c r="X230" s="35"/>
      <c r="Y230" s="35"/>
      <c r="Z230" s="35"/>
      <c r="AA230" s="37"/>
      <c r="AB230" s="35"/>
      <c r="AC230" s="35"/>
      <c r="AD230" s="35"/>
      <c r="AE230" s="35"/>
      <c r="AF230" s="37"/>
      <c r="AG230" s="35"/>
      <c r="AH230" s="35"/>
      <c r="AI230" s="35"/>
      <c r="AJ230" s="35"/>
    </row>
    <row r="231" spans="1:63" s="10" customFormat="1" ht="58.15" customHeight="1" thickBot="1" x14ac:dyDescent="0.3">
      <c r="A231" s="117" t="s">
        <v>147</v>
      </c>
      <c r="B231" s="137"/>
      <c r="C231" s="196" t="str">
        <f t="shared" ref="C231:U231" si="429">IF(SUM(C225:C229)&gt;0,"Проверка пройдена","Заполните данные в запасах (Таблица 9)")</f>
        <v>Заполните данные в запасах (Таблица 9)</v>
      </c>
      <c r="D231" s="197" t="str">
        <f t="shared" si="429"/>
        <v>Заполните данные в запасах (Таблица 9)</v>
      </c>
      <c r="E231" s="197" t="str">
        <f t="shared" si="429"/>
        <v>Заполните данные в запасах (Таблица 9)</v>
      </c>
      <c r="F231" s="198" t="str">
        <f t="shared" si="429"/>
        <v>Заполните данные в запасах (Таблица 9)</v>
      </c>
      <c r="G231" s="195" t="str">
        <f t="shared" si="429"/>
        <v>Заполните данные в запасах (Таблица 9)</v>
      </c>
      <c r="H231" s="196" t="str">
        <f t="shared" si="429"/>
        <v>Заполните данные в запасах (Таблица 9)</v>
      </c>
      <c r="I231" s="197" t="str">
        <f t="shared" si="429"/>
        <v>Заполните данные в запасах (Таблица 9)</v>
      </c>
      <c r="J231" s="197" t="str">
        <f t="shared" si="429"/>
        <v>Заполните данные в запасах (Таблица 9)</v>
      </c>
      <c r="K231" s="198" t="str">
        <f t="shared" si="429"/>
        <v>Заполните данные в запасах (Таблица 9)</v>
      </c>
      <c r="L231" s="195" t="str">
        <f t="shared" si="429"/>
        <v>Заполните данные в запасах (Таблица 9)</v>
      </c>
      <c r="M231" s="196" t="str">
        <f t="shared" si="429"/>
        <v>Заполните данные в запасах (Таблица 9)</v>
      </c>
      <c r="N231" s="197" t="str">
        <f t="shared" si="429"/>
        <v>Заполните данные в запасах (Таблица 9)</v>
      </c>
      <c r="O231" s="197" t="str">
        <f t="shared" si="429"/>
        <v>Заполните данные в запасах (Таблица 9)</v>
      </c>
      <c r="P231" s="198" t="str">
        <f t="shared" si="429"/>
        <v>Заполните данные в запасах (Таблица 9)</v>
      </c>
      <c r="Q231" s="195" t="str">
        <f t="shared" si="429"/>
        <v>Заполните данные в запасах (Таблица 9)</v>
      </c>
      <c r="R231" s="196" t="str">
        <f t="shared" si="429"/>
        <v>Заполните данные в запасах (Таблица 9)</v>
      </c>
      <c r="S231" s="197" t="str">
        <f t="shared" si="429"/>
        <v>Заполните данные в запасах (Таблица 9)</v>
      </c>
      <c r="T231" s="197" t="str">
        <f t="shared" si="429"/>
        <v>Заполните данные в запасах (Таблица 9)</v>
      </c>
      <c r="U231" s="199" t="str">
        <f t="shared" si="429"/>
        <v>Заполните данные в запасах (Таблица 9)</v>
      </c>
      <c r="V231" s="37"/>
      <c r="W231" s="35"/>
      <c r="X231" s="35"/>
      <c r="Y231" s="35"/>
      <c r="Z231" s="35"/>
      <c r="AA231" s="37"/>
      <c r="AB231" s="35"/>
      <c r="AC231" s="35"/>
      <c r="AD231" s="35"/>
      <c r="AE231" s="35"/>
      <c r="AF231" s="37"/>
      <c r="AG231" s="35"/>
      <c r="AH231" s="35"/>
      <c r="AI231" s="35"/>
      <c r="AJ231" s="35"/>
    </row>
    <row r="232" spans="1:63" x14ac:dyDescent="0.25">
      <c r="A232" s="1"/>
      <c r="B232" s="7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3"/>
    </row>
    <row r="233" spans="1:63" s="10" customFormat="1" x14ac:dyDescent="0.25">
      <c r="A233" s="151" t="s">
        <v>174</v>
      </c>
      <c r="B233" s="7"/>
      <c r="C233" s="500"/>
      <c r="D233" s="500"/>
      <c r="E233" s="500"/>
      <c r="F233" s="500"/>
      <c r="G233" s="500"/>
      <c r="H233" s="500"/>
      <c r="I233" s="500"/>
      <c r="J233" s="500"/>
      <c r="K233" s="500"/>
      <c r="L233" s="500"/>
      <c r="M233" s="500"/>
      <c r="N233" s="500"/>
      <c r="O233" s="500"/>
      <c r="P233" s="500"/>
      <c r="Q233" s="500"/>
      <c r="R233" s="500"/>
      <c r="S233" s="500"/>
      <c r="T233" s="500"/>
      <c r="U233" s="500"/>
      <c r="V233" s="500"/>
      <c r="W233" s="500"/>
      <c r="X233" s="500"/>
      <c r="Y233" s="500"/>
      <c r="Z233" s="500"/>
      <c r="AA233" s="500"/>
      <c r="AB233" s="500"/>
      <c r="AC233" s="500"/>
      <c r="AD233" s="500"/>
      <c r="AE233" s="500"/>
      <c r="AF233" s="500"/>
      <c r="AG233" s="500"/>
      <c r="AH233" s="500"/>
      <c r="AI233" s="500"/>
      <c r="AJ233" s="500"/>
      <c r="AK233" s="500"/>
      <c r="AL233" s="33"/>
    </row>
    <row r="234" spans="1:63" s="10" customFormat="1" ht="15.75" thickBot="1" x14ac:dyDescent="0.3">
      <c r="A234" s="145" t="s">
        <v>180</v>
      </c>
      <c r="B234" s="7"/>
      <c r="C234" s="500"/>
      <c r="D234" s="500"/>
      <c r="E234" s="500"/>
      <c r="F234" s="500"/>
      <c r="G234" s="500"/>
      <c r="H234" s="500"/>
      <c r="I234" s="500"/>
      <c r="J234" s="500"/>
      <c r="K234" s="500"/>
      <c r="L234" s="500"/>
      <c r="M234" s="500"/>
      <c r="N234" s="500"/>
      <c r="O234" s="500"/>
      <c r="P234" s="500"/>
      <c r="Q234" s="500"/>
      <c r="R234" s="500"/>
      <c r="S234" s="500"/>
      <c r="T234" s="500"/>
      <c r="U234" s="500"/>
      <c r="V234" s="500"/>
      <c r="W234" s="500"/>
      <c r="X234" s="500"/>
      <c r="Y234" s="500"/>
      <c r="Z234" s="500"/>
      <c r="AA234" s="500"/>
      <c r="AB234" s="500"/>
      <c r="AC234" s="500"/>
      <c r="AD234" s="500"/>
      <c r="AE234" s="500"/>
      <c r="AF234" s="500"/>
      <c r="AG234" s="500"/>
      <c r="AH234" s="500"/>
      <c r="AI234" s="500"/>
      <c r="AJ234" s="500"/>
      <c r="AK234" s="500"/>
      <c r="AL234" s="33"/>
    </row>
    <row r="235" spans="1:63" s="10" customFormat="1" ht="15.75" thickBot="1" x14ac:dyDescent="0.3">
      <c r="A235" s="138" t="s">
        <v>138</v>
      </c>
      <c r="B235" s="768">
        <v>12</v>
      </c>
      <c r="D235" s="500"/>
      <c r="E235" s="500"/>
      <c r="F235" s="500"/>
      <c r="G235" s="500"/>
      <c r="H235" s="500"/>
      <c r="I235" s="500"/>
      <c r="J235" s="500"/>
      <c r="K235" s="500"/>
      <c r="L235" s="500"/>
      <c r="M235" s="500"/>
      <c r="N235" s="500"/>
      <c r="O235" s="500"/>
      <c r="P235" s="500"/>
      <c r="Q235" s="500"/>
      <c r="R235" s="500"/>
      <c r="S235" s="500"/>
      <c r="T235" s="500"/>
      <c r="U235" s="500"/>
      <c r="V235" s="500"/>
      <c r="W235" s="500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</row>
    <row r="236" spans="1:63" s="10" customFormat="1" x14ac:dyDescent="0.25">
      <c r="A236" s="515"/>
      <c r="D236" s="500"/>
      <c r="E236" s="500"/>
      <c r="F236" s="500"/>
      <c r="G236" s="500"/>
      <c r="H236" s="500"/>
      <c r="I236" s="500"/>
      <c r="J236" s="500"/>
      <c r="K236" s="500"/>
      <c r="L236" s="500"/>
      <c r="M236" s="500"/>
      <c r="N236" s="500"/>
      <c r="O236" s="500"/>
      <c r="P236" s="500"/>
      <c r="Q236" s="500"/>
      <c r="R236" s="500"/>
      <c r="S236" s="500"/>
      <c r="T236" s="500"/>
      <c r="U236" s="500"/>
      <c r="V236" s="500"/>
      <c r="W236" s="500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</row>
    <row r="237" spans="1:63" s="10" customFormat="1" ht="15.75" thickBot="1" x14ac:dyDescent="0.3">
      <c r="A237" s="516" t="s">
        <v>127</v>
      </c>
      <c r="B237" s="505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500"/>
      <c r="S237" s="500"/>
      <c r="T237" s="500"/>
      <c r="U237" s="500"/>
      <c r="V237" s="500"/>
      <c r="W237" s="500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</row>
    <row r="238" spans="1:63" ht="29.25" thickBot="1" x14ac:dyDescent="0.3">
      <c r="A238" s="15" t="s">
        <v>13</v>
      </c>
      <c r="B238" s="18" t="s">
        <v>33</v>
      </c>
      <c r="C238" s="800" t="str">
        <f>(YEAR(Test_date)-12)&amp;" год"</f>
        <v>2008 год</v>
      </c>
      <c r="D238" s="801" t="str">
        <f t="shared" ref="D238:Q238" si="430">(LEFT(C238,4)+1)&amp;" год"</f>
        <v>2009 год</v>
      </c>
      <c r="E238" s="801" t="str">
        <f t="shared" si="430"/>
        <v>2010 год</v>
      </c>
      <c r="F238" s="801" t="str">
        <f t="shared" si="430"/>
        <v>2011 год</v>
      </c>
      <c r="G238" s="801" t="str">
        <f t="shared" si="430"/>
        <v>2012 год</v>
      </c>
      <c r="H238" s="801" t="str">
        <f t="shared" si="430"/>
        <v>2013 год</v>
      </c>
      <c r="I238" s="801" t="str">
        <f t="shared" si="430"/>
        <v>2014 год</v>
      </c>
      <c r="J238" s="801" t="str">
        <f t="shared" si="430"/>
        <v>2015 год</v>
      </c>
      <c r="K238" s="801" t="str">
        <f t="shared" si="430"/>
        <v>2016 год</v>
      </c>
      <c r="L238" s="801" t="str">
        <f t="shared" si="430"/>
        <v>2017 год</v>
      </c>
      <c r="M238" s="801" t="str">
        <f t="shared" si="430"/>
        <v>2018 год</v>
      </c>
      <c r="N238" s="802" t="str">
        <f t="shared" si="430"/>
        <v>2019 год</v>
      </c>
      <c r="O238" s="800" t="str">
        <f t="shared" si="430"/>
        <v>2020 год</v>
      </c>
      <c r="P238" s="801" t="str">
        <f t="shared" si="430"/>
        <v>2021 год</v>
      </c>
      <c r="Q238" s="802" t="str">
        <f t="shared" si="430"/>
        <v>2022 год</v>
      </c>
      <c r="R238" s="500"/>
      <c r="S238" s="500"/>
      <c r="T238" s="500"/>
      <c r="U238" s="500"/>
      <c r="V238" s="500"/>
      <c r="W238" s="500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</row>
    <row r="239" spans="1:63" ht="15.75" thickBot="1" x14ac:dyDescent="0.3">
      <c r="A239" s="246" t="s">
        <v>157</v>
      </c>
      <c r="B239" s="80" t="s">
        <v>155</v>
      </c>
      <c r="C239" s="272">
        <v>70.3</v>
      </c>
      <c r="D239" s="272">
        <v>71.900000000000006</v>
      </c>
      <c r="E239" s="272">
        <v>73.3</v>
      </c>
      <c r="F239" s="272">
        <v>75.7</v>
      </c>
      <c r="G239" s="272">
        <v>78</v>
      </c>
      <c r="H239" s="272">
        <v>80.900000000000006</v>
      </c>
      <c r="I239" s="272">
        <v>81.599999999999994</v>
      </c>
      <c r="J239" s="272">
        <v>80.7</v>
      </c>
      <c r="K239" s="272">
        <v>81.400000000000006</v>
      </c>
      <c r="L239" s="272">
        <v>80.099999999999994</v>
      </c>
      <c r="M239" s="272">
        <v>80</v>
      </c>
      <c r="N239" s="272">
        <v>81.123999999999995</v>
      </c>
      <c r="O239" s="216">
        <v>81.219505893699392</v>
      </c>
      <c r="P239" s="217">
        <v>81.219505893699392</v>
      </c>
      <c r="Q239" s="218">
        <v>81.219505893699392</v>
      </c>
      <c r="R239" s="517"/>
      <c r="S239" s="517"/>
      <c r="T239" s="517"/>
      <c r="U239" s="517"/>
      <c r="V239" s="517"/>
      <c r="W239" s="500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</row>
    <row r="240" spans="1:63" ht="15.75" thickBot="1" x14ac:dyDescent="0.3">
      <c r="A240" s="253" t="s">
        <v>151</v>
      </c>
      <c r="B240" s="254" t="s">
        <v>142</v>
      </c>
      <c r="C240" s="273">
        <v>11120.4</v>
      </c>
      <c r="D240" s="274">
        <v>13023.3</v>
      </c>
      <c r="E240" s="274">
        <v>14649.3</v>
      </c>
      <c r="F240" s="274">
        <v>16032</v>
      </c>
      <c r="G240" s="274">
        <v>17789.400000000001</v>
      </c>
      <c r="H240" s="274">
        <v>19777.5</v>
      </c>
      <c r="I240" s="274">
        <v>22168.799999999999</v>
      </c>
      <c r="J240" s="274">
        <v>24057.200000000001</v>
      </c>
      <c r="K240" s="274">
        <v>22766.9</v>
      </c>
      <c r="L240" s="274">
        <v>22503</v>
      </c>
      <c r="M240" s="274">
        <v>22520</v>
      </c>
      <c r="N240" s="275">
        <v>22850</v>
      </c>
      <c r="O240" s="269">
        <v>22850</v>
      </c>
      <c r="P240" s="270">
        <v>22850</v>
      </c>
      <c r="Q240" s="271">
        <v>22850</v>
      </c>
      <c r="R240" s="508"/>
      <c r="S240" s="508"/>
      <c r="T240" s="508"/>
      <c r="U240" s="508"/>
      <c r="V240" s="508"/>
      <c r="W240" s="500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</row>
    <row r="241" spans="1:49" ht="15.75" thickBot="1" x14ac:dyDescent="0.3">
      <c r="B241" s="23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498"/>
      <c r="S241" s="498"/>
      <c r="T241" s="499"/>
      <c r="U241" s="499"/>
      <c r="V241" s="499"/>
      <c r="W241" s="500"/>
      <c r="X241" s="3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</row>
    <row r="242" spans="1:49" ht="14.65" customHeight="1" x14ac:dyDescent="0.25">
      <c r="A242" s="53" t="s">
        <v>120</v>
      </c>
      <c r="B242" s="54"/>
      <c r="C242" s="875" t="s">
        <v>121</v>
      </c>
      <c r="D242" s="876"/>
      <c r="E242" s="518"/>
      <c r="F242" s="519"/>
      <c r="G242" s="500"/>
      <c r="H242" s="10"/>
      <c r="I242" s="35"/>
      <c r="J242" s="500"/>
      <c r="K242" s="500"/>
      <c r="L242" s="500"/>
      <c r="M242" s="500"/>
      <c r="N242" s="500"/>
      <c r="O242" s="500"/>
      <c r="P242" s="500"/>
      <c r="Q242" s="500"/>
      <c r="R242" s="500"/>
      <c r="S242" s="500"/>
      <c r="T242" s="500"/>
      <c r="U242" s="500"/>
      <c r="V242" s="500"/>
      <c r="W242" s="500"/>
      <c r="X242" s="3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</row>
    <row r="243" spans="1:49" ht="15.75" thickBot="1" x14ac:dyDescent="0.3">
      <c r="A243" s="248" t="s">
        <v>128</v>
      </c>
      <c r="B243" s="249" t="s">
        <v>33</v>
      </c>
      <c r="C243" s="248" t="s">
        <v>122</v>
      </c>
      <c r="D243" s="250" t="s">
        <v>123</v>
      </c>
      <c r="E243" s="55"/>
      <c r="F243" s="55"/>
      <c r="G243" s="500"/>
      <c r="H243" s="500"/>
      <c r="I243" s="500"/>
      <c r="J243" s="500"/>
      <c r="K243" s="500"/>
      <c r="L243" s="500"/>
      <c r="M243" s="500"/>
      <c r="N243" s="500"/>
      <c r="O243" s="500"/>
      <c r="P243" s="500"/>
      <c r="Q243" s="500"/>
      <c r="R243" s="500"/>
      <c r="S243" s="500"/>
      <c r="T243" s="500"/>
      <c r="U243" s="500"/>
      <c r="V243" s="500"/>
      <c r="W243" s="500"/>
      <c r="X243" s="3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</row>
    <row r="244" spans="1:49" ht="15.75" thickBot="1" x14ac:dyDescent="0.3">
      <c r="A244" s="83" t="s">
        <v>156</v>
      </c>
      <c r="B244" s="116" t="s">
        <v>166</v>
      </c>
      <c r="C244" s="251">
        <f t="array" ref="C244:D244" ca="1">LINEST(INDIRECT(IF($B$235=3,CHAR(COLUMN($A555)+75)&amp;ROW($A555)&amp;":"&amp;CHAR(COLUMN($A555)+77)&amp;ROW($A555),CHAR(COLUMN($A555)+66)&amp;ROW($A555)&amp;":"&amp;CHAR(COLUMN($A555)+77)&amp;ROW($A555))),INDIRECT(IF($B$235=3,CHAR(COLUMN($A$556)+75)&amp;ROW($A$556)&amp;":"&amp;CHAR(COLUMN($A$556)+77)&amp;ROW($A$556),CHAR(COLUMN($A$556)+66)&amp;ROW($A$556)&amp;":"&amp;CHAR(COLUMN($A$556)+77)&amp;ROW($A$556))),1,0)</f>
        <v>8.8135584649600188E-4</v>
      </c>
      <c r="D244" s="252">
        <f ca="1"/>
        <v>61.080524801265753</v>
      </c>
      <c r="E244" s="56"/>
      <c r="F244" s="56"/>
      <c r="G244" s="500"/>
      <c r="H244" s="501"/>
      <c r="I244" s="500"/>
      <c r="J244" s="500"/>
      <c r="K244" s="500"/>
      <c r="L244" s="500"/>
      <c r="M244" s="500"/>
      <c r="N244" s="500"/>
      <c r="O244" s="500"/>
      <c r="P244" s="500"/>
      <c r="Q244" s="500"/>
      <c r="R244" s="500"/>
      <c r="S244" s="500"/>
      <c r="T244" s="500"/>
      <c r="U244" s="500"/>
      <c r="V244" s="500"/>
      <c r="W244" s="500"/>
      <c r="X244" s="3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</row>
    <row r="245" spans="1:49" x14ac:dyDescent="0.25">
      <c r="A245" s="52"/>
      <c r="B245" s="7"/>
      <c r="C245" s="56"/>
      <c r="D245" s="56"/>
      <c r="E245" s="56"/>
      <c r="F245" s="56"/>
      <c r="G245" s="500"/>
      <c r="H245" s="500"/>
      <c r="I245" s="500"/>
      <c r="J245" s="500"/>
      <c r="K245" s="500"/>
      <c r="L245" s="500"/>
      <c r="M245" s="500"/>
      <c r="N245" s="500"/>
      <c r="O245" s="500"/>
      <c r="P245" s="500"/>
      <c r="Q245" s="500"/>
      <c r="R245" s="500"/>
      <c r="S245" s="500"/>
      <c r="T245" s="500"/>
      <c r="U245" s="500"/>
      <c r="V245" s="500"/>
      <c r="W245" s="500"/>
      <c r="X245" s="3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</row>
    <row r="246" spans="1:49" ht="15" customHeight="1" x14ac:dyDescent="0.25">
      <c r="A246" s="150" t="s">
        <v>175</v>
      </c>
      <c r="B246" s="7"/>
      <c r="C246" s="56"/>
      <c r="D246" s="56"/>
      <c r="E246" s="56"/>
      <c r="F246" s="56"/>
      <c r="G246" s="500"/>
      <c r="H246" s="500"/>
      <c r="I246" s="500"/>
      <c r="J246" s="500"/>
      <c r="K246" s="500"/>
      <c r="L246" s="500"/>
      <c r="M246" s="500"/>
      <c r="N246" s="500"/>
      <c r="O246" s="500"/>
      <c r="P246" s="500"/>
      <c r="Q246" s="500"/>
      <c r="R246" s="500"/>
      <c r="S246" s="500"/>
      <c r="T246" s="500"/>
      <c r="U246" s="500"/>
      <c r="V246" s="500"/>
      <c r="W246" s="500"/>
      <c r="X246" s="3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</row>
    <row r="247" spans="1:49" x14ac:dyDescent="0.25">
      <c r="A247" s="146" t="s">
        <v>160</v>
      </c>
      <c r="B247" s="7"/>
      <c r="C247" s="56"/>
      <c r="D247" s="56"/>
      <c r="E247" s="56"/>
      <c r="F247" s="56"/>
      <c r="G247" s="500"/>
      <c r="H247" s="500"/>
      <c r="I247" s="500"/>
      <c r="J247" s="500"/>
      <c r="K247" s="500"/>
      <c r="L247" s="500"/>
      <c r="M247" s="500"/>
      <c r="N247" s="500"/>
      <c r="O247" s="500"/>
      <c r="P247" s="500"/>
      <c r="Q247" s="500"/>
      <c r="R247" s="500"/>
      <c r="S247" s="500"/>
      <c r="T247" s="500"/>
      <c r="U247" s="500"/>
      <c r="V247" s="500"/>
      <c r="W247" s="500"/>
      <c r="X247" s="3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</row>
    <row r="248" spans="1:49" s="62" customFormat="1" x14ac:dyDescent="0.25">
      <c r="A248" s="146" t="s">
        <v>161</v>
      </c>
      <c r="B248" s="7"/>
      <c r="C248" s="56"/>
      <c r="D248" s="56"/>
      <c r="E248" s="56"/>
      <c r="F248" s="56"/>
      <c r="G248" s="500"/>
      <c r="H248" s="500"/>
      <c r="I248" s="500"/>
      <c r="J248" s="500"/>
      <c r="K248" s="500"/>
      <c r="L248" s="500"/>
      <c r="M248" s="500"/>
      <c r="N248" s="500"/>
      <c r="O248" s="500"/>
      <c r="P248" s="500"/>
      <c r="Q248" s="500"/>
      <c r="R248" s="500"/>
      <c r="S248" s="500"/>
      <c r="T248" s="500"/>
      <c r="U248" s="500"/>
      <c r="V248" s="500"/>
      <c r="W248" s="500"/>
      <c r="X248" s="33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</row>
    <row r="249" spans="1:49" s="62" customFormat="1" ht="15.75" thickBot="1" x14ac:dyDescent="0.3">
      <c r="A249" s="146" t="s">
        <v>159</v>
      </c>
      <c r="B249" s="7"/>
      <c r="C249" s="56"/>
      <c r="D249" s="56"/>
      <c r="E249" s="56"/>
      <c r="F249" s="56"/>
      <c r="G249" s="500"/>
      <c r="H249" s="500"/>
      <c r="I249" s="500"/>
      <c r="J249" s="500"/>
      <c r="K249" s="500"/>
      <c r="L249" s="500"/>
      <c r="M249" s="500"/>
      <c r="N249" s="500"/>
      <c r="O249" s="500"/>
      <c r="P249" s="500"/>
      <c r="Q249" s="500"/>
      <c r="R249" s="500"/>
      <c r="S249" s="500"/>
      <c r="T249" s="500"/>
      <c r="U249" s="500"/>
      <c r="V249" s="500"/>
      <c r="W249" s="500"/>
      <c r="X249" s="33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</row>
    <row r="250" spans="1:49" ht="29.25" thickBot="1" x14ac:dyDescent="0.3">
      <c r="A250" s="59" t="s">
        <v>13</v>
      </c>
      <c r="B250" s="139" t="s">
        <v>33</v>
      </c>
      <c r="C250" s="797" t="str">
        <f>YEAR(Test_date)&amp;" год"</f>
        <v>2020 год</v>
      </c>
      <c r="D250" s="798" t="str">
        <f>(LEFT(C250,4)+1)&amp;" год"</f>
        <v>2021 год</v>
      </c>
      <c r="E250" s="799" t="str">
        <f>(LEFT(D250,4)+1)&amp;" год"</f>
        <v>2022 год</v>
      </c>
      <c r="F250" s="56"/>
      <c r="G250" s="500"/>
      <c r="H250" s="500"/>
      <c r="I250" s="500"/>
      <c r="J250" s="500"/>
      <c r="K250" s="500"/>
      <c r="L250" s="500"/>
      <c r="M250" s="500"/>
      <c r="N250" s="500"/>
      <c r="O250" s="500"/>
      <c r="P250" s="500"/>
      <c r="Q250" s="500"/>
      <c r="R250" s="500"/>
      <c r="S250" s="500"/>
      <c r="T250" s="500"/>
      <c r="U250" s="500"/>
      <c r="V250" s="500"/>
      <c r="W250" s="500"/>
      <c r="X250" s="3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</row>
    <row r="251" spans="1:49" x14ac:dyDescent="0.25">
      <c r="A251" s="255" t="s">
        <v>133</v>
      </c>
      <c r="B251" s="257" t="s">
        <v>125</v>
      </c>
      <c r="C251" s="263">
        <v>1005.782</v>
      </c>
      <c r="D251" s="264">
        <v>1005.782</v>
      </c>
      <c r="E251" s="265">
        <v>1005.782</v>
      </c>
      <c r="F251" s="56"/>
      <c r="G251" s="500"/>
      <c r="H251" s="500"/>
      <c r="I251" s="500"/>
      <c r="J251" s="500"/>
      <c r="K251" s="500"/>
      <c r="L251" s="500"/>
      <c r="M251" s="500"/>
      <c r="N251" s="500"/>
      <c r="O251" s="500"/>
      <c r="P251" s="500"/>
      <c r="Q251" s="500"/>
      <c r="R251" s="500"/>
      <c r="S251" s="500"/>
      <c r="T251" s="500"/>
      <c r="U251" s="500"/>
      <c r="V251" s="500"/>
      <c r="W251" s="500"/>
      <c r="X251" s="3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</row>
    <row r="252" spans="1:49" s="62" customFormat="1" x14ac:dyDescent="0.25">
      <c r="A252" s="256" t="s">
        <v>158</v>
      </c>
      <c r="B252" s="80" t="s">
        <v>155</v>
      </c>
      <c r="C252" s="266">
        <v>81.219505893699392</v>
      </c>
      <c r="D252" s="267">
        <v>81.219505893699392</v>
      </c>
      <c r="E252" s="268">
        <v>81.219505893699392</v>
      </c>
      <c r="F252" s="56"/>
      <c r="G252" s="500"/>
      <c r="H252" s="500"/>
      <c r="I252" s="500"/>
      <c r="J252" s="500"/>
      <c r="K252" s="500"/>
      <c r="L252" s="500"/>
      <c r="M252" s="500"/>
      <c r="N252" s="500"/>
      <c r="O252" s="500"/>
      <c r="P252" s="500"/>
      <c r="Q252" s="500"/>
      <c r="R252" s="500"/>
      <c r="S252" s="500"/>
      <c r="T252" s="500"/>
      <c r="U252" s="500"/>
      <c r="V252" s="500"/>
      <c r="W252" s="500"/>
      <c r="X252" s="33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</row>
    <row r="253" spans="1:49" s="62" customFormat="1" ht="15.75" thickBot="1" x14ac:dyDescent="0.3">
      <c r="A253" s="258" t="s">
        <v>162</v>
      </c>
      <c r="B253" s="259" t="s">
        <v>144</v>
      </c>
      <c r="C253" s="260">
        <f>(C251*C252)/1000</f>
        <v>81.689117076776768</v>
      </c>
      <c r="D253" s="261">
        <f>(D251*D252)/1000</f>
        <v>81.689117076776768</v>
      </c>
      <c r="E253" s="262">
        <f>(E251*E252)/1000</f>
        <v>81.689117076776768</v>
      </c>
      <c r="F253" s="56"/>
      <c r="G253" s="500"/>
      <c r="H253" s="500"/>
      <c r="I253" s="500"/>
      <c r="J253" s="500"/>
      <c r="K253" s="500"/>
      <c r="L253" s="500"/>
      <c r="M253" s="500"/>
      <c r="N253" s="500"/>
      <c r="O253" s="500"/>
      <c r="P253" s="500"/>
      <c r="Q253" s="500"/>
      <c r="R253" s="500"/>
      <c r="S253" s="500"/>
      <c r="T253" s="500"/>
      <c r="U253" s="500"/>
      <c r="V253" s="500"/>
      <c r="W253" s="500"/>
      <c r="X253" s="33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</row>
    <row r="254" spans="1:49" s="62" customFormat="1" x14ac:dyDescent="0.25">
      <c r="A254" s="502"/>
      <c r="B254" s="211"/>
      <c r="C254" s="503"/>
      <c r="D254" s="503"/>
      <c r="E254" s="503"/>
      <c r="F254" s="56"/>
      <c r="G254" s="500"/>
      <c r="H254" s="500"/>
      <c r="I254" s="500"/>
      <c r="J254" s="500"/>
      <c r="K254" s="500"/>
      <c r="L254" s="500"/>
      <c r="M254" s="500"/>
      <c r="N254" s="500"/>
      <c r="O254" s="500"/>
      <c r="P254" s="500"/>
      <c r="Q254" s="500"/>
      <c r="R254" s="500"/>
      <c r="S254" s="500"/>
      <c r="T254" s="500"/>
      <c r="U254" s="500"/>
      <c r="V254" s="500"/>
      <c r="W254" s="500"/>
      <c r="X254" s="33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</row>
    <row r="255" spans="1:49" s="62" customFormat="1" x14ac:dyDescent="0.25">
      <c r="A255" s="504" t="s">
        <v>176</v>
      </c>
      <c r="B255" s="505"/>
      <c r="C255" s="33"/>
      <c r="D255" s="506"/>
      <c r="E255" s="503"/>
      <c r="F255" s="508"/>
      <c r="G255" s="500"/>
      <c r="H255" s="500"/>
      <c r="I255" s="500"/>
      <c r="J255" s="500"/>
      <c r="K255" s="500"/>
      <c r="L255" s="500"/>
      <c r="M255" s="500"/>
      <c r="N255" s="500"/>
      <c r="O255" s="500"/>
      <c r="P255" s="500"/>
      <c r="Q255" s="500"/>
      <c r="R255" s="500"/>
      <c r="S255" s="500"/>
      <c r="T255" s="500"/>
      <c r="U255" s="500"/>
      <c r="V255" s="500"/>
      <c r="W255" s="500"/>
      <c r="X255" s="33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</row>
    <row r="256" spans="1:49" s="62" customFormat="1" ht="15.75" thickBot="1" x14ac:dyDescent="0.3">
      <c r="A256" s="507" t="s">
        <v>141</v>
      </c>
      <c r="B256" s="505"/>
      <c r="C256" s="33"/>
      <c r="D256" s="506"/>
      <c r="E256" s="503"/>
      <c r="F256" s="508"/>
      <c r="G256" s="500"/>
      <c r="H256" s="500"/>
      <c r="I256" s="500"/>
      <c r="J256" s="500"/>
      <c r="K256" s="500"/>
      <c r="L256" s="500"/>
      <c r="M256" s="500"/>
      <c r="N256" s="500"/>
      <c r="O256" s="500"/>
      <c r="P256" s="500"/>
      <c r="Q256" s="500"/>
      <c r="R256" s="500"/>
      <c r="S256" s="500"/>
      <c r="T256" s="500"/>
      <c r="U256" s="500"/>
      <c r="V256" s="500"/>
      <c r="W256" s="500"/>
      <c r="X256" s="33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</row>
    <row r="257" spans="1:49" s="62" customFormat="1" ht="29.25" thickBot="1" x14ac:dyDescent="0.3">
      <c r="A257" s="49" t="s">
        <v>13</v>
      </c>
      <c r="B257" s="61" t="s">
        <v>33</v>
      </c>
      <c r="C257" s="796" t="str">
        <f>YEAR(Test_date)&amp;" год"</f>
        <v>2020 год</v>
      </c>
      <c r="D257" s="33"/>
      <c r="E257" s="503"/>
      <c r="F257" s="508"/>
      <c r="G257" s="500"/>
      <c r="H257" s="500"/>
      <c r="I257" s="500"/>
      <c r="J257" s="500"/>
      <c r="K257" s="500"/>
      <c r="L257" s="500"/>
      <c r="M257" s="500"/>
      <c r="N257" s="500"/>
      <c r="O257" s="500"/>
      <c r="P257" s="500"/>
      <c r="Q257" s="500"/>
      <c r="R257" s="500"/>
      <c r="S257" s="500"/>
      <c r="T257" s="500"/>
      <c r="U257" s="500"/>
      <c r="V257" s="500"/>
      <c r="W257" s="500"/>
      <c r="X257" s="33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</row>
    <row r="258" spans="1:49" s="62" customFormat="1" ht="42.75" x14ac:dyDescent="0.25">
      <c r="A258" s="212" t="s">
        <v>148</v>
      </c>
      <c r="B258" s="213" t="s">
        <v>132</v>
      </c>
      <c r="C258" s="214">
        <f>SUM(C259:C263)</f>
        <v>1</v>
      </c>
      <c r="D258" s="33"/>
      <c r="E258" s="503"/>
      <c r="F258" s="508"/>
      <c r="G258" s="500"/>
      <c r="H258" s="500"/>
      <c r="I258" s="500"/>
      <c r="J258" s="500"/>
      <c r="K258" s="500"/>
      <c r="L258" s="500"/>
      <c r="M258" s="500"/>
      <c r="N258" s="500"/>
      <c r="O258" s="500"/>
      <c r="P258" s="500"/>
      <c r="Q258" s="500"/>
      <c r="R258" s="500"/>
      <c r="S258" s="500"/>
      <c r="T258" s="500"/>
      <c r="U258" s="500"/>
      <c r="V258" s="500"/>
      <c r="W258" s="500"/>
      <c r="X258" s="33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</row>
    <row r="259" spans="1:49" s="62" customFormat="1" x14ac:dyDescent="0.25">
      <c r="A259" s="313" t="s">
        <v>184</v>
      </c>
      <c r="B259" s="70" t="s">
        <v>132</v>
      </c>
      <c r="C259" s="295">
        <v>0.27736971839753005</v>
      </c>
      <c r="D259" s="33"/>
      <c r="E259" s="503"/>
      <c r="F259" s="508"/>
      <c r="G259" s="500"/>
      <c r="H259" s="500"/>
      <c r="I259" s="500"/>
      <c r="J259" s="500"/>
      <c r="K259" s="500"/>
      <c r="L259" s="500"/>
      <c r="M259" s="500"/>
      <c r="N259" s="500"/>
      <c r="O259" s="500"/>
      <c r="P259" s="500"/>
      <c r="Q259" s="500"/>
      <c r="R259" s="500"/>
      <c r="S259" s="500"/>
      <c r="T259" s="500"/>
      <c r="U259" s="500"/>
      <c r="V259" s="500"/>
      <c r="W259" s="500"/>
      <c r="X259" s="33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</row>
    <row r="260" spans="1:49" s="62" customFormat="1" x14ac:dyDescent="0.25">
      <c r="A260" s="313" t="s">
        <v>185</v>
      </c>
      <c r="B260" s="70" t="s">
        <v>132</v>
      </c>
      <c r="C260" s="295">
        <v>0.21628115429624284</v>
      </c>
      <c r="D260" s="33"/>
      <c r="E260" s="503"/>
      <c r="F260" s="508"/>
      <c r="G260" s="500"/>
      <c r="H260" s="500"/>
      <c r="I260" s="500"/>
      <c r="J260" s="500"/>
      <c r="K260" s="500"/>
      <c r="L260" s="500"/>
      <c r="M260" s="500"/>
      <c r="N260" s="500"/>
      <c r="O260" s="500"/>
      <c r="P260" s="500"/>
      <c r="Q260" s="500"/>
      <c r="R260" s="500"/>
      <c r="S260" s="500"/>
      <c r="T260" s="500"/>
      <c r="U260" s="500"/>
      <c r="V260" s="500"/>
      <c r="W260" s="500"/>
      <c r="X260" s="33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</row>
    <row r="261" spans="1:49" s="62" customFormat="1" x14ac:dyDescent="0.25">
      <c r="A261" s="313" t="s">
        <v>92</v>
      </c>
      <c r="B261" s="70" t="s">
        <v>132</v>
      </c>
      <c r="C261" s="295">
        <v>0.39370813933222121</v>
      </c>
      <c r="D261" s="33"/>
      <c r="E261" s="503"/>
      <c r="F261" s="508"/>
      <c r="G261" s="500"/>
      <c r="H261" s="500"/>
      <c r="I261" s="500"/>
      <c r="J261" s="500"/>
      <c r="K261" s="500"/>
      <c r="L261" s="500"/>
      <c r="M261" s="500"/>
      <c r="N261" s="500"/>
      <c r="O261" s="500"/>
      <c r="P261" s="500"/>
      <c r="Q261" s="500"/>
      <c r="R261" s="500"/>
      <c r="S261" s="500"/>
      <c r="T261" s="500"/>
      <c r="U261" s="500"/>
      <c r="V261" s="500"/>
      <c r="W261" s="500"/>
      <c r="X261" s="33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</row>
    <row r="262" spans="1:49" s="62" customFormat="1" x14ac:dyDescent="0.25">
      <c r="A262" s="313" t="s">
        <v>187</v>
      </c>
      <c r="B262" s="70" t="s">
        <v>132</v>
      </c>
      <c r="C262" s="295">
        <v>9.9681298707765875E-2</v>
      </c>
      <c r="D262" s="33"/>
      <c r="E262" s="503"/>
      <c r="F262" s="508"/>
      <c r="G262" s="500"/>
      <c r="H262" s="500"/>
      <c r="I262" s="500"/>
      <c r="J262" s="500"/>
      <c r="K262" s="500"/>
      <c r="L262" s="500"/>
      <c r="M262" s="500"/>
      <c r="N262" s="500"/>
      <c r="O262" s="500"/>
      <c r="P262" s="500"/>
      <c r="Q262" s="500"/>
      <c r="R262" s="500"/>
      <c r="S262" s="500"/>
      <c r="T262" s="500"/>
      <c r="U262" s="500"/>
      <c r="V262" s="500"/>
      <c r="W262" s="500"/>
      <c r="X262" s="33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</row>
    <row r="263" spans="1:49" s="62" customFormat="1" ht="15.75" thickBot="1" x14ac:dyDescent="0.3">
      <c r="A263" s="187" t="s">
        <v>93</v>
      </c>
      <c r="B263" s="72" t="s">
        <v>132</v>
      </c>
      <c r="C263" s="296">
        <v>1.2959689266240072E-2</v>
      </c>
      <c r="D263" s="33"/>
      <c r="E263" s="503"/>
      <c r="F263" s="508"/>
      <c r="G263" s="500"/>
      <c r="H263" s="500"/>
      <c r="I263" s="500"/>
      <c r="J263" s="500"/>
      <c r="K263" s="500"/>
      <c r="L263" s="500"/>
      <c r="M263" s="500"/>
      <c r="N263" s="500"/>
      <c r="O263" s="500"/>
      <c r="P263" s="500"/>
      <c r="Q263" s="500"/>
      <c r="R263" s="500"/>
      <c r="S263" s="500"/>
      <c r="T263" s="500"/>
      <c r="U263" s="500"/>
      <c r="V263" s="500"/>
      <c r="W263" s="500"/>
      <c r="X263" s="33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</row>
    <row r="264" spans="1:49" s="62" customFormat="1" x14ac:dyDescent="0.25">
      <c r="A264" s="210"/>
      <c r="B264" s="211"/>
      <c r="C264" s="503"/>
      <c r="D264" s="503"/>
      <c r="E264" s="503"/>
      <c r="F264" s="508"/>
      <c r="G264" s="500"/>
      <c r="H264" s="500"/>
      <c r="I264" s="500"/>
      <c r="J264" s="500"/>
      <c r="K264" s="500"/>
      <c r="L264" s="500"/>
      <c r="M264" s="500"/>
      <c r="N264" s="500"/>
      <c r="O264" s="500"/>
      <c r="P264" s="500"/>
      <c r="Q264" s="500"/>
      <c r="R264" s="500"/>
      <c r="S264" s="500"/>
      <c r="T264" s="500"/>
      <c r="U264" s="500"/>
      <c r="V264" s="500"/>
      <c r="W264" s="500"/>
      <c r="X264" s="33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</row>
    <row r="265" spans="1:49" x14ac:dyDescent="0.25">
      <c r="A265" s="149" t="s">
        <v>177</v>
      </c>
      <c r="B265" s="505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500"/>
      <c r="S265" s="500"/>
      <c r="T265" s="500"/>
      <c r="U265" s="500"/>
      <c r="V265" s="500"/>
      <c r="W265" s="500"/>
      <c r="X265" s="3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</row>
    <row r="266" spans="1:49" x14ac:dyDescent="0.25">
      <c r="A266" s="145" t="s">
        <v>181</v>
      </c>
      <c r="B266" s="65"/>
      <c r="C266" s="9"/>
      <c r="D266" s="9"/>
      <c r="E266" s="9"/>
      <c r="F266" s="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500"/>
      <c r="S266" s="500"/>
      <c r="T266" s="500"/>
      <c r="U266" s="500"/>
      <c r="V266" s="500"/>
      <c r="W266" s="500"/>
      <c r="X266" s="3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</row>
    <row r="267" spans="1:49" ht="15.75" thickBot="1" x14ac:dyDescent="0.3">
      <c r="A267" s="147" t="s">
        <v>135</v>
      </c>
      <c r="B267" s="65"/>
      <c r="C267" s="64"/>
      <c r="D267" s="64"/>
      <c r="E267" s="64"/>
      <c r="F267" s="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</row>
    <row r="268" spans="1:49" ht="14.45" customHeight="1" x14ac:dyDescent="0.25">
      <c r="A268" s="871" t="s">
        <v>16</v>
      </c>
      <c r="B268" s="873" t="s">
        <v>33</v>
      </c>
      <c r="C268" s="866" t="str">
        <f>G268</f>
        <v>2020 год</v>
      </c>
      <c r="D268" s="867"/>
      <c r="E268" s="867"/>
      <c r="F268" s="868"/>
      <c r="G268" s="869" t="str">
        <f>YEAR(Test_date)&amp;" год"</f>
        <v>2020 год</v>
      </c>
      <c r="H268" s="877" t="s">
        <v>91</v>
      </c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</row>
    <row r="269" spans="1:49" ht="15.75" thickBot="1" x14ac:dyDescent="0.3">
      <c r="A269" s="872"/>
      <c r="B269" s="874"/>
      <c r="C269" s="792" t="s">
        <v>0</v>
      </c>
      <c r="D269" s="793" t="s">
        <v>1</v>
      </c>
      <c r="E269" s="793" t="s">
        <v>2</v>
      </c>
      <c r="F269" s="794" t="s">
        <v>3</v>
      </c>
      <c r="G269" s="870"/>
      <c r="H269" s="877"/>
      <c r="I269" s="6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spans="1:49" x14ac:dyDescent="0.25">
      <c r="A270" s="314" t="s">
        <v>20</v>
      </c>
      <c r="B270" s="527"/>
      <c r="C270" s="317"/>
      <c r="D270" s="317"/>
      <c r="E270" s="317"/>
      <c r="F270" s="317"/>
      <c r="G270" s="577"/>
      <c r="H270" s="46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</row>
    <row r="271" spans="1:49" x14ac:dyDescent="0.25">
      <c r="A271" s="313" t="s">
        <v>184</v>
      </c>
      <c r="B271" s="531" t="s">
        <v>132</v>
      </c>
      <c r="C271" s="578">
        <f>IFERROR(AVERAGE(C102/$G102,H102/$L102,M102/$Q102),0)</f>
        <v>0.13792000640577726</v>
      </c>
      <c r="D271" s="188">
        <f>IF(IFERROR(AVERAGE(D102/$G102,I102/$L102,N102/$Q102),0)&gt;0,1-SUM(C271,E271:F271),0)</f>
        <v>0.25657006651467784</v>
      </c>
      <c r="E271" s="188">
        <f>IFERROR(AVERAGE(E102/$G102,J102/$L102,O102/$Q102),0)</f>
        <v>0.24087462450272365</v>
      </c>
      <c r="F271" s="189">
        <f>IFERROR(AVERAGE(F102/$G102,K102/$L102,P102/$Q102),0)</f>
        <v>0.36463530257682125</v>
      </c>
      <c r="G271" s="73">
        <f>SUM(C271:F271)</f>
        <v>1</v>
      </c>
      <c r="H271" s="47" t="str">
        <f>IF(AND(SUM(C271:F271)&gt;0,G271&lt;&gt;1),"Сумма значений 1,2,3,4 кварталов должна равняться '1'","Проверка пройдена")</f>
        <v>Проверка пройдена</v>
      </c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</row>
    <row r="272" spans="1:49" x14ac:dyDescent="0.25">
      <c r="A272" s="313" t="s">
        <v>185</v>
      </c>
      <c r="B272" s="531" t="s">
        <v>132</v>
      </c>
      <c r="C272" s="578">
        <f>IFERROR(AVERAGE(C104/$G104,H104/$L104,M104/$Q104),0)</f>
        <v>0.27046326280067595</v>
      </c>
      <c r="D272" s="188">
        <f>IF(IFERROR(AVERAGE(D104/$G104,I104/$L104,N104/$Q104),0)&gt;0,1-SUM(C272,E272:F272),0)</f>
        <v>0.16003691233203732</v>
      </c>
      <c r="E272" s="188">
        <f>IFERROR(AVERAGE(E104/$G104,J104/$L104,O104/$Q104),0)</f>
        <v>0.28292105150342955</v>
      </c>
      <c r="F272" s="189">
        <f>IFERROR(AVERAGE(F104/$G104,K104/$L104,P104/$Q104),0)</f>
        <v>0.28657877336385712</v>
      </c>
      <c r="G272" s="73">
        <f>SUM(C272:F272)</f>
        <v>1</v>
      </c>
      <c r="H272" s="47" t="str">
        <f>IF(AND(SUM(C272:F272)&gt;0,G272&lt;&gt;1),"Сумма значений 1,2,3,4 кварталов должна равняться '1'","Проверка пройдена")</f>
        <v>Проверка пройдена</v>
      </c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</row>
    <row r="273" spans="1:39" x14ac:dyDescent="0.25">
      <c r="A273" s="313" t="s">
        <v>92</v>
      </c>
      <c r="B273" s="531" t="s">
        <v>132</v>
      </c>
      <c r="C273" s="578">
        <f>IFERROR(AVERAGE(C106/$G106,H106/$L106,M106/$Q106),0)</f>
        <v>0.1548933113627006</v>
      </c>
      <c r="D273" s="188">
        <f>IF(IFERROR(AVERAGE(D106/$G106,I106/$L106,N106/$Q106),0)&gt;0,1-SUM(C273,E273:F273),0)</f>
        <v>0.26111027889017424</v>
      </c>
      <c r="E273" s="188">
        <f>IFERROR(AVERAGE(E106/$G106,J106/$L106,O106/$Q106),0)</f>
        <v>0.26239640664862557</v>
      </c>
      <c r="F273" s="189">
        <f>IFERROR(AVERAGE(F106/$G106,K106/$L106,P106/$Q106),0)</f>
        <v>0.32160000309849962</v>
      </c>
      <c r="G273" s="73">
        <f>SUM(C273:F273)</f>
        <v>1</v>
      </c>
      <c r="H273" s="47" t="str">
        <f>IF(AND(SUM(C273:F273)&gt;0,G273&lt;&gt;1),"Сумма значений 1,2,3,4 кварталов должна равняться '1'","Проверка пройдена")</f>
        <v>Проверка пройдена</v>
      </c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</row>
    <row r="274" spans="1:39" x14ac:dyDescent="0.25">
      <c r="A274" s="313" t="s">
        <v>187</v>
      </c>
      <c r="B274" s="531" t="s">
        <v>132</v>
      </c>
      <c r="C274" s="578">
        <f>IFERROR(AVERAGE(C108/$G108,H108/$L108,M108/$Q108),0)</f>
        <v>0.23178583539534123</v>
      </c>
      <c r="D274" s="188">
        <f>IF(IFERROR(AVERAGE(D108/$G108,I108/$L108,N108/$Q108),0)&gt;0,1-SUM(C274,E274:F274),0)</f>
        <v>0.17523267858777669</v>
      </c>
      <c r="E274" s="188">
        <f>IFERROR(AVERAGE(E108/$G108,J108/$L108,O108/$Q108),0)</f>
        <v>0.30420250831983742</v>
      </c>
      <c r="F274" s="189">
        <f>IFERROR(AVERAGE(F108/$G108,K108/$L108,P108/$Q108),0)</f>
        <v>0.28877897769704469</v>
      </c>
      <c r="G274" s="73">
        <f>SUM(C274:F274)</f>
        <v>1</v>
      </c>
      <c r="H274" s="47" t="str">
        <f>IF(AND(SUM(C274:F274)&gt;0,G274&lt;&gt;1),"Сумма значений 1,2,3,4 кварталов должна равняться '1'","Проверка пройдена")</f>
        <v>Проверка пройдена</v>
      </c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</row>
    <row r="275" spans="1:39" x14ac:dyDescent="0.25">
      <c r="A275" s="313" t="s">
        <v>93</v>
      </c>
      <c r="B275" s="531" t="s">
        <v>132</v>
      </c>
      <c r="C275" s="578">
        <f>IFERROR(AVERAGE(C110/$G110,H110/$L110,M110/$Q110),0)</f>
        <v>0.2699376585508021</v>
      </c>
      <c r="D275" s="188">
        <f>IF(IFERROR(AVERAGE(D110/$G110,I110/$L110,N110/$Q110),0)&gt;0,1-SUM(C275,E275:F275),0)</f>
        <v>0.24163890419908252</v>
      </c>
      <c r="E275" s="188">
        <f>IFERROR(AVERAGE(E110/$G110,J110/$L110,O110/$Q110),0)</f>
        <v>0.24163890419908252</v>
      </c>
      <c r="F275" s="189">
        <f>IFERROR(AVERAGE(F110/$G110,K110/$L110,P110/$Q110),0)</f>
        <v>0.2467845330510329</v>
      </c>
      <c r="G275" s="73">
        <f>SUM(C275:F275)</f>
        <v>1</v>
      </c>
      <c r="H275" s="47" t="str">
        <f>IF(AND(SUM(C275:F275)&gt;0,G275&lt;&gt;1),"Сумма значений 1,2,3,4 кварталов должна равняться '1'","Проверка пройдена")</f>
        <v>Проверка пройдена</v>
      </c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</row>
    <row r="276" spans="1:39" x14ac:dyDescent="0.25">
      <c r="A276" s="315" t="s">
        <v>21</v>
      </c>
      <c r="B276" s="24"/>
      <c r="C276" s="316"/>
      <c r="D276" s="316"/>
      <c r="E276" s="316"/>
      <c r="F276" s="316"/>
      <c r="G276" s="580"/>
      <c r="H276" s="46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1:39" x14ac:dyDescent="0.25">
      <c r="A277" s="313" t="s">
        <v>184</v>
      </c>
      <c r="B277" s="531" t="s">
        <v>132</v>
      </c>
      <c r="C277" s="578">
        <f>IFERROR(AVERAGE(C153/$G153,H153/$L153,M153/$Q153),0)</f>
        <v>0</v>
      </c>
      <c r="D277" s="188">
        <f>IF(IFERROR(AVERAGE(D153/$G153,I153/$L153,N153/$Q153),0)&gt;0,1-SUM(C277,E277:F277),0)</f>
        <v>0</v>
      </c>
      <c r="E277" s="188">
        <f t="shared" ref="E277:F281" si="431">IFERROR(AVERAGE(E153/$G153,J153/$L153,O153/$Q153),0)</f>
        <v>0</v>
      </c>
      <c r="F277" s="189">
        <f t="shared" si="431"/>
        <v>0</v>
      </c>
      <c r="G277" s="73">
        <f t="shared" ref="G277:G281" si="432">SUM(C277:F277)</f>
        <v>0</v>
      </c>
      <c r="H277" s="47" t="str">
        <f t="shared" ref="H277:H281" si="433">IF(AND(SUM(C277:F277)&gt;0,G277&lt;&gt;1),"Сумма значений 1,2,3,4 кварталов должна равняться '1'","Проверка пройдена")</f>
        <v>Проверка пройдена</v>
      </c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</row>
    <row r="278" spans="1:39" x14ac:dyDescent="0.25">
      <c r="A278" s="313" t="s">
        <v>185</v>
      </c>
      <c r="B278" s="531" t="s">
        <v>132</v>
      </c>
      <c r="C278" s="578">
        <f>IFERROR(AVERAGE(C154/$G154,H154/$L154,M154/$Q154),0)</f>
        <v>0</v>
      </c>
      <c r="D278" s="188">
        <f>IF(IFERROR(AVERAGE(D154/$G154,I154/$L154,N154/$Q154),0)&gt;0,1-SUM(C278,E278:F278),0)</f>
        <v>0</v>
      </c>
      <c r="E278" s="188">
        <f t="shared" si="431"/>
        <v>0</v>
      </c>
      <c r="F278" s="189">
        <f t="shared" si="431"/>
        <v>0</v>
      </c>
      <c r="G278" s="73">
        <f t="shared" si="432"/>
        <v>0</v>
      </c>
      <c r="H278" s="47" t="str">
        <f t="shared" si="433"/>
        <v>Проверка пройдена</v>
      </c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</row>
    <row r="279" spans="1:39" x14ac:dyDescent="0.25">
      <c r="A279" s="313" t="s">
        <v>92</v>
      </c>
      <c r="B279" s="531" t="s">
        <v>132</v>
      </c>
      <c r="C279" s="578">
        <f>IFERROR(AVERAGE(C155/$G155,H155/$L155,M155/$Q155),0)</f>
        <v>0</v>
      </c>
      <c r="D279" s="188">
        <f>IF(IFERROR(AVERAGE(D155/$G155,I155/$L155,N155/$Q155),0)&gt;0,1-SUM(C279,E279:F279),0)</f>
        <v>0</v>
      </c>
      <c r="E279" s="188">
        <f t="shared" si="431"/>
        <v>0</v>
      </c>
      <c r="F279" s="189">
        <f t="shared" si="431"/>
        <v>0</v>
      </c>
      <c r="G279" s="73">
        <f t="shared" si="432"/>
        <v>0</v>
      </c>
      <c r="H279" s="47" t="str">
        <f t="shared" si="433"/>
        <v>Проверка пройдена</v>
      </c>
      <c r="I279" s="3"/>
      <c r="J279" s="64"/>
      <c r="K279" s="64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spans="1:39" x14ac:dyDescent="0.25">
      <c r="A280" s="313" t="s">
        <v>187</v>
      </c>
      <c r="B280" s="531" t="s">
        <v>132</v>
      </c>
      <c r="C280" s="578">
        <f>IFERROR(AVERAGE(C156/$G156,H156/$L156,M156/$Q156),0)</f>
        <v>0</v>
      </c>
      <c r="D280" s="188">
        <f>IF(IFERROR(AVERAGE(D156/$G156,I156/$L156,N156/$Q156),0)&gt;0,1-SUM(C280,E280:F280),0)</f>
        <v>0</v>
      </c>
      <c r="E280" s="188">
        <f t="shared" si="431"/>
        <v>0</v>
      </c>
      <c r="F280" s="189">
        <f t="shared" si="431"/>
        <v>0</v>
      </c>
      <c r="G280" s="73">
        <f t="shared" si="432"/>
        <v>0</v>
      </c>
      <c r="H280" s="47" t="str">
        <f t="shared" si="433"/>
        <v>Проверка пройдена</v>
      </c>
      <c r="I280" s="3"/>
      <c r="J280" s="64"/>
      <c r="K280" s="64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</row>
    <row r="281" spans="1:39" x14ac:dyDescent="0.25">
      <c r="A281" s="313" t="s">
        <v>93</v>
      </c>
      <c r="B281" s="531" t="s">
        <v>132</v>
      </c>
      <c r="C281" s="578">
        <f>IFERROR(AVERAGE(C157/$G157,H157/$L157,M157/$Q157),0)</f>
        <v>0</v>
      </c>
      <c r="D281" s="188">
        <f>IF(IFERROR(AVERAGE(D157/$G157,I157/$L157,N157/$Q157),0)&gt;0,1-SUM(C281,E281:F281),0)</f>
        <v>0</v>
      </c>
      <c r="E281" s="188">
        <f t="shared" si="431"/>
        <v>0</v>
      </c>
      <c r="F281" s="189">
        <f t="shared" si="431"/>
        <v>0</v>
      </c>
      <c r="G281" s="73">
        <f t="shared" si="432"/>
        <v>0</v>
      </c>
      <c r="H281" s="47" t="str">
        <f t="shared" si="433"/>
        <v>Проверка пройдена</v>
      </c>
      <c r="I281" s="3"/>
      <c r="J281" s="64"/>
      <c r="K281" s="64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</row>
    <row r="282" spans="1:39" x14ac:dyDescent="0.25">
      <c r="A282" s="315" t="s">
        <v>118</v>
      </c>
      <c r="B282" s="24"/>
      <c r="C282" s="316"/>
      <c r="D282" s="316"/>
      <c r="E282" s="316"/>
      <c r="F282" s="316"/>
      <c r="G282" s="580"/>
      <c r="H282" s="46"/>
      <c r="I282" s="3"/>
      <c r="J282" s="64"/>
      <c r="K282" s="64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</row>
    <row r="283" spans="1:39" x14ac:dyDescent="0.25">
      <c r="A283" s="313" t="s">
        <v>184</v>
      </c>
      <c r="B283" s="531" t="s">
        <v>132</v>
      </c>
      <c r="C283" s="578">
        <f>IFERROR(AVERAGE(C181/$G181,H181/$L181,M181/$Q181),0)</f>
        <v>0.19601360405813503</v>
      </c>
      <c r="D283" s="188">
        <f>IF(IFERROR(AVERAGE(D181/$G181,I181/$L181,N181/$Q181),0)&gt;0,1-SUM(C283,E283:F283),0)</f>
        <v>0.23805032410020088</v>
      </c>
      <c r="E283" s="60">
        <f>IFERROR(AVERAGE(E181/$G181,J181/$L181,O181/$Q181),0)</f>
        <v>0.21124967372624737</v>
      </c>
      <c r="F283" s="190">
        <f>IFERROR(AVERAGE(F181/$G181,K181/$L181,P181/$Q181),0)</f>
        <v>0.35468639811541669</v>
      </c>
      <c r="G283" s="73">
        <f t="shared" ref="G283:G287" si="434">SUM(C283:F283)</f>
        <v>1</v>
      </c>
      <c r="H283" s="47" t="str">
        <f t="shared" ref="H283:H287" si="435">IF(AND(SUM(C283:F283)&gt;0,G283&lt;&gt;1),"Сумма значений 1,2,3,4 кварталов должна равняться '1'","Проверка пройдена")</f>
        <v>Проверка пройдена</v>
      </c>
      <c r="I283" s="3"/>
      <c r="J283" s="64"/>
      <c r="K283" s="64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</row>
    <row r="284" spans="1:39" x14ac:dyDescent="0.25">
      <c r="A284" s="313" t="s">
        <v>185</v>
      </c>
      <c r="B284" s="531" t="s">
        <v>132</v>
      </c>
      <c r="C284" s="578">
        <f>IFERROR(AVERAGE(C185/$G185,H185/$L185,M185/$Q185),0)</f>
        <v>0.2199189436847</v>
      </c>
      <c r="D284" s="188">
        <f>IF(IFERROR(AVERAGE(D185/$G185,I185/$L185,N185/$Q185),0)&gt;0,1-SUM(C284,E284:F284),0)</f>
        <v>0.19136190313000556</v>
      </c>
      <c r="E284" s="60">
        <f>IFERROR(AVERAGE(E185/$G185,J185/$L185,O185/$Q185),0)</f>
        <v>0.2952804359759354</v>
      </c>
      <c r="F284" s="190">
        <f>IFERROR(AVERAGE(F185/$G185,K185/$L185,P185/$Q185),0)</f>
        <v>0.2934387172093591</v>
      </c>
      <c r="G284" s="73">
        <f t="shared" si="434"/>
        <v>1</v>
      </c>
      <c r="H284" s="47" t="str">
        <f t="shared" si="435"/>
        <v>Проверка пройдена</v>
      </c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</row>
    <row r="285" spans="1:39" x14ac:dyDescent="0.25">
      <c r="A285" s="313" t="s">
        <v>92</v>
      </c>
      <c r="B285" s="531" t="s">
        <v>132</v>
      </c>
      <c r="C285" s="578">
        <f>IFERROR(AVERAGE(C189/$G189,H189/$L189,M189/$Q189),0)</f>
        <v>0.21232007475822998</v>
      </c>
      <c r="D285" s="188">
        <f>IF(IFERROR(AVERAGE(D189/$G189,I189/$L189,N189/$Q189),0)&gt;0,1-SUM(C285,E285:F285),0)</f>
        <v>0.19741458618679886</v>
      </c>
      <c r="E285" s="60">
        <f>IFERROR(AVERAGE(E189/$G189,J189/$L189,O189/$Q189),0)</f>
        <v>0.2949727455335544</v>
      </c>
      <c r="F285" s="190">
        <f>IFERROR(AVERAGE(F189/$G189,K189/$L189,P189/$Q189),0)</f>
        <v>0.29529259352141674</v>
      </c>
      <c r="G285" s="73">
        <f t="shared" si="434"/>
        <v>1</v>
      </c>
      <c r="H285" s="47" t="str">
        <f t="shared" si="435"/>
        <v>Проверка пройдена</v>
      </c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</row>
    <row r="286" spans="1:39" x14ac:dyDescent="0.25">
      <c r="A286" s="313" t="s">
        <v>187</v>
      </c>
      <c r="B286" s="531" t="s">
        <v>132</v>
      </c>
      <c r="C286" s="578">
        <f>IFERROR(AVERAGE(C193/$G193,H193/$L193,M193/$Q193),0)</f>
        <v>0.26294510465519488</v>
      </c>
      <c r="D286" s="188">
        <f>IF(IFERROR(AVERAGE(D193/$G193,I193/$L193,N193/$Q193),0)&gt;0,1-SUM(C286,E286:F286),0)</f>
        <v>0.13623762080023538</v>
      </c>
      <c r="E286" s="60">
        <f>IFERROR(AVERAGE(E193/$G193,J193/$L193,O193/$Q193),0)</f>
        <v>0.30489586697855464</v>
      </c>
      <c r="F286" s="190">
        <f>IFERROR(AVERAGE(F193/$G193,K193/$L193,P193/$Q193),0)</f>
        <v>0.29592140756601509</v>
      </c>
      <c r="G286" s="73">
        <f t="shared" si="434"/>
        <v>1</v>
      </c>
      <c r="H286" s="47" t="str">
        <f t="shared" si="435"/>
        <v>Проверка пройдена</v>
      </c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</row>
    <row r="287" spans="1:39" ht="15.75" thickBot="1" x14ac:dyDescent="0.3">
      <c r="A287" s="187" t="s">
        <v>93</v>
      </c>
      <c r="B287" s="532" t="s">
        <v>132</v>
      </c>
      <c r="C287" s="579">
        <f>IFERROR(AVERAGE(C197/$G197,H197/$L197,M197/$Q197),0)</f>
        <v>0.26062056427051722</v>
      </c>
      <c r="D287" s="192">
        <f>IF(IFERROR(AVERAGE(D197/$G197,I197/$L197,N197/$Q197),0)&gt;0,1-SUM(C287,E287:F287),0)</f>
        <v>0.22863811379209054</v>
      </c>
      <c r="E287" s="191">
        <f>IFERROR(AVERAGE(E197/$G197,J197/$L197,O197/$Q197),0)</f>
        <v>0.26158114260064791</v>
      </c>
      <c r="F287" s="193">
        <f>IFERROR(AVERAGE(F197/$G197,K197/$L197,P197/$Q197),0)</f>
        <v>0.24916017933674442</v>
      </c>
      <c r="G287" s="74">
        <f t="shared" si="434"/>
        <v>1</v>
      </c>
      <c r="H287" s="47" t="str">
        <f t="shared" si="435"/>
        <v>Проверка пройдена</v>
      </c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</row>
    <row r="288" spans="1:39" s="10" customFormat="1" x14ac:dyDescent="0.25">
      <c r="A288" s="36"/>
      <c r="B288" s="30"/>
      <c r="C288" s="37"/>
      <c r="D288" s="509"/>
      <c r="E288" s="509"/>
      <c r="F288" s="509"/>
      <c r="G288" s="509"/>
      <c r="H288" s="510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</row>
    <row r="289" spans="1:53" s="10" customFormat="1" x14ac:dyDescent="0.25">
      <c r="A289" s="148" t="s">
        <v>178</v>
      </c>
      <c r="B289" s="505"/>
      <c r="C289" s="33"/>
      <c r="D289" s="33"/>
      <c r="E289" s="33"/>
      <c r="F289" s="33"/>
      <c r="G289" s="33"/>
      <c r="H289" s="511"/>
      <c r="I289" s="511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</row>
    <row r="290" spans="1:53" s="10" customFormat="1" x14ac:dyDescent="0.25">
      <c r="A290" s="512" t="s">
        <v>136</v>
      </c>
      <c r="B290" s="513">
        <v>0</v>
      </c>
      <c r="C290" s="514"/>
      <c r="D290" s="514"/>
      <c r="E290" s="514"/>
      <c r="F290" s="514"/>
      <c r="G290" s="514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</row>
    <row r="291" spans="1:53" s="10" customFormat="1" ht="15.75" thickBot="1" x14ac:dyDescent="0.3">
      <c r="A291" s="512" t="s">
        <v>137</v>
      </c>
      <c r="B291" s="513">
        <v>0</v>
      </c>
      <c r="C291" s="514"/>
      <c r="D291" s="514"/>
      <c r="E291" s="514"/>
      <c r="F291" s="514"/>
      <c r="G291" s="514"/>
      <c r="H291" s="514"/>
      <c r="I291" s="514"/>
      <c r="J291" s="514"/>
      <c r="K291" s="514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</row>
    <row r="292" spans="1:53" x14ac:dyDescent="0.25">
      <c r="A292" s="878" t="s">
        <v>22</v>
      </c>
      <c r="B292" s="880" t="s">
        <v>23</v>
      </c>
      <c r="C292" s="866" t="str">
        <f>YEAR(Test_date)&amp;" год"</f>
        <v>2020 год</v>
      </c>
      <c r="D292" s="867"/>
      <c r="E292" s="867"/>
      <c r="F292" s="868"/>
      <c r="G292" s="787"/>
      <c r="H292" s="866" t="str">
        <f>(LEFT(C292,4)+1)&amp;" год"</f>
        <v>2021 год</v>
      </c>
      <c r="I292" s="867"/>
      <c r="J292" s="867"/>
      <c r="K292" s="868"/>
      <c r="L292" s="787"/>
      <c r="M292" s="866" t="str">
        <f>(LEFT(H292,4)+1)&amp;" год"</f>
        <v>2022 год</v>
      </c>
      <c r="N292" s="867"/>
      <c r="O292" s="867"/>
      <c r="P292" s="868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</row>
    <row r="293" spans="1:53" ht="15.75" thickBot="1" x14ac:dyDescent="0.3">
      <c r="A293" s="879"/>
      <c r="B293" s="881"/>
      <c r="C293" s="788">
        <v>1</v>
      </c>
      <c r="D293" s="789">
        <v>2</v>
      </c>
      <c r="E293" s="789">
        <v>3</v>
      </c>
      <c r="F293" s="790">
        <v>4</v>
      </c>
      <c r="G293" s="791"/>
      <c r="H293" s="792" t="s">
        <v>0</v>
      </c>
      <c r="I293" s="793" t="s">
        <v>1</v>
      </c>
      <c r="J293" s="793" t="s">
        <v>2</v>
      </c>
      <c r="K293" s="794" t="s">
        <v>3</v>
      </c>
      <c r="L293" s="795"/>
      <c r="M293" s="792" t="s">
        <v>0</v>
      </c>
      <c r="N293" s="793" t="s">
        <v>1</v>
      </c>
      <c r="O293" s="793" t="s">
        <v>2</v>
      </c>
      <c r="P293" s="794" t="s">
        <v>3</v>
      </c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</row>
    <row r="294" spans="1:53" x14ac:dyDescent="0.25">
      <c r="A294" s="601" t="s">
        <v>24</v>
      </c>
      <c r="B294" s="602"/>
      <c r="C294" s="605"/>
      <c r="D294" s="603"/>
      <c r="E294" s="603"/>
      <c r="F294" s="604"/>
      <c r="G294" s="603"/>
      <c r="H294" s="605"/>
      <c r="I294" s="603"/>
      <c r="J294" s="603"/>
      <c r="K294" s="604"/>
      <c r="L294" s="603"/>
      <c r="M294" s="605"/>
      <c r="N294" s="603"/>
      <c r="O294" s="603"/>
      <c r="P294" s="604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</row>
    <row r="295" spans="1:53" x14ac:dyDescent="0.25">
      <c r="A295" s="143" t="s">
        <v>240</v>
      </c>
      <c r="B295" s="780" t="s">
        <v>144</v>
      </c>
      <c r="C295" s="479">
        <f>C296+C299+C302+C305+C308</f>
        <v>11.249999999999998</v>
      </c>
      <c r="D295" s="480">
        <f t="shared" ref="D295:P295" si="436">D296+D299+D302+D305+D308</f>
        <v>10.603999999999999</v>
      </c>
      <c r="E295" s="480">
        <f t="shared" si="436"/>
        <v>16.759</v>
      </c>
      <c r="F295" s="481">
        <f t="shared" si="436"/>
        <v>17.248999999999999</v>
      </c>
      <c r="G295" s="480"/>
      <c r="H295" s="479">
        <f t="shared" si="436"/>
        <v>11.649999999999999</v>
      </c>
      <c r="I295" s="480">
        <f t="shared" si="436"/>
        <v>10.603999999999999</v>
      </c>
      <c r="J295" s="480">
        <f t="shared" si="436"/>
        <v>16.759</v>
      </c>
      <c r="K295" s="481">
        <f t="shared" si="436"/>
        <v>17.248999999999999</v>
      </c>
      <c r="L295" s="480"/>
      <c r="M295" s="479">
        <f t="shared" si="436"/>
        <v>11.85</v>
      </c>
      <c r="N295" s="480">
        <f t="shared" si="436"/>
        <v>10.603999999999999</v>
      </c>
      <c r="O295" s="480">
        <f t="shared" si="436"/>
        <v>16.759</v>
      </c>
      <c r="P295" s="481">
        <f t="shared" si="436"/>
        <v>17.248999999999999</v>
      </c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</row>
    <row r="296" spans="1:53" s="62" customFormat="1" x14ac:dyDescent="0.25">
      <c r="A296" s="595" t="s">
        <v>222</v>
      </c>
      <c r="B296" s="781" t="s">
        <v>144</v>
      </c>
      <c r="C296" s="592">
        <f>SUM(C297:C298)</f>
        <v>1.274</v>
      </c>
      <c r="D296" s="593">
        <f t="shared" ref="D296:H296" si="437">SUM(D297:D298)</f>
        <v>0.86699999999999999</v>
      </c>
      <c r="E296" s="593">
        <f t="shared" si="437"/>
        <v>1.27</v>
      </c>
      <c r="F296" s="594">
        <f t="shared" si="437"/>
        <v>1.4159999999999999</v>
      </c>
      <c r="G296" s="593"/>
      <c r="H296" s="592">
        <f t="shared" si="437"/>
        <v>1.274</v>
      </c>
      <c r="I296" s="593">
        <f t="shared" ref="I296" si="438">SUM(I297:I298)</f>
        <v>0.86699999999999999</v>
      </c>
      <c r="J296" s="593">
        <f t="shared" ref="J296" si="439">SUM(J297:J298)</f>
        <v>1.27</v>
      </c>
      <c r="K296" s="594">
        <f t="shared" ref="K296:M296" si="440">SUM(K297:K298)</f>
        <v>1.4159999999999999</v>
      </c>
      <c r="L296" s="593"/>
      <c r="M296" s="592">
        <f t="shared" si="440"/>
        <v>1.274</v>
      </c>
      <c r="N296" s="593">
        <f t="shared" ref="N296" si="441">SUM(N297:N298)</f>
        <v>0.86699999999999999</v>
      </c>
      <c r="O296" s="593">
        <f t="shared" ref="O296" si="442">SUM(O297:O298)</f>
        <v>1.27</v>
      </c>
      <c r="P296" s="594">
        <f t="shared" ref="P296" si="443">SUM(P297:P298)</f>
        <v>1.4159999999999999</v>
      </c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</row>
    <row r="297" spans="1:53" x14ac:dyDescent="0.25">
      <c r="A297" s="590" t="s">
        <v>184</v>
      </c>
      <c r="B297" s="782" t="s">
        <v>144</v>
      </c>
      <c r="C297" s="489">
        <f>'2. Прогноз. Без корректировки'!C59+'2. Прогноз. Без корректировки'!C60</f>
        <v>0.502</v>
      </c>
      <c r="D297" s="490">
        <f>'2. Прогноз. Без корректировки'!D59+'2. Прогноз. Без корректировки'!D60</f>
        <v>0.37</v>
      </c>
      <c r="E297" s="490">
        <f>'2. Прогноз. Без корректировки'!E59+'2. Прогноз. Без корректировки'!E60</f>
        <v>0.3</v>
      </c>
      <c r="F297" s="491">
        <f>'2. Прогноз. Без корректировки'!F59+'2. Прогноз. Без корректировки'!F60</f>
        <v>0.5</v>
      </c>
      <c r="G297" s="490"/>
      <c r="H297" s="489">
        <f>'2. Прогноз. Без корректировки'!H59+'2. Прогноз. Без корректировки'!H60</f>
        <v>0.502</v>
      </c>
      <c r="I297" s="490">
        <f>'2. Прогноз. Без корректировки'!I59+'2. Прогноз. Без корректировки'!I60</f>
        <v>0.37</v>
      </c>
      <c r="J297" s="490">
        <f>'2. Прогноз. Без корректировки'!J59+'2. Прогноз. Без корректировки'!J60</f>
        <v>0.3</v>
      </c>
      <c r="K297" s="491">
        <f>'2. Прогноз. Без корректировки'!K59+'2. Прогноз. Без корректировки'!K60</f>
        <v>0.5</v>
      </c>
      <c r="L297" s="490"/>
      <c r="M297" s="489">
        <f>'2. Прогноз. Без корректировки'!M59+'2. Прогноз. Без корректировки'!M60</f>
        <v>0.502</v>
      </c>
      <c r="N297" s="490">
        <f>'2. Прогноз. Без корректировки'!N59+'2. Прогноз. Без корректировки'!N60</f>
        <v>0.37</v>
      </c>
      <c r="O297" s="490">
        <f>'2. Прогноз. Без корректировки'!O59+'2. Прогноз. Без корректировки'!O60</f>
        <v>0.3</v>
      </c>
      <c r="P297" s="491">
        <f>'2. Прогноз. Без корректировки'!P59+'2. Прогноз. Без корректировки'!P60</f>
        <v>0.5</v>
      </c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</row>
    <row r="298" spans="1:53" s="62" customFormat="1" x14ac:dyDescent="0.25">
      <c r="A298" s="591" t="s">
        <v>227</v>
      </c>
      <c r="B298" s="783" t="s">
        <v>144</v>
      </c>
      <c r="C298" s="495">
        <f>'2. Прогноз. Без корректировки'!C61</f>
        <v>0.77200000000000002</v>
      </c>
      <c r="D298" s="496">
        <f>'2. Прогноз. Без корректировки'!D61</f>
        <v>0.497</v>
      </c>
      <c r="E298" s="496">
        <f>'2. Прогноз. Без корректировки'!E61</f>
        <v>0.97</v>
      </c>
      <c r="F298" s="497">
        <f>'2. Прогноз. Без корректировки'!F61</f>
        <v>0.91600000000000004</v>
      </c>
      <c r="G298" s="496"/>
      <c r="H298" s="495">
        <f>'2. Прогноз. Без корректировки'!H61</f>
        <v>0.77200000000000002</v>
      </c>
      <c r="I298" s="496">
        <f>'2. Прогноз. Без корректировки'!I61</f>
        <v>0.497</v>
      </c>
      <c r="J298" s="496">
        <f>'2. Прогноз. Без корректировки'!J61</f>
        <v>0.97</v>
      </c>
      <c r="K298" s="497">
        <f>'2. Прогноз. Без корректировки'!K61</f>
        <v>0.91600000000000004</v>
      </c>
      <c r="L298" s="496"/>
      <c r="M298" s="495">
        <f>'2. Прогноз. Без корректировки'!M61</f>
        <v>0.77200000000000002</v>
      </c>
      <c r="N298" s="496">
        <f>'2. Прогноз. Без корректировки'!N61</f>
        <v>0.497</v>
      </c>
      <c r="O298" s="496">
        <f>'2. Прогноз. Без корректировки'!O61</f>
        <v>0.97</v>
      </c>
      <c r="P298" s="497">
        <f>'2. Прогноз. Без корректировки'!P61</f>
        <v>0.91600000000000004</v>
      </c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</row>
    <row r="299" spans="1:53" s="62" customFormat="1" x14ac:dyDescent="0.25">
      <c r="A299" s="595" t="s">
        <v>223</v>
      </c>
      <c r="B299" s="781" t="s">
        <v>144</v>
      </c>
      <c r="C299" s="592">
        <f>SUM(C300:C301)</f>
        <v>3.6890000000000001</v>
      </c>
      <c r="D299" s="593">
        <f t="shared" ref="D299:H299" si="444">SUM(D300:D301)</f>
        <v>2.9580000000000002</v>
      </c>
      <c r="E299" s="593">
        <f t="shared" si="444"/>
        <v>5.08</v>
      </c>
      <c r="F299" s="594">
        <f t="shared" si="444"/>
        <v>6.0419999999999998</v>
      </c>
      <c r="G299" s="593"/>
      <c r="H299" s="592">
        <f t="shared" si="444"/>
        <v>3.6890000000000001</v>
      </c>
      <c r="I299" s="593">
        <f t="shared" ref="I299" si="445">SUM(I300:I301)</f>
        <v>2.9580000000000002</v>
      </c>
      <c r="J299" s="593">
        <f t="shared" ref="J299" si="446">SUM(J300:J301)</f>
        <v>5.08</v>
      </c>
      <c r="K299" s="594">
        <f t="shared" ref="K299:M299" si="447">SUM(K300:K301)</f>
        <v>6.0419999999999998</v>
      </c>
      <c r="L299" s="593"/>
      <c r="M299" s="592">
        <f t="shared" si="447"/>
        <v>3.6890000000000001</v>
      </c>
      <c r="N299" s="593">
        <f t="shared" ref="N299" si="448">SUM(N300:N301)</f>
        <v>2.9580000000000002</v>
      </c>
      <c r="O299" s="593">
        <f t="shared" ref="O299" si="449">SUM(O300:O301)</f>
        <v>5.08</v>
      </c>
      <c r="P299" s="594">
        <f t="shared" ref="P299" si="450">SUM(P300:P301)</f>
        <v>6.0419999999999998</v>
      </c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</row>
    <row r="300" spans="1:53" s="62" customFormat="1" x14ac:dyDescent="0.25">
      <c r="A300" s="590" t="s">
        <v>185</v>
      </c>
      <c r="B300" s="782" t="s">
        <v>144</v>
      </c>
      <c r="C300" s="489">
        <f>'2. Прогноз. Без корректировки'!C64+'2. Прогноз. Без корректировки'!C65</f>
        <v>1.63</v>
      </c>
      <c r="D300" s="490">
        <f>'2. Прогноз. Без корректировки'!D64+'2. Прогноз. Без корректировки'!D65</f>
        <v>1.6319999999999999</v>
      </c>
      <c r="E300" s="490">
        <f>'2. Прогноз. Без корректировки'!E64+'2. Прогноз. Без корректировки'!E65</f>
        <v>2.4940000000000002</v>
      </c>
      <c r="F300" s="491">
        <f>'2. Прогноз. Без корректировки'!F64+'2. Прогноз. Без корректировки'!F65</f>
        <v>3.5990000000000002</v>
      </c>
      <c r="G300" s="490"/>
      <c r="H300" s="489">
        <f>'2. Прогноз. Без корректировки'!H64+'2. Прогноз. Без корректировки'!H65</f>
        <v>1.63</v>
      </c>
      <c r="I300" s="490">
        <f>'2. Прогноз. Без корректировки'!I64+'2. Прогноз. Без корректировки'!I65</f>
        <v>1.6319999999999999</v>
      </c>
      <c r="J300" s="490">
        <f>'2. Прогноз. Без корректировки'!J64+'2. Прогноз. Без корректировки'!J65</f>
        <v>2.4940000000000002</v>
      </c>
      <c r="K300" s="491">
        <f>'2. Прогноз. Без корректировки'!K64+'2. Прогноз. Без корректировки'!K65</f>
        <v>3.5990000000000002</v>
      </c>
      <c r="L300" s="490"/>
      <c r="M300" s="489">
        <f>'2. Прогноз. Без корректировки'!M64+'2. Прогноз. Без корректировки'!M65</f>
        <v>1.63</v>
      </c>
      <c r="N300" s="490">
        <f>'2. Прогноз. Без корректировки'!N64+'2. Прогноз. Без корректировки'!N65</f>
        <v>1.6319999999999999</v>
      </c>
      <c r="O300" s="490">
        <f>'2. Прогноз. Без корректировки'!O64+'2. Прогноз. Без корректировки'!O65</f>
        <v>2.4940000000000002</v>
      </c>
      <c r="P300" s="491">
        <f>'2. Прогноз. Без корректировки'!P64+'2. Прогноз. Без корректировки'!P65</f>
        <v>3.5990000000000002</v>
      </c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</row>
    <row r="301" spans="1:53" s="62" customFormat="1" x14ac:dyDescent="0.25">
      <c r="A301" s="591" t="s">
        <v>228</v>
      </c>
      <c r="B301" s="783" t="s">
        <v>144</v>
      </c>
      <c r="C301" s="495">
        <f>'2. Прогноз. Без корректировки'!C66</f>
        <v>2.0590000000000002</v>
      </c>
      <c r="D301" s="496">
        <f>'2. Прогноз. Без корректировки'!D66</f>
        <v>1.3260000000000001</v>
      </c>
      <c r="E301" s="496">
        <f>'2. Прогноз. Без корректировки'!E66</f>
        <v>2.5859999999999999</v>
      </c>
      <c r="F301" s="497">
        <f>'2. Прогноз. Без корректировки'!F66</f>
        <v>2.4430000000000001</v>
      </c>
      <c r="G301" s="496"/>
      <c r="H301" s="495">
        <f>'2. Прогноз. Без корректировки'!H66</f>
        <v>2.0590000000000002</v>
      </c>
      <c r="I301" s="496">
        <f>'2. Прогноз. Без корректировки'!I66</f>
        <v>1.3260000000000001</v>
      </c>
      <c r="J301" s="496">
        <f>'2. Прогноз. Без корректировки'!J66</f>
        <v>2.5859999999999999</v>
      </c>
      <c r="K301" s="497">
        <f>'2. Прогноз. Без корректировки'!K66</f>
        <v>2.4430000000000001</v>
      </c>
      <c r="L301" s="496"/>
      <c r="M301" s="495">
        <f>'2. Прогноз. Без корректировки'!M66</f>
        <v>2.0590000000000002</v>
      </c>
      <c r="N301" s="496">
        <f>'2. Прогноз. Без корректировки'!N66</f>
        <v>1.3260000000000001</v>
      </c>
      <c r="O301" s="496">
        <f>'2. Прогноз. Без корректировки'!O66</f>
        <v>2.5859999999999999</v>
      </c>
      <c r="P301" s="497">
        <f>'2. Прогноз. Без корректировки'!P66</f>
        <v>2.4430000000000001</v>
      </c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  <c r="AV301" s="64"/>
      <c r="AW301" s="64"/>
      <c r="AX301" s="64"/>
      <c r="AY301" s="64"/>
    </row>
    <row r="302" spans="1:53" s="62" customFormat="1" x14ac:dyDescent="0.25">
      <c r="A302" s="595" t="s">
        <v>224</v>
      </c>
      <c r="B302" s="781" t="s">
        <v>144</v>
      </c>
      <c r="C302" s="592">
        <f>SUM(C303:C304)</f>
        <v>5.9320000000000004</v>
      </c>
      <c r="D302" s="593">
        <f t="shared" ref="D302:H302" si="451">SUM(D303:D304)</f>
        <v>6.1559999999999997</v>
      </c>
      <c r="E302" s="593">
        <f t="shared" si="451"/>
        <v>9.3149999999999995</v>
      </c>
      <c r="F302" s="594">
        <f t="shared" si="451"/>
        <v>8.5640000000000001</v>
      </c>
      <c r="G302" s="593"/>
      <c r="H302" s="592">
        <f t="shared" si="451"/>
        <v>6.3319999999999999</v>
      </c>
      <c r="I302" s="593">
        <f t="shared" ref="I302" si="452">SUM(I303:I304)</f>
        <v>6.1559999999999997</v>
      </c>
      <c r="J302" s="593">
        <f t="shared" ref="J302" si="453">SUM(J303:J304)</f>
        <v>9.3149999999999995</v>
      </c>
      <c r="K302" s="594">
        <f t="shared" ref="K302:M302" si="454">SUM(K303:K304)</f>
        <v>8.5640000000000001</v>
      </c>
      <c r="L302" s="593"/>
      <c r="M302" s="592">
        <f t="shared" si="454"/>
        <v>6.532</v>
      </c>
      <c r="N302" s="593">
        <f t="shared" ref="N302" si="455">SUM(N303:N304)</f>
        <v>6.1559999999999997</v>
      </c>
      <c r="O302" s="593">
        <f t="shared" ref="O302" si="456">SUM(O303:O304)</f>
        <v>9.3149999999999995</v>
      </c>
      <c r="P302" s="594">
        <f t="shared" ref="P302" si="457">SUM(P303:P304)</f>
        <v>8.5640000000000001</v>
      </c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  <c r="AV302" s="64"/>
      <c r="AW302" s="64"/>
      <c r="AX302" s="64"/>
      <c r="AY302" s="64"/>
    </row>
    <row r="303" spans="1:53" s="62" customFormat="1" x14ac:dyDescent="0.25">
      <c r="A303" s="590" t="s">
        <v>92</v>
      </c>
      <c r="B303" s="782" t="s">
        <v>144</v>
      </c>
      <c r="C303" s="489">
        <f>'2. Прогноз. Без корректировки'!C69+'2. Прогноз. Без корректировки'!C70</f>
        <v>3.77</v>
      </c>
      <c r="D303" s="490">
        <f>'2. Прогноз. Без корректировки'!D69+'2. Прогноз. Без корректировки'!D70</f>
        <v>4.7629999999999999</v>
      </c>
      <c r="E303" s="490">
        <f>'2. Прогноз. Без корректировки'!E69+'2. Прогноз. Без корректировки'!E70</f>
        <v>6.6</v>
      </c>
      <c r="F303" s="491">
        <f>'2. Прогноз. Без корректировки'!F69+'2. Прогноз. Без корректировки'!F70</f>
        <v>5.9989999999999997</v>
      </c>
      <c r="G303" s="490"/>
      <c r="H303" s="489">
        <f>'2. Прогноз. Без корректировки'!H69+'2. Прогноз. Без корректировки'!H70</f>
        <v>4.17</v>
      </c>
      <c r="I303" s="490">
        <f>'2. Прогноз. Без корректировки'!I69+'2. Прогноз. Без корректировки'!I70</f>
        <v>4.7629999999999999</v>
      </c>
      <c r="J303" s="490">
        <f>'2. Прогноз. Без корректировки'!J69+'2. Прогноз. Без корректировки'!J70</f>
        <v>6.6</v>
      </c>
      <c r="K303" s="491">
        <f>'2. Прогноз. Без корректировки'!K69+'2. Прогноз. Без корректировки'!K70</f>
        <v>5.9989999999999997</v>
      </c>
      <c r="L303" s="490"/>
      <c r="M303" s="489">
        <f>'2. Прогноз. Без корректировки'!M69+'2. Прогноз. Без корректировки'!M70</f>
        <v>4.37</v>
      </c>
      <c r="N303" s="490">
        <f>'2. Прогноз. Без корректировки'!N69+'2. Прогноз. Без корректировки'!N70</f>
        <v>4.7629999999999999</v>
      </c>
      <c r="O303" s="490">
        <f>'2. Прогноз. Без корректировки'!O69+'2. Прогноз. Без корректировки'!O70</f>
        <v>6.6</v>
      </c>
      <c r="P303" s="491">
        <f>'2. Прогноз. Без корректировки'!P69+'2. Прогноз. Без корректировки'!P70</f>
        <v>5.9989999999999997</v>
      </c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  <c r="AV303" s="64"/>
      <c r="AW303" s="64"/>
      <c r="AX303" s="64"/>
      <c r="AY303" s="64"/>
    </row>
    <row r="304" spans="1:53" s="62" customFormat="1" x14ac:dyDescent="0.25">
      <c r="A304" s="591" t="s">
        <v>229</v>
      </c>
      <c r="B304" s="783" t="s">
        <v>144</v>
      </c>
      <c r="C304" s="495">
        <f>'2. Прогноз. Без корректировки'!C71</f>
        <v>2.1619999999999999</v>
      </c>
      <c r="D304" s="496">
        <f>'2. Прогноз. Без корректировки'!D71</f>
        <v>1.393</v>
      </c>
      <c r="E304" s="496">
        <f>'2. Прогноз. Без корректировки'!E71</f>
        <v>2.7149999999999999</v>
      </c>
      <c r="F304" s="497">
        <f>'2. Прогноз. Без корректировки'!F71</f>
        <v>2.5649999999999999</v>
      </c>
      <c r="G304" s="496"/>
      <c r="H304" s="495">
        <f>'2. Прогноз. Без корректировки'!H71</f>
        <v>2.1619999999999999</v>
      </c>
      <c r="I304" s="496">
        <f>'2. Прогноз. Без корректировки'!I71</f>
        <v>1.393</v>
      </c>
      <c r="J304" s="496">
        <f>'2. Прогноз. Без корректировки'!J71</f>
        <v>2.7149999999999999</v>
      </c>
      <c r="K304" s="497">
        <f>'2. Прогноз. Без корректировки'!K71</f>
        <v>2.5649999999999999</v>
      </c>
      <c r="L304" s="496"/>
      <c r="M304" s="495">
        <f>'2. Прогноз. Без корректировки'!M71</f>
        <v>2.1619999999999999</v>
      </c>
      <c r="N304" s="496">
        <f>'2. Прогноз. Без корректировки'!N71</f>
        <v>1.393</v>
      </c>
      <c r="O304" s="496">
        <f>'2. Прогноз. Без корректировки'!O71</f>
        <v>2.7149999999999999</v>
      </c>
      <c r="P304" s="497">
        <f>'2. Прогноз. Без корректировки'!P71</f>
        <v>2.5649999999999999</v>
      </c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  <c r="AV304" s="64"/>
      <c r="AW304" s="64"/>
      <c r="AX304" s="64"/>
      <c r="AY304" s="64"/>
    </row>
    <row r="305" spans="1:51" s="62" customFormat="1" x14ac:dyDescent="0.25">
      <c r="A305" s="595" t="s">
        <v>225</v>
      </c>
      <c r="B305" s="781" t="s">
        <v>144</v>
      </c>
      <c r="C305" s="592">
        <f>SUM(C306:C307)</f>
        <v>0.251</v>
      </c>
      <c r="D305" s="593">
        <f t="shared" ref="D305:H305" si="458">SUM(D306:D307)</f>
        <v>0.53300000000000003</v>
      </c>
      <c r="E305" s="593">
        <f t="shared" si="458"/>
        <v>0.96500000000000008</v>
      </c>
      <c r="F305" s="594">
        <f t="shared" si="458"/>
        <v>0.85299999999999998</v>
      </c>
      <c r="G305" s="593"/>
      <c r="H305" s="592">
        <f t="shared" si="458"/>
        <v>0.251</v>
      </c>
      <c r="I305" s="593">
        <f t="shared" ref="I305" si="459">SUM(I306:I307)</f>
        <v>0.53300000000000003</v>
      </c>
      <c r="J305" s="593">
        <f t="shared" ref="J305" si="460">SUM(J306:J307)</f>
        <v>0.96500000000000008</v>
      </c>
      <c r="K305" s="594">
        <f t="shared" ref="K305:M305" si="461">SUM(K306:K307)</f>
        <v>0.85299999999999998</v>
      </c>
      <c r="L305" s="593"/>
      <c r="M305" s="592">
        <f t="shared" si="461"/>
        <v>0.251</v>
      </c>
      <c r="N305" s="593">
        <f t="shared" ref="N305" si="462">SUM(N306:N307)</f>
        <v>0.53300000000000003</v>
      </c>
      <c r="O305" s="593">
        <f t="shared" ref="O305" si="463">SUM(O306:O307)</f>
        <v>0.96500000000000008</v>
      </c>
      <c r="P305" s="594">
        <f t="shared" ref="P305" si="464">SUM(P306:P307)</f>
        <v>0.85299999999999998</v>
      </c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  <c r="AV305" s="64"/>
      <c r="AW305" s="64"/>
      <c r="AX305" s="64"/>
      <c r="AY305" s="64"/>
    </row>
    <row r="306" spans="1:51" s="62" customFormat="1" x14ac:dyDescent="0.25">
      <c r="A306" s="590" t="s">
        <v>187</v>
      </c>
      <c r="B306" s="782" t="s">
        <v>144</v>
      </c>
      <c r="C306" s="489">
        <f>'2. Прогноз. Без корректировки'!C74+'2. Прогноз. Без корректировки'!C75</f>
        <v>0.2</v>
      </c>
      <c r="D306" s="490">
        <f>'2. Прогноз. Без корректировки'!D74+'2. Прогноз. Без корректировки'!D75</f>
        <v>0.5</v>
      </c>
      <c r="E306" s="490">
        <f>'2. Прогноз. Без корректировки'!E74+'2. Прогноз. Без корректировки'!E75</f>
        <v>0.9</v>
      </c>
      <c r="F306" s="491">
        <f>'2. Прогноз. Без корректировки'!F74+'2. Прогноз. Без корректировки'!F75</f>
        <v>0.79200000000000004</v>
      </c>
      <c r="G306" s="490"/>
      <c r="H306" s="489">
        <f>'2. Прогноз. Без корректировки'!H74+'2. Прогноз. Без корректировки'!H75</f>
        <v>0.2</v>
      </c>
      <c r="I306" s="490">
        <f>'2. Прогноз. Без корректировки'!I74+'2. Прогноз. Без корректировки'!I75</f>
        <v>0.5</v>
      </c>
      <c r="J306" s="490">
        <f>'2. Прогноз. Без корректировки'!J74+'2. Прогноз. Без корректировки'!J75</f>
        <v>0.9</v>
      </c>
      <c r="K306" s="491">
        <f>'2. Прогноз. Без корректировки'!K74+'2. Прогноз. Без корректировки'!K75</f>
        <v>0.79200000000000004</v>
      </c>
      <c r="L306" s="490"/>
      <c r="M306" s="489">
        <f>'2. Прогноз. Без корректировки'!M74+'2. Прогноз. Без корректировки'!M75</f>
        <v>0.2</v>
      </c>
      <c r="N306" s="490">
        <f>'2. Прогноз. Без корректировки'!N74+'2. Прогноз. Без корректировки'!N75</f>
        <v>0.5</v>
      </c>
      <c r="O306" s="490">
        <f>'2. Прогноз. Без корректировки'!O74+'2. Прогноз. Без корректировки'!O75</f>
        <v>0.9</v>
      </c>
      <c r="P306" s="491">
        <f>'2. Прогноз. Без корректировки'!P74+'2. Прогноз. Без корректировки'!P75</f>
        <v>0.79200000000000004</v>
      </c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  <c r="AW306" s="64"/>
      <c r="AX306" s="64"/>
      <c r="AY306" s="64"/>
    </row>
    <row r="307" spans="1:51" s="62" customFormat="1" x14ac:dyDescent="0.25">
      <c r="A307" s="591" t="s">
        <v>230</v>
      </c>
      <c r="B307" s="783" t="s">
        <v>144</v>
      </c>
      <c r="C307" s="495">
        <f>'2. Прогноз. Без корректировки'!C76</f>
        <v>5.0999999999999997E-2</v>
      </c>
      <c r="D307" s="496">
        <f>'2. Прогноз. Без корректировки'!D76</f>
        <v>3.3000000000000002E-2</v>
      </c>
      <c r="E307" s="496">
        <f>'2. Прогноз. Без корректировки'!E76</f>
        <v>6.5000000000000002E-2</v>
      </c>
      <c r="F307" s="497">
        <f>'2. Прогноз. Без корректировки'!F76</f>
        <v>6.0999999999999999E-2</v>
      </c>
      <c r="G307" s="496"/>
      <c r="H307" s="495">
        <f>'2. Прогноз. Без корректировки'!H76</f>
        <v>5.0999999999999997E-2</v>
      </c>
      <c r="I307" s="496">
        <f>'2. Прогноз. Без корректировки'!I76</f>
        <v>3.3000000000000002E-2</v>
      </c>
      <c r="J307" s="496">
        <f>'2. Прогноз. Без корректировки'!J76</f>
        <v>6.5000000000000002E-2</v>
      </c>
      <c r="K307" s="497">
        <f>'2. Прогноз. Без корректировки'!K76</f>
        <v>6.0999999999999999E-2</v>
      </c>
      <c r="L307" s="496"/>
      <c r="M307" s="495">
        <f>'2. Прогноз. Без корректировки'!M76</f>
        <v>5.0999999999999997E-2</v>
      </c>
      <c r="N307" s="496">
        <f>'2. Прогноз. Без корректировки'!N76</f>
        <v>3.3000000000000002E-2</v>
      </c>
      <c r="O307" s="496">
        <f>'2. Прогноз. Без корректировки'!O76</f>
        <v>6.5000000000000002E-2</v>
      </c>
      <c r="P307" s="497">
        <f>'2. Прогноз. Без корректировки'!P76</f>
        <v>6.0999999999999999E-2</v>
      </c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  <c r="AV307" s="64"/>
      <c r="AW307" s="64"/>
      <c r="AX307" s="64"/>
      <c r="AY307" s="64"/>
    </row>
    <row r="308" spans="1:51" s="62" customFormat="1" x14ac:dyDescent="0.25">
      <c r="A308" s="595" t="s">
        <v>226</v>
      </c>
      <c r="B308" s="781" t="s">
        <v>144</v>
      </c>
      <c r="C308" s="592">
        <f>SUM(C309:C310)</f>
        <v>0.104</v>
      </c>
      <c r="D308" s="593">
        <f t="shared" ref="D308:H308" si="465">SUM(D309:D310)</f>
        <v>0.09</v>
      </c>
      <c r="E308" s="593">
        <f t="shared" si="465"/>
        <v>0.129</v>
      </c>
      <c r="F308" s="594">
        <f t="shared" si="465"/>
        <v>0.374</v>
      </c>
      <c r="G308" s="593"/>
      <c r="H308" s="592">
        <f t="shared" si="465"/>
        <v>0.104</v>
      </c>
      <c r="I308" s="593">
        <f t="shared" ref="I308" si="466">SUM(I309:I310)</f>
        <v>0.09</v>
      </c>
      <c r="J308" s="593">
        <f t="shared" ref="J308" si="467">SUM(J309:J310)</f>
        <v>0.129</v>
      </c>
      <c r="K308" s="594">
        <f t="shared" ref="K308:M308" si="468">SUM(K309:K310)</f>
        <v>0.374</v>
      </c>
      <c r="L308" s="593"/>
      <c r="M308" s="592">
        <f t="shared" si="468"/>
        <v>0.104</v>
      </c>
      <c r="N308" s="593">
        <f t="shared" ref="N308" si="469">SUM(N309:N310)</f>
        <v>0.09</v>
      </c>
      <c r="O308" s="593">
        <f t="shared" ref="O308" si="470">SUM(O309:O310)</f>
        <v>0.129</v>
      </c>
      <c r="P308" s="594">
        <f t="shared" ref="P308" si="471">SUM(P309:P310)</f>
        <v>0.374</v>
      </c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  <c r="AW308" s="64"/>
      <c r="AX308" s="64"/>
      <c r="AY308" s="64"/>
    </row>
    <row r="309" spans="1:51" s="62" customFormat="1" x14ac:dyDescent="0.25">
      <c r="A309" s="590" t="s">
        <v>93</v>
      </c>
      <c r="B309" s="782" t="s">
        <v>144</v>
      </c>
      <c r="C309" s="489">
        <f>'2. Прогноз. Без корректировки'!C79+'2. Прогноз. Без корректировки'!C80</f>
        <v>1E-3</v>
      </c>
      <c r="D309" s="490">
        <f>'2. Прогноз. Без корректировки'!D79+'2. Прогноз. Без корректировки'!D80</f>
        <v>2.4E-2</v>
      </c>
      <c r="E309" s="490">
        <f>'2. Прогноз. Без корректировки'!E79+'2. Прогноз. Без корректировки'!E80</f>
        <v>0</v>
      </c>
      <c r="F309" s="491">
        <f>'2. Прогноз. Без корректировки'!F79+'2. Прогноз. Без корректировки'!F80</f>
        <v>0.252</v>
      </c>
      <c r="G309" s="490"/>
      <c r="H309" s="489">
        <f>'2. Прогноз. Без корректировки'!H79+'2. Прогноз. Без корректировки'!H80</f>
        <v>1E-3</v>
      </c>
      <c r="I309" s="490">
        <f>'2. Прогноз. Без корректировки'!I79+'2. Прогноз. Без корректировки'!I80</f>
        <v>2.4E-2</v>
      </c>
      <c r="J309" s="490">
        <f>'2. Прогноз. Без корректировки'!J79+'2. Прогноз. Без корректировки'!J80</f>
        <v>0</v>
      </c>
      <c r="K309" s="491">
        <f>'2. Прогноз. Без корректировки'!K79+'2. Прогноз. Без корректировки'!K80</f>
        <v>0.252</v>
      </c>
      <c r="L309" s="490"/>
      <c r="M309" s="489">
        <f>'2. Прогноз. Без корректировки'!M79+'2. Прогноз. Без корректировки'!M80</f>
        <v>1E-3</v>
      </c>
      <c r="N309" s="490">
        <f>'2. Прогноз. Без корректировки'!N79+'2. Прогноз. Без корректировки'!N80</f>
        <v>2.4E-2</v>
      </c>
      <c r="O309" s="490">
        <f>'2. Прогноз. Без корректировки'!O79+'2. Прогноз. Без корректировки'!O80</f>
        <v>0</v>
      </c>
      <c r="P309" s="491">
        <f>'2. Прогноз. Без корректировки'!P79+'2. Прогноз. Без корректировки'!P80</f>
        <v>0.252</v>
      </c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  <c r="AV309" s="64"/>
      <c r="AW309" s="64"/>
      <c r="AX309" s="64"/>
      <c r="AY309" s="64"/>
    </row>
    <row r="310" spans="1:51" s="62" customFormat="1" x14ac:dyDescent="0.25">
      <c r="A310" s="591" t="s">
        <v>231</v>
      </c>
      <c r="B310" s="783" t="s">
        <v>144</v>
      </c>
      <c r="C310" s="495">
        <f>'2. Прогноз. Без корректировки'!C81</f>
        <v>0.10299999999999999</v>
      </c>
      <c r="D310" s="496">
        <f>'2. Прогноз. Без корректировки'!D81</f>
        <v>6.6000000000000003E-2</v>
      </c>
      <c r="E310" s="496">
        <f>'2. Прогноз. Без корректировки'!E81</f>
        <v>0.129</v>
      </c>
      <c r="F310" s="497">
        <f>'2. Прогноз. Без корректировки'!F81</f>
        <v>0.122</v>
      </c>
      <c r="G310" s="496"/>
      <c r="H310" s="495">
        <f>'2. Прогноз. Без корректировки'!H81</f>
        <v>0.10299999999999999</v>
      </c>
      <c r="I310" s="496">
        <f>'2. Прогноз. Без корректировки'!I81</f>
        <v>6.6000000000000003E-2</v>
      </c>
      <c r="J310" s="496">
        <f>'2. Прогноз. Без корректировки'!J81</f>
        <v>0.129</v>
      </c>
      <c r="K310" s="497">
        <f>'2. Прогноз. Без корректировки'!K81</f>
        <v>0.122</v>
      </c>
      <c r="L310" s="496"/>
      <c r="M310" s="495">
        <f>'2. Прогноз. Без корректировки'!M81</f>
        <v>0.10299999999999999</v>
      </c>
      <c r="N310" s="496">
        <f>'2. Прогноз. Без корректировки'!N81</f>
        <v>6.6000000000000003E-2</v>
      </c>
      <c r="O310" s="496">
        <f>'2. Прогноз. Без корректировки'!O81</f>
        <v>0.129</v>
      </c>
      <c r="P310" s="497">
        <f>'2. Прогноз. Без корректировки'!P81</f>
        <v>0.122</v>
      </c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  <c r="AV310" s="64"/>
      <c r="AW310" s="64"/>
      <c r="AX310" s="64"/>
      <c r="AY310" s="64"/>
    </row>
    <row r="311" spans="1:51" x14ac:dyDescent="0.25">
      <c r="A311" s="143" t="s">
        <v>241</v>
      </c>
      <c r="B311" s="780" t="s">
        <v>144</v>
      </c>
      <c r="C311" s="479">
        <f>C312+C315+C318+C321+C324</f>
        <v>1.35</v>
      </c>
      <c r="D311" s="480">
        <f t="shared" ref="D311" si="472">D312+D315+D318+D321+D324</f>
        <v>2.4500000000000002</v>
      </c>
      <c r="E311" s="480">
        <f t="shared" ref="E311" si="473">E312+E315+E318+E321+E324</f>
        <v>3.67</v>
      </c>
      <c r="F311" s="481">
        <f t="shared" ref="F311" si="474">F312+F315+F318+F321+F324</f>
        <v>2.95</v>
      </c>
      <c r="G311" s="480"/>
      <c r="H311" s="479">
        <f t="shared" ref="H311" si="475">H312+H315+H318+H321+H324</f>
        <v>1.35</v>
      </c>
      <c r="I311" s="480">
        <f t="shared" ref="I311" si="476">I312+I315+I318+I321+I324</f>
        <v>2.4500000000000002</v>
      </c>
      <c r="J311" s="480">
        <f t="shared" ref="J311" si="477">J312+J315+J318+J321+J324</f>
        <v>3.27</v>
      </c>
      <c r="K311" s="481">
        <f t="shared" ref="K311" si="478">K312+K315+K318+K321+K324</f>
        <v>2.95</v>
      </c>
      <c r="L311" s="480"/>
      <c r="M311" s="479">
        <f t="shared" ref="M311" si="479">M312+M315+M318+M321+M324</f>
        <v>1.35</v>
      </c>
      <c r="N311" s="480">
        <f t="shared" ref="N311" si="480">N312+N315+N318+N321+N324</f>
        <v>2.4500000000000002</v>
      </c>
      <c r="O311" s="480">
        <f t="shared" ref="O311" si="481">O312+O315+O318+O321+O324</f>
        <v>3.27</v>
      </c>
      <c r="P311" s="481">
        <f t="shared" ref="P311" si="482">P312+P315+P318+P321+P324</f>
        <v>2.95</v>
      </c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</row>
    <row r="312" spans="1:51" s="62" customFormat="1" x14ac:dyDescent="0.25">
      <c r="A312" s="595" t="s">
        <v>222</v>
      </c>
      <c r="B312" s="781" t="s">
        <v>144</v>
      </c>
      <c r="C312" s="592">
        <f>SUM(C313:C314)</f>
        <v>0.1</v>
      </c>
      <c r="D312" s="593">
        <f t="shared" ref="D312:F312" si="483">SUM(D313:D314)</f>
        <v>0.45</v>
      </c>
      <c r="E312" s="593">
        <f t="shared" si="483"/>
        <v>0.65</v>
      </c>
      <c r="F312" s="594">
        <f t="shared" si="483"/>
        <v>0.4</v>
      </c>
      <c r="G312" s="593"/>
      <c r="H312" s="592">
        <f>SUM(H313:H314)</f>
        <v>0.1</v>
      </c>
      <c r="I312" s="593">
        <f t="shared" ref="I312:K312" si="484">SUM(I313:I314)</f>
        <v>0.45</v>
      </c>
      <c r="J312" s="593">
        <f t="shared" si="484"/>
        <v>0.65</v>
      </c>
      <c r="K312" s="594">
        <f t="shared" si="484"/>
        <v>0.4</v>
      </c>
      <c r="L312" s="593"/>
      <c r="M312" s="592">
        <f>SUM(M313:M314)</f>
        <v>0.1</v>
      </c>
      <c r="N312" s="593">
        <f t="shared" ref="N312:P312" si="485">SUM(N313:N314)</f>
        <v>0.45</v>
      </c>
      <c r="O312" s="593">
        <f t="shared" si="485"/>
        <v>0.65</v>
      </c>
      <c r="P312" s="594">
        <f t="shared" si="485"/>
        <v>0.4</v>
      </c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  <c r="AW312" s="64"/>
      <c r="AX312" s="64"/>
      <c r="AY312" s="64"/>
    </row>
    <row r="313" spans="1:51" s="62" customFormat="1" x14ac:dyDescent="0.25">
      <c r="A313" s="590" t="s">
        <v>184</v>
      </c>
      <c r="B313" s="782" t="s">
        <v>144</v>
      </c>
      <c r="C313" s="489">
        <f>'2. Прогноз. Без корректировки'!C147+'2. Прогноз. Без корректировки'!C148</f>
        <v>0.1</v>
      </c>
      <c r="D313" s="490">
        <f>'2. Прогноз. Без корректировки'!D147+'2. Прогноз. Без корректировки'!D148</f>
        <v>0.45</v>
      </c>
      <c r="E313" s="490">
        <f>'2. Прогноз. Без корректировки'!E147+'2. Прогноз. Без корректировки'!E148</f>
        <v>0.65</v>
      </c>
      <c r="F313" s="491">
        <f>'2. Прогноз. Без корректировки'!F147+'2. Прогноз. Без корректировки'!F148</f>
        <v>0.4</v>
      </c>
      <c r="G313" s="490"/>
      <c r="H313" s="489">
        <f>'2. Прогноз. Без корректировки'!H147+'2. Прогноз. Без корректировки'!H148</f>
        <v>0.1</v>
      </c>
      <c r="I313" s="490">
        <f>'2. Прогноз. Без корректировки'!I147+'2. Прогноз. Без корректировки'!I148</f>
        <v>0.45</v>
      </c>
      <c r="J313" s="490">
        <f>'2. Прогноз. Без корректировки'!J147+'2. Прогноз. Без корректировки'!J148</f>
        <v>0.65</v>
      </c>
      <c r="K313" s="491">
        <f>'2. Прогноз. Без корректировки'!K147+'2. Прогноз. Без корректировки'!K148</f>
        <v>0.4</v>
      </c>
      <c r="L313" s="490"/>
      <c r="M313" s="489">
        <f>'2. Прогноз. Без корректировки'!M147+'2. Прогноз. Без корректировки'!M148</f>
        <v>0.1</v>
      </c>
      <c r="N313" s="490">
        <f>'2. Прогноз. Без корректировки'!N147+'2. Прогноз. Без корректировки'!N148</f>
        <v>0.45</v>
      </c>
      <c r="O313" s="490">
        <f>'2. Прогноз. Без корректировки'!O147+'2. Прогноз. Без корректировки'!O148</f>
        <v>0.65</v>
      </c>
      <c r="P313" s="491">
        <f>'2. Прогноз. Без корректировки'!P147+'2. Прогноз. Без корректировки'!P148</f>
        <v>0.4</v>
      </c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  <c r="AW313" s="64"/>
      <c r="AX313" s="64"/>
      <c r="AY313" s="64"/>
    </row>
    <row r="314" spans="1:51" s="62" customFormat="1" x14ac:dyDescent="0.25">
      <c r="A314" s="591" t="s">
        <v>227</v>
      </c>
      <c r="B314" s="783" t="s">
        <v>144</v>
      </c>
      <c r="C314" s="495">
        <f>'2. Прогноз. Без корректировки'!C149</f>
        <v>0</v>
      </c>
      <c r="D314" s="496">
        <f>'2. Прогноз. Без корректировки'!D149</f>
        <v>0</v>
      </c>
      <c r="E314" s="496">
        <f>'2. Прогноз. Без корректировки'!E149</f>
        <v>0</v>
      </c>
      <c r="F314" s="497">
        <f>'2. Прогноз. Без корректировки'!F149</f>
        <v>0</v>
      </c>
      <c r="G314" s="496"/>
      <c r="H314" s="495">
        <f>'2. Прогноз. Без корректировки'!H149</f>
        <v>0</v>
      </c>
      <c r="I314" s="496">
        <f>'2. Прогноз. Без корректировки'!I149</f>
        <v>0</v>
      </c>
      <c r="J314" s="496">
        <f>'2. Прогноз. Без корректировки'!J149</f>
        <v>0</v>
      </c>
      <c r="K314" s="497">
        <f>'2. Прогноз. Без корректировки'!K149</f>
        <v>0</v>
      </c>
      <c r="L314" s="496"/>
      <c r="M314" s="495">
        <f>'2. Прогноз. Без корректировки'!M149</f>
        <v>0</v>
      </c>
      <c r="N314" s="496">
        <f>'2. Прогноз. Без корректировки'!N149</f>
        <v>0</v>
      </c>
      <c r="O314" s="496">
        <f>'2. Прогноз. Без корректировки'!O149</f>
        <v>0</v>
      </c>
      <c r="P314" s="497">
        <f>'2. Прогноз. Без корректировки'!P149</f>
        <v>0</v>
      </c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  <c r="AW314" s="64"/>
      <c r="AX314" s="64"/>
      <c r="AY314" s="64"/>
    </row>
    <row r="315" spans="1:51" s="62" customFormat="1" x14ac:dyDescent="0.25">
      <c r="A315" s="595" t="s">
        <v>223</v>
      </c>
      <c r="B315" s="781" t="s">
        <v>144</v>
      </c>
      <c r="C315" s="592">
        <f>SUM(C316:C317)</f>
        <v>0</v>
      </c>
      <c r="D315" s="593">
        <f t="shared" ref="D315:F315" si="486">SUM(D316:D317)</f>
        <v>0</v>
      </c>
      <c r="E315" s="593">
        <f t="shared" si="486"/>
        <v>0</v>
      </c>
      <c r="F315" s="594">
        <f t="shared" si="486"/>
        <v>0.19500000000000001</v>
      </c>
      <c r="G315" s="593"/>
      <c r="H315" s="592">
        <f>SUM(H316:H317)</f>
        <v>0</v>
      </c>
      <c r="I315" s="593">
        <f t="shared" ref="I315:K315" si="487">SUM(I316:I317)</f>
        <v>0</v>
      </c>
      <c r="J315" s="593">
        <f t="shared" si="487"/>
        <v>0</v>
      </c>
      <c r="K315" s="594">
        <f t="shared" si="487"/>
        <v>0.19500000000000001</v>
      </c>
      <c r="L315" s="593"/>
      <c r="M315" s="592">
        <f>SUM(M316:M317)</f>
        <v>0</v>
      </c>
      <c r="N315" s="593">
        <f t="shared" ref="N315:P315" si="488">SUM(N316:N317)</f>
        <v>0</v>
      </c>
      <c r="O315" s="593">
        <f t="shared" si="488"/>
        <v>0</v>
      </c>
      <c r="P315" s="594">
        <f t="shared" si="488"/>
        <v>0.19500000000000001</v>
      </c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  <c r="AW315" s="64"/>
      <c r="AX315" s="64"/>
      <c r="AY315" s="64"/>
    </row>
    <row r="316" spans="1:51" s="62" customFormat="1" x14ac:dyDescent="0.25">
      <c r="A316" s="590" t="s">
        <v>185</v>
      </c>
      <c r="B316" s="782" t="s">
        <v>144</v>
      </c>
      <c r="C316" s="489">
        <f>'2. Прогноз. Без корректировки'!C152+'2. Прогноз. Без корректировки'!C153</f>
        <v>0</v>
      </c>
      <c r="D316" s="490">
        <f>'2. Прогноз. Без корректировки'!D152+'2. Прогноз. Без корректировки'!D153</f>
        <v>0</v>
      </c>
      <c r="E316" s="490">
        <f>'2. Прогноз. Без корректировки'!E152+'2. Прогноз. Без корректировки'!E153</f>
        <v>0</v>
      </c>
      <c r="F316" s="491">
        <f>'2. Прогноз. Без корректировки'!F152+'2. Прогноз. Без корректировки'!F153</f>
        <v>0.19500000000000001</v>
      </c>
      <c r="G316" s="490"/>
      <c r="H316" s="489">
        <f>'2. Прогноз. Без корректировки'!H152+'2. Прогноз. Без корректировки'!H153</f>
        <v>0</v>
      </c>
      <c r="I316" s="490">
        <f>'2. Прогноз. Без корректировки'!I152+'2. Прогноз. Без корректировки'!I153</f>
        <v>0</v>
      </c>
      <c r="J316" s="490">
        <f>'2. Прогноз. Без корректировки'!J152+'2. Прогноз. Без корректировки'!J153</f>
        <v>0</v>
      </c>
      <c r="K316" s="491">
        <f>'2. Прогноз. Без корректировки'!K152+'2. Прогноз. Без корректировки'!K153</f>
        <v>0.19500000000000001</v>
      </c>
      <c r="L316" s="490"/>
      <c r="M316" s="489">
        <f>'2. Прогноз. Без корректировки'!M152+'2. Прогноз. Без корректировки'!M153</f>
        <v>0</v>
      </c>
      <c r="N316" s="490">
        <f>'2. Прогноз. Без корректировки'!N152+'2. Прогноз. Без корректировки'!N153</f>
        <v>0</v>
      </c>
      <c r="O316" s="490">
        <f>'2. Прогноз. Без корректировки'!O152+'2. Прогноз. Без корректировки'!O153</f>
        <v>0</v>
      </c>
      <c r="P316" s="491">
        <f>'2. Прогноз. Без корректировки'!P152+'2. Прогноз. Без корректировки'!P153</f>
        <v>0.19500000000000001</v>
      </c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  <c r="AV316" s="64"/>
      <c r="AW316" s="64"/>
      <c r="AX316" s="64"/>
      <c r="AY316" s="64"/>
    </row>
    <row r="317" spans="1:51" s="62" customFormat="1" x14ac:dyDescent="0.25">
      <c r="A317" s="591" t="s">
        <v>228</v>
      </c>
      <c r="B317" s="783" t="s">
        <v>144</v>
      </c>
      <c r="C317" s="495">
        <f>'2. Прогноз. Без корректировки'!C154</f>
        <v>0</v>
      </c>
      <c r="D317" s="496">
        <f>'2. Прогноз. Без корректировки'!D154</f>
        <v>0</v>
      </c>
      <c r="E317" s="496">
        <f>'2. Прогноз. Без корректировки'!E154</f>
        <v>0</v>
      </c>
      <c r="F317" s="497">
        <f>'2. Прогноз. Без корректировки'!F154</f>
        <v>0</v>
      </c>
      <c r="G317" s="496"/>
      <c r="H317" s="495">
        <f>'2. Прогноз. Без корректировки'!H154</f>
        <v>0</v>
      </c>
      <c r="I317" s="496">
        <f>'2. Прогноз. Без корректировки'!I154</f>
        <v>0</v>
      </c>
      <c r="J317" s="496">
        <f>'2. Прогноз. Без корректировки'!J154</f>
        <v>0</v>
      </c>
      <c r="K317" s="497">
        <f>'2. Прогноз. Без корректировки'!K154</f>
        <v>0</v>
      </c>
      <c r="L317" s="496"/>
      <c r="M317" s="495">
        <f>'2. Прогноз. Без корректировки'!M154</f>
        <v>0</v>
      </c>
      <c r="N317" s="496">
        <f>'2. Прогноз. Без корректировки'!N154</f>
        <v>0</v>
      </c>
      <c r="O317" s="496">
        <f>'2. Прогноз. Без корректировки'!O154</f>
        <v>0</v>
      </c>
      <c r="P317" s="497">
        <f>'2. Прогноз. Без корректировки'!P154</f>
        <v>0</v>
      </c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  <c r="AV317" s="64"/>
      <c r="AW317" s="64"/>
      <c r="AX317" s="64"/>
      <c r="AY317" s="64"/>
    </row>
    <row r="318" spans="1:51" s="62" customFormat="1" x14ac:dyDescent="0.25">
      <c r="A318" s="595" t="s">
        <v>224</v>
      </c>
      <c r="B318" s="781" t="s">
        <v>144</v>
      </c>
      <c r="C318" s="592">
        <f>SUM(C319:C320)</f>
        <v>0</v>
      </c>
      <c r="D318" s="593">
        <f t="shared" ref="D318:F318" si="489">SUM(D319:D320)</f>
        <v>0</v>
      </c>
      <c r="E318" s="593">
        <f t="shared" si="489"/>
        <v>0</v>
      </c>
      <c r="F318" s="594">
        <f t="shared" si="489"/>
        <v>0</v>
      </c>
      <c r="G318" s="593"/>
      <c r="H318" s="592">
        <f>SUM(H319:H320)</f>
        <v>0</v>
      </c>
      <c r="I318" s="593">
        <f t="shared" ref="I318:K318" si="490">SUM(I319:I320)</f>
        <v>0</v>
      </c>
      <c r="J318" s="593">
        <f t="shared" si="490"/>
        <v>0</v>
      </c>
      <c r="K318" s="594">
        <f t="shared" si="490"/>
        <v>0</v>
      </c>
      <c r="L318" s="593"/>
      <c r="M318" s="592">
        <f>SUM(M319:M320)</f>
        <v>0</v>
      </c>
      <c r="N318" s="593">
        <f t="shared" ref="N318:P318" si="491">SUM(N319:N320)</f>
        <v>0</v>
      </c>
      <c r="O318" s="593">
        <f t="shared" si="491"/>
        <v>0</v>
      </c>
      <c r="P318" s="594">
        <f t="shared" si="491"/>
        <v>0</v>
      </c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  <c r="AV318" s="64"/>
      <c r="AW318" s="64"/>
      <c r="AX318" s="64"/>
      <c r="AY318" s="64"/>
    </row>
    <row r="319" spans="1:51" s="62" customFormat="1" x14ac:dyDescent="0.25">
      <c r="A319" s="590" t="s">
        <v>92</v>
      </c>
      <c r="B319" s="782" t="s">
        <v>144</v>
      </c>
      <c r="C319" s="489">
        <f>'2. Прогноз. Без корректировки'!C157+'2. Прогноз. Без корректировки'!C158</f>
        <v>0</v>
      </c>
      <c r="D319" s="490">
        <f>'2. Прогноз. Без корректировки'!D157+'2. Прогноз. Без корректировки'!D158</f>
        <v>0</v>
      </c>
      <c r="E319" s="490">
        <f>'2. Прогноз. Без корректировки'!E157+'2. Прогноз. Без корректировки'!E158</f>
        <v>0</v>
      </c>
      <c r="F319" s="491">
        <f>'2. Прогноз. Без корректировки'!F157+'2. Прогноз. Без корректировки'!F158</f>
        <v>0</v>
      </c>
      <c r="G319" s="490"/>
      <c r="H319" s="489">
        <f>'2. Прогноз. Без корректировки'!H157+'2. Прогноз. Без корректировки'!H158</f>
        <v>0</v>
      </c>
      <c r="I319" s="490">
        <f>'2. Прогноз. Без корректировки'!I157+'2. Прогноз. Без корректировки'!I158</f>
        <v>0</v>
      </c>
      <c r="J319" s="490">
        <f>'2. Прогноз. Без корректировки'!J157+'2. Прогноз. Без корректировки'!J158</f>
        <v>0</v>
      </c>
      <c r="K319" s="491">
        <f>'2. Прогноз. Без корректировки'!K157+'2. Прогноз. Без корректировки'!K158</f>
        <v>0</v>
      </c>
      <c r="L319" s="490"/>
      <c r="M319" s="489">
        <f>'2. Прогноз. Без корректировки'!M157+'2. Прогноз. Без корректировки'!M158</f>
        <v>0</v>
      </c>
      <c r="N319" s="490">
        <f>'2. Прогноз. Без корректировки'!N157+'2. Прогноз. Без корректировки'!N158</f>
        <v>0</v>
      </c>
      <c r="O319" s="490">
        <f>'2. Прогноз. Без корректировки'!O157+'2. Прогноз. Без корректировки'!O158</f>
        <v>0</v>
      </c>
      <c r="P319" s="491">
        <f>'2. Прогноз. Без корректировки'!P157+'2. Прогноз. Без корректировки'!P158</f>
        <v>0</v>
      </c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  <c r="AV319" s="64"/>
      <c r="AW319" s="64"/>
      <c r="AX319" s="64"/>
      <c r="AY319" s="64"/>
    </row>
    <row r="320" spans="1:51" s="62" customFormat="1" x14ac:dyDescent="0.25">
      <c r="A320" s="591" t="s">
        <v>229</v>
      </c>
      <c r="B320" s="783" t="s">
        <v>144</v>
      </c>
      <c r="C320" s="495">
        <f>'2. Прогноз. Без корректировки'!C159</f>
        <v>0</v>
      </c>
      <c r="D320" s="496">
        <f>'2. Прогноз. Без корректировки'!D159</f>
        <v>0</v>
      </c>
      <c r="E320" s="496">
        <f>'2. Прогноз. Без корректировки'!E159</f>
        <v>0</v>
      </c>
      <c r="F320" s="497">
        <f>'2. Прогноз. Без корректировки'!F159</f>
        <v>0</v>
      </c>
      <c r="G320" s="496"/>
      <c r="H320" s="495">
        <f>'2. Прогноз. Без корректировки'!H159</f>
        <v>0</v>
      </c>
      <c r="I320" s="496">
        <f>'2. Прогноз. Без корректировки'!I159</f>
        <v>0</v>
      </c>
      <c r="J320" s="496">
        <f>'2. Прогноз. Без корректировки'!J159</f>
        <v>0</v>
      </c>
      <c r="K320" s="497">
        <f>'2. Прогноз. Без корректировки'!K159</f>
        <v>0</v>
      </c>
      <c r="L320" s="496"/>
      <c r="M320" s="495">
        <f>'2. Прогноз. Без корректировки'!M159</f>
        <v>0</v>
      </c>
      <c r="N320" s="496">
        <f>'2. Прогноз. Без корректировки'!N159</f>
        <v>0</v>
      </c>
      <c r="O320" s="496">
        <f>'2. Прогноз. Без корректировки'!O159</f>
        <v>0</v>
      </c>
      <c r="P320" s="497">
        <f>'2. Прогноз. Без корректировки'!P159</f>
        <v>0</v>
      </c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  <c r="AV320" s="64"/>
      <c r="AW320" s="64"/>
      <c r="AX320" s="64"/>
      <c r="AY320" s="64"/>
    </row>
    <row r="321" spans="1:51" s="62" customFormat="1" x14ac:dyDescent="0.25">
      <c r="A321" s="595" t="s">
        <v>225</v>
      </c>
      <c r="B321" s="781" t="s">
        <v>144</v>
      </c>
      <c r="C321" s="592">
        <f>SUM(C322:C323)</f>
        <v>1.25</v>
      </c>
      <c r="D321" s="593">
        <f t="shared" ref="D321:F321" si="492">SUM(D322:D323)</f>
        <v>2</v>
      </c>
      <c r="E321" s="593">
        <f t="shared" si="492"/>
        <v>2.92</v>
      </c>
      <c r="F321" s="594">
        <f t="shared" si="492"/>
        <v>2.1549999999999998</v>
      </c>
      <c r="G321" s="593"/>
      <c r="H321" s="592">
        <f>SUM(H322:H323)</f>
        <v>1.25</v>
      </c>
      <c r="I321" s="593">
        <f t="shared" ref="I321:K321" si="493">SUM(I322:I323)</f>
        <v>2</v>
      </c>
      <c r="J321" s="593">
        <f t="shared" si="493"/>
        <v>2.52</v>
      </c>
      <c r="K321" s="594">
        <f t="shared" si="493"/>
        <v>2.1549999999999998</v>
      </c>
      <c r="L321" s="593"/>
      <c r="M321" s="592">
        <f>SUM(M322:M323)</f>
        <v>1.25</v>
      </c>
      <c r="N321" s="593">
        <f t="shared" ref="N321:P321" si="494">SUM(N322:N323)</f>
        <v>2</v>
      </c>
      <c r="O321" s="593">
        <f t="shared" si="494"/>
        <v>2.52</v>
      </c>
      <c r="P321" s="594">
        <f t="shared" si="494"/>
        <v>2.1549999999999998</v>
      </c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  <c r="AV321" s="64"/>
      <c r="AW321" s="64"/>
      <c r="AX321" s="64"/>
      <c r="AY321" s="64"/>
    </row>
    <row r="322" spans="1:51" s="62" customFormat="1" x14ac:dyDescent="0.25">
      <c r="A322" s="590" t="s">
        <v>187</v>
      </c>
      <c r="B322" s="782" t="s">
        <v>144</v>
      </c>
      <c r="C322" s="489">
        <f>'2. Прогноз. Без корректировки'!C162+'2. Прогноз. Без корректировки'!C163</f>
        <v>1.25</v>
      </c>
      <c r="D322" s="490">
        <f>'2. Прогноз. Без корректировки'!D162+'2. Прогноз. Без корректировки'!D163</f>
        <v>2</v>
      </c>
      <c r="E322" s="490">
        <f>'2. Прогноз. Без корректировки'!E162+'2. Прогноз. Без корректировки'!E163</f>
        <v>2.92</v>
      </c>
      <c r="F322" s="491">
        <f>'2. Прогноз. Без корректировки'!F162+'2. Прогноз. Без корректировки'!F163</f>
        <v>2.1549999999999998</v>
      </c>
      <c r="G322" s="490"/>
      <c r="H322" s="489">
        <f>'2. Прогноз. Без корректировки'!H162+'2. Прогноз. Без корректировки'!H163</f>
        <v>1.25</v>
      </c>
      <c r="I322" s="490">
        <f>'2. Прогноз. Без корректировки'!I162+'2. Прогноз. Без корректировки'!I163</f>
        <v>2</v>
      </c>
      <c r="J322" s="490">
        <f>'2. Прогноз. Без корректировки'!J162+'2. Прогноз. Без корректировки'!J163</f>
        <v>2.52</v>
      </c>
      <c r="K322" s="491">
        <f>'2. Прогноз. Без корректировки'!K162+'2. Прогноз. Без корректировки'!K163</f>
        <v>2.1549999999999998</v>
      </c>
      <c r="L322" s="490"/>
      <c r="M322" s="489">
        <f>'2. Прогноз. Без корректировки'!M162+'2. Прогноз. Без корректировки'!M163</f>
        <v>1.25</v>
      </c>
      <c r="N322" s="490">
        <f>'2. Прогноз. Без корректировки'!N162+'2. Прогноз. Без корректировки'!N163</f>
        <v>2</v>
      </c>
      <c r="O322" s="490">
        <f>'2. Прогноз. Без корректировки'!O162+'2. Прогноз. Без корректировки'!O163</f>
        <v>2.52</v>
      </c>
      <c r="P322" s="491">
        <f>'2. Прогноз. Без корректировки'!P162+'2. Прогноз. Без корректировки'!P163</f>
        <v>2.1549999999999998</v>
      </c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  <c r="AW322" s="64"/>
      <c r="AX322" s="64"/>
      <c r="AY322" s="64"/>
    </row>
    <row r="323" spans="1:51" s="62" customFormat="1" x14ac:dyDescent="0.25">
      <c r="A323" s="591" t="s">
        <v>230</v>
      </c>
      <c r="B323" s="783" t="s">
        <v>144</v>
      </c>
      <c r="C323" s="495">
        <f>'2. Прогноз. Без корректировки'!C164</f>
        <v>0</v>
      </c>
      <c r="D323" s="496">
        <f>'2. Прогноз. Без корректировки'!D164</f>
        <v>0</v>
      </c>
      <c r="E323" s="496">
        <f>'2. Прогноз. Без корректировки'!E164</f>
        <v>0</v>
      </c>
      <c r="F323" s="497">
        <f>'2. Прогноз. Без корректировки'!F164</f>
        <v>0</v>
      </c>
      <c r="G323" s="496"/>
      <c r="H323" s="495">
        <f>'2. Прогноз. Без корректировки'!H164</f>
        <v>0</v>
      </c>
      <c r="I323" s="496">
        <f>'2. Прогноз. Без корректировки'!I164</f>
        <v>0</v>
      </c>
      <c r="J323" s="496">
        <f>'2. Прогноз. Без корректировки'!J164</f>
        <v>0</v>
      </c>
      <c r="K323" s="497">
        <f>'2. Прогноз. Без корректировки'!K164</f>
        <v>0</v>
      </c>
      <c r="L323" s="496"/>
      <c r="M323" s="495">
        <f>'2. Прогноз. Без корректировки'!M164</f>
        <v>0</v>
      </c>
      <c r="N323" s="496">
        <f>'2. Прогноз. Без корректировки'!N164</f>
        <v>0</v>
      </c>
      <c r="O323" s="496">
        <f>'2. Прогноз. Без корректировки'!O164</f>
        <v>0</v>
      </c>
      <c r="P323" s="497">
        <f>'2. Прогноз. Без корректировки'!P164</f>
        <v>0</v>
      </c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  <c r="AW323" s="64"/>
      <c r="AX323" s="64"/>
      <c r="AY323" s="64"/>
    </row>
    <row r="324" spans="1:51" s="62" customFormat="1" x14ac:dyDescent="0.25">
      <c r="A324" s="595" t="s">
        <v>226</v>
      </c>
      <c r="B324" s="781" t="s">
        <v>144</v>
      </c>
      <c r="C324" s="592">
        <f>SUM(C325:C326)</f>
        <v>0</v>
      </c>
      <c r="D324" s="593">
        <f t="shared" ref="D324:F324" si="495">SUM(D325:D326)</f>
        <v>0</v>
      </c>
      <c r="E324" s="593">
        <f t="shared" si="495"/>
        <v>0.1</v>
      </c>
      <c r="F324" s="594">
        <f t="shared" si="495"/>
        <v>0.2</v>
      </c>
      <c r="G324" s="593"/>
      <c r="H324" s="592">
        <f>SUM(H325:H326)</f>
        <v>0</v>
      </c>
      <c r="I324" s="593">
        <f t="shared" ref="I324:K324" si="496">SUM(I325:I326)</f>
        <v>0</v>
      </c>
      <c r="J324" s="593">
        <f t="shared" si="496"/>
        <v>0.1</v>
      </c>
      <c r="K324" s="594">
        <f t="shared" si="496"/>
        <v>0.2</v>
      </c>
      <c r="L324" s="593"/>
      <c r="M324" s="592">
        <f>SUM(M325:M326)</f>
        <v>0</v>
      </c>
      <c r="N324" s="593">
        <f t="shared" ref="N324:P324" si="497">SUM(N325:N326)</f>
        <v>0</v>
      </c>
      <c r="O324" s="593">
        <f t="shared" si="497"/>
        <v>0.1</v>
      </c>
      <c r="P324" s="594">
        <f t="shared" si="497"/>
        <v>0.2</v>
      </c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  <c r="AV324" s="64"/>
      <c r="AW324" s="64"/>
      <c r="AX324" s="64"/>
      <c r="AY324" s="64"/>
    </row>
    <row r="325" spans="1:51" s="62" customFormat="1" x14ac:dyDescent="0.25">
      <c r="A325" s="590" t="s">
        <v>93</v>
      </c>
      <c r="B325" s="782" t="s">
        <v>144</v>
      </c>
      <c r="C325" s="489">
        <f>'2. Прогноз. Без корректировки'!C167+'2. Прогноз. Без корректировки'!C168</f>
        <v>0</v>
      </c>
      <c r="D325" s="490">
        <f>'2. Прогноз. Без корректировки'!D167+'2. Прогноз. Без корректировки'!D168</f>
        <v>0</v>
      </c>
      <c r="E325" s="490">
        <f>'2. Прогноз. Без корректировки'!E167+'2. Прогноз. Без корректировки'!E168</f>
        <v>0.1</v>
      </c>
      <c r="F325" s="491">
        <f>'2. Прогноз. Без корректировки'!F167+'2. Прогноз. Без корректировки'!F168</f>
        <v>0.2</v>
      </c>
      <c r="G325" s="490"/>
      <c r="H325" s="489">
        <f>'2. Прогноз. Без корректировки'!H167+'2. Прогноз. Без корректировки'!H168</f>
        <v>0</v>
      </c>
      <c r="I325" s="490">
        <f>'2. Прогноз. Без корректировки'!I167+'2. Прогноз. Без корректировки'!I168</f>
        <v>0</v>
      </c>
      <c r="J325" s="490">
        <f>'2. Прогноз. Без корректировки'!J167+'2. Прогноз. Без корректировки'!J168</f>
        <v>0.1</v>
      </c>
      <c r="K325" s="491">
        <f>'2. Прогноз. Без корректировки'!K167+'2. Прогноз. Без корректировки'!K168</f>
        <v>0.2</v>
      </c>
      <c r="L325" s="490"/>
      <c r="M325" s="489">
        <f>'2. Прогноз. Без корректировки'!M167+'2. Прогноз. Без корректировки'!M168</f>
        <v>0</v>
      </c>
      <c r="N325" s="490">
        <f>'2. Прогноз. Без корректировки'!N167+'2. Прогноз. Без корректировки'!N168</f>
        <v>0</v>
      </c>
      <c r="O325" s="490">
        <f>'2. Прогноз. Без корректировки'!O167+'2. Прогноз. Без корректировки'!O168</f>
        <v>0.1</v>
      </c>
      <c r="P325" s="491">
        <f>'2. Прогноз. Без корректировки'!P167+'2. Прогноз. Без корректировки'!P168</f>
        <v>0.2</v>
      </c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  <c r="AV325" s="64"/>
      <c r="AW325" s="64"/>
      <c r="AX325" s="64"/>
      <c r="AY325" s="64"/>
    </row>
    <row r="326" spans="1:51" s="62" customFormat="1" x14ac:dyDescent="0.25">
      <c r="A326" s="591" t="s">
        <v>231</v>
      </c>
      <c r="B326" s="783" t="s">
        <v>144</v>
      </c>
      <c r="C326" s="495">
        <f>'2. Прогноз. Без корректировки'!C169</f>
        <v>0</v>
      </c>
      <c r="D326" s="496">
        <f>'2. Прогноз. Без корректировки'!D169</f>
        <v>0</v>
      </c>
      <c r="E326" s="496">
        <f>'2. Прогноз. Без корректировки'!E169</f>
        <v>0</v>
      </c>
      <c r="F326" s="497">
        <f>'2. Прогноз. Без корректировки'!F169</f>
        <v>0</v>
      </c>
      <c r="G326" s="496"/>
      <c r="H326" s="495">
        <f>'2. Прогноз. Без корректировки'!H169</f>
        <v>0</v>
      </c>
      <c r="I326" s="496">
        <f>'2. Прогноз. Без корректировки'!I169</f>
        <v>0</v>
      </c>
      <c r="J326" s="496">
        <f>'2. Прогноз. Без корректировки'!J169</f>
        <v>0</v>
      </c>
      <c r="K326" s="497">
        <f>'2. Прогноз. Без корректировки'!K169</f>
        <v>0</v>
      </c>
      <c r="L326" s="496"/>
      <c r="M326" s="495">
        <f>'2. Прогноз. Без корректировки'!M169</f>
        <v>0</v>
      </c>
      <c r="N326" s="496">
        <f>'2. Прогноз. Без корректировки'!N169</f>
        <v>0</v>
      </c>
      <c r="O326" s="496">
        <f>'2. Прогноз. Без корректировки'!O169</f>
        <v>0</v>
      </c>
      <c r="P326" s="497">
        <f>'2. Прогноз. Без корректировки'!P169</f>
        <v>0</v>
      </c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  <c r="AV326" s="64"/>
      <c r="AW326" s="64"/>
      <c r="AX326" s="64"/>
      <c r="AY326" s="64"/>
    </row>
    <row r="327" spans="1:51" s="11" customFormat="1" x14ac:dyDescent="0.25">
      <c r="A327" s="143" t="s">
        <v>25</v>
      </c>
      <c r="B327" s="780" t="s">
        <v>144</v>
      </c>
      <c r="C327" s="479">
        <f t="shared" ref="C327:P327" si="498">SUM(C328:C332)</f>
        <v>2.4080000000000004</v>
      </c>
      <c r="D327" s="480">
        <f t="shared" si="498"/>
        <v>2.2290000000000001</v>
      </c>
      <c r="E327" s="480">
        <f t="shared" si="498"/>
        <v>2.7425799999999998</v>
      </c>
      <c r="F327" s="481">
        <f t="shared" si="498"/>
        <v>3.72024</v>
      </c>
      <c r="G327" s="480"/>
      <c r="H327" s="479">
        <f t="shared" si="498"/>
        <v>2.9698158286668659</v>
      </c>
      <c r="I327" s="480">
        <f t="shared" si="498"/>
        <v>2.8613</v>
      </c>
      <c r="J327" s="480">
        <f t="shared" si="498"/>
        <v>3.9430799999999997</v>
      </c>
      <c r="K327" s="481">
        <f t="shared" si="498"/>
        <v>4.5447917219657317</v>
      </c>
      <c r="L327" s="480"/>
      <c r="M327" s="479">
        <f t="shared" si="498"/>
        <v>3.6848675506325979</v>
      </c>
      <c r="N327" s="480">
        <f t="shared" si="498"/>
        <v>3.5183</v>
      </c>
      <c r="O327" s="480">
        <f t="shared" si="498"/>
        <v>4.6000800000000002</v>
      </c>
      <c r="P327" s="481">
        <f t="shared" si="498"/>
        <v>5.1989078834321161</v>
      </c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</row>
    <row r="328" spans="1:51" x14ac:dyDescent="0.25">
      <c r="A328" s="488" t="s">
        <v>184</v>
      </c>
      <c r="B328" s="782" t="s">
        <v>144</v>
      </c>
      <c r="C328" s="489">
        <f>'2. Прогноз. Без корректировки'!C220</f>
        <v>0.93100000000000005</v>
      </c>
      <c r="D328" s="490">
        <f>'2. Прогноз. Без корректировки'!D220+C524</f>
        <v>0.96599999999999997</v>
      </c>
      <c r="E328" s="490">
        <f>'2. Прогноз. Без корректировки'!E220+D524</f>
        <v>1.5089999999999999</v>
      </c>
      <c r="F328" s="491">
        <f>'2. Прогноз. Без корректировки'!F220+E524</f>
        <v>1.6020000000000001</v>
      </c>
      <c r="G328" s="490"/>
      <c r="H328" s="489">
        <f>'2. Прогноз. Без корректировки'!H220+F524</f>
        <v>1.03</v>
      </c>
      <c r="I328" s="490">
        <f>'2. Прогноз. Без корректировки'!I220+H524</f>
        <v>1.0649999999999999</v>
      </c>
      <c r="J328" s="490">
        <f>'2. Прогноз. Без корректировки'!J220+I524</f>
        <v>1.6080000000000001</v>
      </c>
      <c r="K328" s="491">
        <f>'2. Прогноз. Без корректировки'!K220+J524</f>
        <v>1.7010000000000001</v>
      </c>
      <c r="L328" s="490"/>
      <c r="M328" s="489">
        <f>'2. Прогноз. Без корректировки'!M220+K524</f>
        <v>1.129</v>
      </c>
      <c r="N328" s="490">
        <f>'2. Прогноз. Без корректировки'!N220+M524</f>
        <v>1.1639999999999999</v>
      </c>
      <c r="O328" s="490">
        <f>'2. Прогноз. Без корректировки'!O220+N524</f>
        <v>1.7070000000000001</v>
      </c>
      <c r="P328" s="491">
        <f>'2. Прогноз. Без корректировки'!P220+O524</f>
        <v>1.8</v>
      </c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</row>
    <row r="329" spans="1:51" x14ac:dyDescent="0.25">
      <c r="A329" s="492" t="s">
        <v>185</v>
      </c>
      <c r="B329" s="784" t="s">
        <v>144</v>
      </c>
      <c r="C329" s="493">
        <f>'2. Прогноз. Без корректировки'!C221</f>
        <v>0.66300000000000003</v>
      </c>
      <c r="D329" s="338">
        <f>'2. Прогноз. Без корректировки'!D221+C525</f>
        <v>0.29299999999999998</v>
      </c>
      <c r="E329" s="338">
        <f>'2. Прогноз. Без корректировки'!E221+D525</f>
        <v>0.23799999999999999</v>
      </c>
      <c r="F329" s="494">
        <f>'2. Прогноз. Без корректировки'!F221+E525</f>
        <v>0.99399999999999999</v>
      </c>
      <c r="G329" s="338"/>
      <c r="H329" s="493">
        <f>'2. Прогноз. Без корректировки'!H221+F525</f>
        <v>0.93100000000000005</v>
      </c>
      <c r="I329" s="338">
        <f>'2. Прогноз. Без корректировки'!I221+H525</f>
        <v>0.56100000000000005</v>
      </c>
      <c r="J329" s="338">
        <f>'2. Прогноз. Без корректировки'!J221+I525</f>
        <v>0.50600000000000001</v>
      </c>
      <c r="K329" s="494">
        <f>'2. Прогноз. Без корректировки'!K221+J525</f>
        <v>1.262</v>
      </c>
      <c r="L329" s="338"/>
      <c r="M329" s="493">
        <f>'2. Прогноз. Без корректировки'!M221+K525</f>
        <v>1.1990000000000001</v>
      </c>
      <c r="N329" s="338">
        <f>'2. Прогноз. Без корректировки'!N221+M525</f>
        <v>0.82899999999999996</v>
      </c>
      <c r="O329" s="338">
        <f>'2. Прогноз. Без корректировки'!O221+N525</f>
        <v>0.77400000000000002</v>
      </c>
      <c r="P329" s="494">
        <f>'2. Прогноз. Без корректировки'!P221+O525</f>
        <v>1.53</v>
      </c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</row>
    <row r="330" spans="1:51" x14ac:dyDescent="0.25">
      <c r="A330" s="492" t="s">
        <v>92</v>
      </c>
      <c r="B330" s="784" t="s">
        <v>144</v>
      </c>
      <c r="C330" s="493">
        <f>'2. Прогноз. Без корректировки'!C222</f>
        <v>0.20399999999999999</v>
      </c>
      <c r="D330" s="338">
        <f>'2. Прогноз. Без корректировки'!D222+C526</f>
        <v>0.53700000000000003</v>
      </c>
      <c r="E330" s="338">
        <f>'2. Прогноз. Без корректировки'!E222+D526</f>
        <v>0.80700000000000005</v>
      </c>
      <c r="F330" s="494">
        <f>'2. Прогноз. Без корректировки'!F222+E526</f>
        <v>0.42499999999999999</v>
      </c>
      <c r="G330" s="338"/>
      <c r="H330" s="493">
        <f>'2. Прогноз. Без корректировки'!H222+F526</f>
        <v>0.57950000000000013</v>
      </c>
      <c r="I330" s="338">
        <f>'2. Прогноз. Без корректировки'!I222+H526</f>
        <v>0.91250000000000009</v>
      </c>
      <c r="J330" s="338">
        <f>'2. Прогноз. Без корректировки'!J222+I526</f>
        <v>1.1825000000000001</v>
      </c>
      <c r="K330" s="494">
        <f>'2. Прогноз. Без корректировки'!K222+J526</f>
        <v>0.8005000000000001</v>
      </c>
      <c r="L330" s="338"/>
      <c r="M330" s="493">
        <f>'2. Прогноз. Без корректировки'!M222+K526</f>
        <v>0.77950000000000008</v>
      </c>
      <c r="N330" s="338">
        <f>'2. Прогноз. Без корректировки'!N222+M526</f>
        <v>1.1125</v>
      </c>
      <c r="O330" s="338">
        <f>'2. Прогноз. Без корректировки'!O222+N526</f>
        <v>1.3825000000000001</v>
      </c>
      <c r="P330" s="494">
        <f>'2. Прогноз. Без корректировки'!P222+O526</f>
        <v>1.0005000000000002</v>
      </c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</row>
    <row r="331" spans="1:51" x14ac:dyDescent="0.25">
      <c r="A331" s="492" t="s">
        <v>187</v>
      </c>
      <c r="B331" s="784" t="s">
        <v>144</v>
      </c>
      <c r="C331" s="493">
        <f>'2. Прогноз. Без корректировки'!C223</f>
        <v>0.495</v>
      </c>
      <c r="D331" s="338">
        <f>'2. Прогноз. Без корректировки'!D223+C527</f>
        <v>0.30499999999999999</v>
      </c>
      <c r="E331" s="338">
        <f>'2. Прогноз. Без корректировки'!E223+D527</f>
        <v>0.14457999999999999</v>
      </c>
      <c r="F331" s="494">
        <f>'2. Прогноз. Без корректировки'!F223+E527</f>
        <v>0.48624000000000001</v>
      </c>
      <c r="G331" s="338"/>
      <c r="H331" s="493">
        <f>'2. Прогноз. Без корректировки'!H223+F527</f>
        <v>0.2243158286668657</v>
      </c>
      <c r="I331" s="338">
        <f>'2. Прогноз. Без корректировки'!I223+H527</f>
        <v>0.10480000000000003</v>
      </c>
      <c r="J331" s="338">
        <f>'2. Прогноз. Без корректировки'!J223+I527</f>
        <v>0.51257999999999992</v>
      </c>
      <c r="K331" s="494">
        <f>'2. Прогноз. Без корректировки'!K223+J527</f>
        <v>0.478291721965732</v>
      </c>
      <c r="L331" s="338"/>
      <c r="M331" s="493">
        <f>'2. Прогноз. Без корректировки'!M223+K527</f>
        <v>0.28236755063259777</v>
      </c>
      <c r="N331" s="338">
        <f>'2. Прогноз. Без корректировки'!N223+M527</f>
        <v>0.10480000000000003</v>
      </c>
      <c r="O331" s="338">
        <f>'2. Прогноз. Без корректировки'!O223+N527</f>
        <v>0.51258000000000004</v>
      </c>
      <c r="P331" s="494">
        <f>'2. Прогноз. Без корректировки'!P223+O527</f>
        <v>0.47540788343211604</v>
      </c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</row>
    <row r="332" spans="1:51" x14ac:dyDescent="0.25">
      <c r="A332" s="492" t="s">
        <v>93</v>
      </c>
      <c r="B332" s="784" t="s">
        <v>144</v>
      </c>
      <c r="C332" s="493">
        <f>'2. Прогноз. Без корректировки'!C224</f>
        <v>0.115</v>
      </c>
      <c r="D332" s="338">
        <f>'2. Прогноз. Без корректировки'!D224+C528</f>
        <v>0.128</v>
      </c>
      <c r="E332" s="338">
        <f>'2. Прогноз. Без корректировки'!E224+D528</f>
        <v>4.3999999999999997E-2</v>
      </c>
      <c r="F332" s="494">
        <f>'2. Прогноз. Без корректировки'!F224+E528</f>
        <v>0.21299999999999999</v>
      </c>
      <c r="G332" s="338"/>
      <c r="H332" s="493">
        <f>'2. Прогноз. Без корректировки'!H224+F528</f>
        <v>0.20499999999999999</v>
      </c>
      <c r="I332" s="338">
        <f>'2. Прогноз. Без корректировки'!I224+H528</f>
        <v>0.218</v>
      </c>
      <c r="J332" s="338">
        <f>'2. Прогноз. Без корректировки'!J224+I528</f>
        <v>0.13400000000000001</v>
      </c>
      <c r="K332" s="494">
        <f>'2. Прогноз. Без корректировки'!K224+J528</f>
        <v>0.30299999999999999</v>
      </c>
      <c r="L332" s="338"/>
      <c r="M332" s="493">
        <f>'2. Прогноз. Без корректировки'!M224+K528</f>
        <v>0.29499999999999998</v>
      </c>
      <c r="N332" s="338">
        <f>'2. Прогноз. Без корректировки'!N224+M528</f>
        <v>0.308</v>
      </c>
      <c r="O332" s="338">
        <f>'2. Прогноз. Без корректировки'!O224+N528</f>
        <v>0.224</v>
      </c>
      <c r="P332" s="494">
        <f>'2. Прогноз. Без корректировки'!P224+O528</f>
        <v>0.39300000000000002</v>
      </c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</row>
    <row r="333" spans="1:51" x14ac:dyDescent="0.25">
      <c r="A333" s="482" t="s">
        <v>244</v>
      </c>
      <c r="B333" s="780" t="s">
        <v>144</v>
      </c>
      <c r="C333" s="479">
        <f t="shared" ref="C333:P333" si="499">SUM(C334:C338)</f>
        <v>0.76677000000000006</v>
      </c>
      <c r="D333" s="480">
        <f t="shared" si="499"/>
        <v>0.76705000000000001</v>
      </c>
      <c r="E333" s="480">
        <f t="shared" si="499"/>
        <v>0.82137999999999989</v>
      </c>
      <c r="F333" s="481">
        <f t="shared" si="499"/>
        <v>2.4560600000000004</v>
      </c>
      <c r="G333" s="480"/>
      <c r="H333" s="479">
        <f t="shared" si="499"/>
        <v>0.76677000000000006</v>
      </c>
      <c r="I333" s="480">
        <f t="shared" si="499"/>
        <v>0.76705000000000001</v>
      </c>
      <c r="J333" s="480">
        <f t="shared" si="499"/>
        <v>0.82137999999999989</v>
      </c>
      <c r="K333" s="481">
        <f t="shared" si="499"/>
        <v>2.4560600000000004</v>
      </c>
      <c r="L333" s="480"/>
      <c r="M333" s="479">
        <f t="shared" si="499"/>
        <v>0.76677000000000006</v>
      </c>
      <c r="N333" s="480">
        <f t="shared" si="499"/>
        <v>0.76705000000000001</v>
      </c>
      <c r="O333" s="480">
        <f t="shared" si="499"/>
        <v>0.82137999999999989</v>
      </c>
      <c r="P333" s="481">
        <f t="shared" si="499"/>
        <v>2.4560600000000004</v>
      </c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</row>
    <row r="334" spans="1:51" x14ac:dyDescent="0.25">
      <c r="A334" s="488" t="s">
        <v>184</v>
      </c>
      <c r="B334" s="782" t="s">
        <v>144</v>
      </c>
      <c r="C334" s="489">
        <f>(MIN($W225,$AB225,$AG225))</f>
        <v>8.6269999999999999E-2</v>
      </c>
      <c r="D334" s="490">
        <f>(MIN($X225,$AC225,$AH225))</f>
        <v>0.12867000000000001</v>
      </c>
      <c r="E334" s="490">
        <f>(MIN($Y225,$AD225,$AI225))</f>
        <v>0.23141999999999999</v>
      </c>
      <c r="F334" s="491">
        <f>(MIN($Z225,$AE225,$AJ225))</f>
        <v>0.84106999999999998</v>
      </c>
      <c r="G334" s="490"/>
      <c r="H334" s="489">
        <f>(MIN($W225,$AB225,$AG225))</f>
        <v>8.6269999999999999E-2</v>
      </c>
      <c r="I334" s="490">
        <f>(MIN($X225,$AC225,$AH225))</f>
        <v>0.12867000000000001</v>
      </c>
      <c r="J334" s="490">
        <f>(MIN($Y225,$AD225,$AI225))</f>
        <v>0.23141999999999999</v>
      </c>
      <c r="K334" s="491">
        <f>(MIN($Z225,$AE225,$AJ225))</f>
        <v>0.84106999999999998</v>
      </c>
      <c r="L334" s="490"/>
      <c r="M334" s="489">
        <f>(MIN($W225,$AB225,$AG225))</f>
        <v>8.6269999999999999E-2</v>
      </c>
      <c r="N334" s="490">
        <f>(MIN($X225,$AC225,$AH225))</f>
        <v>0.12867000000000001</v>
      </c>
      <c r="O334" s="490">
        <f>(MIN($Y225,$AD225,$AI225))</f>
        <v>0.23141999999999999</v>
      </c>
      <c r="P334" s="491">
        <f>(MIN($Z225,$AE225,$AJ225))</f>
        <v>0.84106999999999998</v>
      </c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</row>
    <row r="335" spans="1:51" x14ac:dyDescent="0.25">
      <c r="A335" s="492" t="s">
        <v>185</v>
      </c>
      <c r="B335" s="784" t="s">
        <v>144</v>
      </c>
      <c r="C335" s="493">
        <f>(MIN($W226,$AB226,$AG226))</f>
        <v>0.21099999999999999</v>
      </c>
      <c r="D335" s="338">
        <f>(MIN($X226,$AC226,$AH226))</f>
        <v>5.2400000000000002E-2</v>
      </c>
      <c r="E335" s="338">
        <f>(MIN($Y226,$AD226,$AI226))</f>
        <v>6.54E-2</v>
      </c>
      <c r="F335" s="494">
        <f>(MIN($Z226,$AE226,$AJ226))</f>
        <v>0.3448</v>
      </c>
      <c r="G335" s="338"/>
      <c r="H335" s="493">
        <f>(MIN($W226,$AB226,$AG226))</f>
        <v>0.21099999999999999</v>
      </c>
      <c r="I335" s="338">
        <f>(MIN($X226,$AC226,$AH226))</f>
        <v>5.2400000000000002E-2</v>
      </c>
      <c r="J335" s="338">
        <f>(MIN($Y226,$AD226,$AI226))</f>
        <v>6.54E-2</v>
      </c>
      <c r="K335" s="494">
        <f>(MIN($Z226,$AE226,$AJ226))</f>
        <v>0.3448</v>
      </c>
      <c r="L335" s="338"/>
      <c r="M335" s="493">
        <f>(MIN($W226,$AB226,$AG226))</f>
        <v>0.21099999999999999</v>
      </c>
      <c r="N335" s="338">
        <f>(MIN($X226,$AC226,$AH226))</f>
        <v>5.2400000000000002E-2</v>
      </c>
      <c r="O335" s="338">
        <f>(MIN($Y226,$AD226,$AI226))</f>
        <v>6.54E-2</v>
      </c>
      <c r="P335" s="494">
        <f>(MIN($Z226,$AE226,$AJ226))</f>
        <v>0.3448</v>
      </c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</row>
    <row r="336" spans="1:51" x14ac:dyDescent="0.25">
      <c r="A336" s="492" t="s">
        <v>92</v>
      </c>
      <c r="B336" s="784" t="s">
        <v>144</v>
      </c>
      <c r="C336" s="493">
        <f>(MIN($W227,$AB227,$AG227))</f>
        <v>6.3E-2</v>
      </c>
      <c r="D336" s="338">
        <f>(MIN($X227,$AC227,$AH227))</f>
        <v>4.5379999999999997E-2</v>
      </c>
      <c r="E336" s="338">
        <f>(MIN($Y227,$AD227,$AI227))</f>
        <v>0.22700000000000001</v>
      </c>
      <c r="F336" s="494">
        <f>(MIN($Z227,$AE227,$AJ227))</f>
        <v>0.98050000000000004</v>
      </c>
      <c r="G336" s="338"/>
      <c r="H336" s="493">
        <f>(MIN($W227,$AB227,$AG227))</f>
        <v>6.3E-2</v>
      </c>
      <c r="I336" s="338">
        <f>(MIN($X227,$AC227,$AH227))</f>
        <v>4.5379999999999997E-2</v>
      </c>
      <c r="J336" s="338">
        <f>(MIN($Y227,$AD227,$AI227))</f>
        <v>0.22700000000000001</v>
      </c>
      <c r="K336" s="494">
        <f>(MIN($Z227,$AE227,$AJ227))</f>
        <v>0.98050000000000004</v>
      </c>
      <c r="L336" s="338"/>
      <c r="M336" s="493">
        <f>(MIN($W227,$AB227,$AG227))</f>
        <v>6.3E-2</v>
      </c>
      <c r="N336" s="338">
        <f>(MIN($X227,$AC227,$AH227))</f>
        <v>4.5379999999999997E-2</v>
      </c>
      <c r="O336" s="338">
        <f>(MIN($Y227,$AD227,$AI227))</f>
        <v>0.22700000000000001</v>
      </c>
      <c r="P336" s="494">
        <f>(MIN($Z227,$AE227,$AJ227))</f>
        <v>0.98050000000000004</v>
      </c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</row>
    <row r="337" spans="1:51" x14ac:dyDescent="0.25">
      <c r="A337" s="492" t="s">
        <v>187</v>
      </c>
      <c r="B337" s="784" t="s">
        <v>144</v>
      </c>
      <c r="C337" s="493">
        <f>(MIN($W228,$AB228,$AG228))</f>
        <v>0.31280000000000002</v>
      </c>
      <c r="D337" s="338">
        <f>(MIN($X228,$AC228,$AH228))</f>
        <v>0.44457999999999998</v>
      </c>
      <c r="E337" s="338">
        <f>(MIN($Y228,$AD228,$AI228))</f>
        <v>0.26923999999999998</v>
      </c>
      <c r="F337" s="494">
        <f>(MIN($Z228,$AE228,$AJ228))</f>
        <v>0.18595</v>
      </c>
      <c r="G337" s="338"/>
      <c r="H337" s="493">
        <f>(MIN($W228,$AB228,$AG228))</f>
        <v>0.31280000000000002</v>
      </c>
      <c r="I337" s="338">
        <f>(MIN($X228,$AC228,$AH228))</f>
        <v>0.44457999999999998</v>
      </c>
      <c r="J337" s="338">
        <f>(MIN($Y228,$AD228,$AI228))</f>
        <v>0.26923999999999998</v>
      </c>
      <c r="K337" s="494">
        <f>(MIN($Z228,$AE228,$AJ228))</f>
        <v>0.18595</v>
      </c>
      <c r="L337" s="338"/>
      <c r="M337" s="493">
        <f>(MIN($W228,$AB228,$AG228))</f>
        <v>0.31280000000000002</v>
      </c>
      <c r="N337" s="338">
        <f>(MIN($X228,$AC228,$AH228))</f>
        <v>0.44457999999999998</v>
      </c>
      <c r="O337" s="338">
        <f>(MIN($Y228,$AD228,$AI228))</f>
        <v>0.26923999999999998</v>
      </c>
      <c r="P337" s="494">
        <f>(MIN($Z228,$AE228,$AJ228))</f>
        <v>0.18595</v>
      </c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</row>
    <row r="338" spans="1:51" x14ac:dyDescent="0.25">
      <c r="A338" s="492" t="s">
        <v>93</v>
      </c>
      <c r="B338" s="784" t="s">
        <v>144</v>
      </c>
      <c r="C338" s="493">
        <f>(MIN($W229,$AB229,$AG229))</f>
        <v>9.3700000000000006E-2</v>
      </c>
      <c r="D338" s="338">
        <f>(MIN($X229,$AC229,$AH229))</f>
        <v>9.6019999999999994E-2</v>
      </c>
      <c r="E338" s="338">
        <f>(MIN($Y229,$AD229,$AI229))</f>
        <v>2.8320000000000001E-2</v>
      </c>
      <c r="F338" s="494">
        <f>(MIN($Z229,$AE229,$AJ229))</f>
        <v>0.10374</v>
      </c>
      <c r="G338" s="338"/>
      <c r="H338" s="493">
        <f>(MIN($W229,$AB229,$AG229))</f>
        <v>9.3700000000000006E-2</v>
      </c>
      <c r="I338" s="338">
        <f>(MIN($X229,$AC229,$AH229))</f>
        <v>9.6019999999999994E-2</v>
      </c>
      <c r="J338" s="338">
        <f>(MIN($Y229,$AD229,$AI229))</f>
        <v>2.8320000000000001E-2</v>
      </c>
      <c r="K338" s="494">
        <f>(MIN($Z229,$AE229,$AJ229))</f>
        <v>0.10374</v>
      </c>
      <c r="L338" s="338"/>
      <c r="M338" s="493">
        <f>(MIN($W229,$AB229,$AG229))</f>
        <v>9.3700000000000006E-2</v>
      </c>
      <c r="N338" s="338">
        <f>(MIN($X229,$AC229,$AH229))</f>
        <v>9.6019999999999994E-2</v>
      </c>
      <c r="O338" s="338">
        <f>(MIN($Y229,$AD229,$AI229))</f>
        <v>2.8320000000000001E-2</v>
      </c>
      <c r="P338" s="494">
        <f>(MIN($Z229,$AE229,$AJ229))</f>
        <v>0.10374</v>
      </c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</row>
    <row r="339" spans="1:51" x14ac:dyDescent="0.25">
      <c r="A339" s="140" t="s">
        <v>26</v>
      </c>
      <c r="B339" s="780"/>
      <c r="C339" s="339"/>
      <c r="D339" s="141"/>
      <c r="E339" s="141"/>
      <c r="F339" s="142"/>
      <c r="G339" s="141"/>
      <c r="H339" s="339"/>
      <c r="I339" s="141"/>
      <c r="J339" s="141"/>
      <c r="K339" s="142"/>
      <c r="L339" s="141"/>
      <c r="M339" s="339"/>
      <c r="N339" s="141"/>
      <c r="O339" s="141"/>
      <c r="P339" s="142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</row>
    <row r="340" spans="1:51" ht="58.9" customHeight="1" x14ac:dyDescent="0.25">
      <c r="A340" s="143" t="s">
        <v>214</v>
      </c>
      <c r="B340" s="780" t="s">
        <v>144</v>
      </c>
      <c r="C340" s="479">
        <f>SUM(C341:C345)</f>
        <v>0</v>
      </c>
      <c r="D340" s="480">
        <f>SUM(D341:D345)</f>
        <v>0.13957999999999998</v>
      </c>
      <c r="E340" s="480">
        <f>SUM(E341:E345)</f>
        <v>0.12465999999999999</v>
      </c>
      <c r="F340" s="481">
        <f>SUM(F341:F345)</f>
        <v>0.5555000000000001</v>
      </c>
      <c r="G340" s="480"/>
      <c r="H340" s="479">
        <f>SUM(H341:H345)</f>
        <v>8.8484171333134326E-2</v>
      </c>
      <c r="I340" s="480">
        <f>SUM(I341:I345)</f>
        <v>0.33977999999999997</v>
      </c>
      <c r="J340" s="480">
        <f>SUM(J341:J345)</f>
        <v>0</v>
      </c>
      <c r="K340" s="481">
        <f>SUM(K341:K345)</f>
        <v>0.17999999999999994</v>
      </c>
      <c r="L340" s="480"/>
      <c r="M340" s="479">
        <f>SUM(M341:M345)</f>
        <v>3.0432449367402248E-2</v>
      </c>
      <c r="N340" s="480">
        <f>SUM(N341:N345)</f>
        <v>0.33977999999999997</v>
      </c>
      <c r="O340" s="480">
        <f>SUM(O341:O345)</f>
        <v>0</v>
      </c>
      <c r="P340" s="481">
        <f>SUM(P341:P345)</f>
        <v>0</v>
      </c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</row>
    <row r="341" spans="1:51" x14ac:dyDescent="0.25">
      <c r="A341" s="488" t="s">
        <v>184</v>
      </c>
      <c r="B341" s="782" t="s">
        <v>144</v>
      </c>
      <c r="C341" s="489">
        <f t="shared" ref="C341:P341" si="500">IF(C328&lt;C334,-(C328-C334),0)</f>
        <v>0</v>
      </c>
      <c r="D341" s="490">
        <f t="shared" si="500"/>
        <v>0</v>
      </c>
      <c r="E341" s="490">
        <f t="shared" si="500"/>
        <v>0</v>
      </c>
      <c r="F341" s="491">
        <f t="shared" si="500"/>
        <v>0</v>
      </c>
      <c r="G341" s="490"/>
      <c r="H341" s="489">
        <f t="shared" si="500"/>
        <v>0</v>
      </c>
      <c r="I341" s="490">
        <f t="shared" si="500"/>
        <v>0</v>
      </c>
      <c r="J341" s="490">
        <f t="shared" si="500"/>
        <v>0</v>
      </c>
      <c r="K341" s="491">
        <f t="shared" si="500"/>
        <v>0</v>
      </c>
      <c r="L341" s="490"/>
      <c r="M341" s="489">
        <f t="shared" si="500"/>
        <v>0</v>
      </c>
      <c r="N341" s="490">
        <f t="shared" si="500"/>
        <v>0</v>
      </c>
      <c r="O341" s="490">
        <f t="shared" si="500"/>
        <v>0</v>
      </c>
      <c r="P341" s="491">
        <f t="shared" si="500"/>
        <v>0</v>
      </c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</row>
    <row r="342" spans="1:51" x14ac:dyDescent="0.25">
      <c r="A342" s="492" t="s">
        <v>185</v>
      </c>
      <c r="B342" s="784" t="s">
        <v>144</v>
      </c>
      <c r="C342" s="493">
        <f t="shared" ref="C342:F345" si="501">IF(C329&lt;C335,-(C329-C335),0)</f>
        <v>0</v>
      </c>
      <c r="D342" s="338">
        <f t="shared" si="501"/>
        <v>0</v>
      </c>
      <c r="E342" s="338">
        <f t="shared" si="501"/>
        <v>0</v>
      </c>
      <c r="F342" s="494">
        <f t="shared" si="501"/>
        <v>0</v>
      </c>
      <c r="G342" s="338"/>
      <c r="H342" s="493">
        <f t="shared" ref="H342:K345" si="502">IF(H329&lt;H335,-(H329-H335),0)</f>
        <v>0</v>
      </c>
      <c r="I342" s="338">
        <f t="shared" si="502"/>
        <v>0</v>
      </c>
      <c r="J342" s="338">
        <f t="shared" si="502"/>
        <v>0</v>
      </c>
      <c r="K342" s="494">
        <f t="shared" si="502"/>
        <v>0</v>
      </c>
      <c r="L342" s="338"/>
      <c r="M342" s="493">
        <f t="shared" ref="M342:P345" si="503">IF(M329&lt;M335,-(M329-M335),0)</f>
        <v>0</v>
      </c>
      <c r="N342" s="338">
        <f t="shared" si="503"/>
        <v>0</v>
      </c>
      <c r="O342" s="338">
        <f t="shared" si="503"/>
        <v>0</v>
      </c>
      <c r="P342" s="494">
        <f t="shared" si="503"/>
        <v>0</v>
      </c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</row>
    <row r="343" spans="1:51" x14ac:dyDescent="0.25">
      <c r="A343" s="492" t="s">
        <v>92</v>
      </c>
      <c r="B343" s="784" t="s">
        <v>144</v>
      </c>
      <c r="C343" s="493">
        <f t="shared" si="501"/>
        <v>0</v>
      </c>
      <c r="D343" s="338">
        <f t="shared" si="501"/>
        <v>0</v>
      </c>
      <c r="E343" s="338">
        <f t="shared" si="501"/>
        <v>0</v>
      </c>
      <c r="F343" s="494">
        <f t="shared" si="501"/>
        <v>0.5555000000000001</v>
      </c>
      <c r="G343" s="338"/>
      <c r="H343" s="493">
        <f t="shared" si="502"/>
        <v>0</v>
      </c>
      <c r="I343" s="338">
        <f t="shared" si="502"/>
        <v>0</v>
      </c>
      <c r="J343" s="338">
        <f t="shared" si="502"/>
        <v>0</v>
      </c>
      <c r="K343" s="494">
        <f t="shared" si="502"/>
        <v>0.17999999999999994</v>
      </c>
      <c r="L343" s="338"/>
      <c r="M343" s="493">
        <f t="shared" si="503"/>
        <v>0</v>
      </c>
      <c r="N343" s="338">
        <f t="shared" si="503"/>
        <v>0</v>
      </c>
      <c r="O343" s="338">
        <f t="shared" si="503"/>
        <v>0</v>
      </c>
      <c r="P343" s="494">
        <f t="shared" si="503"/>
        <v>0</v>
      </c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</row>
    <row r="344" spans="1:51" x14ac:dyDescent="0.25">
      <c r="A344" s="492" t="s">
        <v>187</v>
      </c>
      <c r="B344" s="784" t="s">
        <v>144</v>
      </c>
      <c r="C344" s="493">
        <f t="shared" si="501"/>
        <v>0</v>
      </c>
      <c r="D344" s="338">
        <f t="shared" si="501"/>
        <v>0.13957999999999998</v>
      </c>
      <c r="E344" s="338">
        <f t="shared" si="501"/>
        <v>0.12465999999999999</v>
      </c>
      <c r="F344" s="494">
        <f t="shared" si="501"/>
        <v>0</v>
      </c>
      <c r="G344" s="338"/>
      <c r="H344" s="493">
        <f t="shared" si="502"/>
        <v>8.8484171333134326E-2</v>
      </c>
      <c r="I344" s="338">
        <f t="shared" si="502"/>
        <v>0.33977999999999997</v>
      </c>
      <c r="J344" s="338">
        <f t="shared" si="502"/>
        <v>0</v>
      </c>
      <c r="K344" s="494">
        <f t="shared" si="502"/>
        <v>0</v>
      </c>
      <c r="L344" s="338"/>
      <c r="M344" s="493">
        <f t="shared" si="503"/>
        <v>3.0432449367402248E-2</v>
      </c>
      <c r="N344" s="338">
        <f t="shared" si="503"/>
        <v>0.33977999999999997</v>
      </c>
      <c r="O344" s="338">
        <f t="shared" si="503"/>
        <v>0</v>
      </c>
      <c r="P344" s="494">
        <f t="shared" si="503"/>
        <v>0</v>
      </c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</row>
    <row r="345" spans="1:51" x14ac:dyDescent="0.25">
      <c r="A345" s="492" t="s">
        <v>93</v>
      </c>
      <c r="B345" s="784" t="s">
        <v>144</v>
      </c>
      <c r="C345" s="493">
        <f t="shared" si="501"/>
        <v>0</v>
      </c>
      <c r="D345" s="338">
        <f t="shared" si="501"/>
        <v>0</v>
      </c>
      <c r="E345" s="338">
        <f t="shared" si="501"/>
        <v>0</v>
      </c>
      <c r="F345" s="494">
        <f t="shared" si="501"/>
        <v>0</v>
      </c>
      <c r="G345" s="338"/>
      <c r="H345" s="493">
        <f t="shared" si="502"/>
        <v>0</v>
      </c>
      <c r="I345" s="338">
        <f t="shared" si="502"/>
        <v>0</v>
      </c>
      <c r="J345" s="338">
        <f t="shared" si="502"/>
        <v>0</v>
      </c>
      <c r="K345" s="494">
        <f t="shared" si="502"/>
        <v>0</v>
      </c>
      <c r="L345" s="338"/>
      <c r="M345" s="493">
        <f t="shared" si="503"/>
        <v>0</v>
      </c>
      <c r="N345" s="338">
        <f t="shared" si="503"/>
        <v>0</v>
      </c>
      <c r="O345" s="338">
        <f t="shared" si="503"/>
        <v>0</v>
      </c>
      <c r="P345" s="494">
        <f t="shared" si="503"/>
        <v>0</v>
      </c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</row>
    <row r="346" spans="1:51" s="62" customFormat="1" x14ac:dyDescent="0.25">
      <c r="A346" s="143" t="s">
        <v>215</v>
      </c>
      <c r="B346" s="780"/>
      <c r="C346" s="479"/>
      <c r="D346" s="480"/>
      <c r="E346" s="480"/>
      <c r="F346" s="481"/>
      <c r="G346" s="480"/>
      <c r="H346" s="479"/>
      <c r="I346" s="480"/>
      <c r="J346" s="480"/>
      <c r="K346" s="481"/>
      <c r="L346" s="480"/>
      <c r="M346" s="479"/>
      <c r="N346" s="480"/>
      <c r="O346" s="480"/>
      <c r="P346" s="481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  <c r="AV346" s="64"/>
      <c r="AW346" s="64"/>
      <c r="AX346" s="64"/>
      <c r="AY346" s="64"/>
    </row>
    <row r="347" spans="1:51" s="62" customFormat="1" ht="28.5" x14ac:dyDescent="0.25">
      <c r="A347" s="143" t="s">
        <v>235</v>
      </c>
      <c r="B347" s="780"/>
      <c r="C347" s="479">
        <f>C348+C351+C354+C357+C360</f>
        <v>5</v>
      </c>
      <c r="D347" s="480">
        <f t="shared" ref="D347" si="504">D348+D351+D354+D357+D360</f>
        <v>5</v>
      </c>
      <c r="E347" s="480">
        <f t="shared" ref="E347" si="505">E348+E351+E354+E357+E360</f>
        <v>5</v>
      </c>
      <c r="F347" s="481">
        <f t="shared" ref="F347" si="506">F348+F351+F354+F357+F360</f>
        <v>5</v>
      </c>
      <c r="G347" s="480"/>
      <c r="H347" s="479">
        <f t="shared" ref="H347" si="507">H348+H351+H354+H357+H360</f>
        <v>5</v>
      </c>
      <c r="I347" s="480">
        <f t="shared" ref="I347" si="508">I348+I351+I354+I357+I360</f>
        <v>5</v>
      </c>
      <c r="J347" s="480">
        <f t="shared" ref="J347" si="509">J348+J351+J354+J357+J360</f>
        <v>5</v>
      </c>
      <c r="K347" s="481">
        <f t="shared" ref="K347" si="510">K348+K351+K354+K357+K360</f>
        <v>5</v>
      </c>
      <c r="L347" s="480"/>
      <c r="M347" s="479">
        <f t="shared" ref="M347" si="511">M348+M351+M354+M357+M360</f>
        <v>5</v>
      </c>
      <c r="N347" s="480">
        <f t="shared" ref="N347" si="512">N348+N351+N354+N357+N360</f>
        <v>5</v>
      </c>
      <c r="O347" s="480">
        <f t="shared" ref="O347" si="513">O348+O351+O354+O357+O360</f>
        <v>5</v>
      </c>
      <c r="P347" s="481">
        <f t="shared" ref="P347" si="514">P348+P351+P354+P357+P360</f>
        <v>5</v>
      </c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  <c r="AV347" s="64"/>
      <c r="AW347" s="64"/>
      <c r="AX347" s="64"/>
      <c r="AY347" s="64"/>
    </row>
    <row r="348" spans="1:51" s="62" customFormat="1" x14ac:dyDescent="0.25">
      <c r="A348" s="595" t="s">
        <v>222</v>
      </c>
      <c r="B348" s="781" t="s">
        <v>132</v>
      </c>
      <c r="C348" s="592">
        <f>SUM(C349:C350)</f>
        <v>1</v>
      </c>
      <c r="D348" s="593">
        <f t="shared" ref="D348:P348" si="515">SUM(D349:D350)</f>
        <v>1</v>
      </c>
      <c r="E348" s="593">
        <f t="shared" si="515"/>
        <v>1</v>
      </c>
      <c r="F348" s="594">
        <f t="shared" si="515"/>
        <v>1</v>
      </c>
      <c r="G348" s="593"/>
      <c r="H348" s="592">
        <f t="shared" si="515"/>
        <v>1</v>
      </c>
      <c r="I348" s="593">
        <f t="shared" si="515"/>
        <v>1</v>
      </c>
      <c r="J348" s="593">
        <f t="shared" si="515"/>
        <v>1</v>
      </c>
      <c r="K348" s="594">
        <f t="shared" si="515"/>
        <v>1</v>
      </c>
      <c r="L348" s="593"/>
      <c r="M348" s="592">
        <f t="shared" si="515"/>
        <v>1</v>
      </c>
      <c r="N348" s="593">
        <f t="shared" si="515"/>
        <v>1</v>
      </c>
      <c r="O348" s="593">
        <f t="shared" si="515"/>
        <v>1</v>
      </c>
      <c r="P348" s="594">
        <f t="shared" si="515"/>
        <v>1</v>
      </c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  <c r="AV348" s="64"/>
      <c r="AW348" s="64"/>
      <c r="AX348" s="64"/>
      <c r="AY348" s="64"/>
    </row>
    <row r="349" spans="1:51" s="62" customFormat="1" x14ac:dyDescent="0.25">
      <c r="A349" s="590" t="s">
        <v>184</v>
      </c>
      <c r="B349" s="782" t="s">
        <v>132</v>
      </c>
      <c r="C349" s="489">
        <f>IFERROR(SUM(C114,H114,M114)/SUM(C113,H113,M113),0)</f>
        <v>0.59548586039636775</v>
      </c>
      <c r="D349" s="490">
        <f>IFERROR(SUM(D114,I114,N114)/SUM(D113,I113,N113),0)</f>
        <v>0.36451084538112682</v>
      </c>
      <c r="E349" s="490">
        <f>IFERROR(SUM(E114,J114,O114)/SUM(E113,J113,O113),0)</f>
        <v>0.22649209208173407</v>
      </c>
      <c r="F349" s="491">
        <f>IFERROR(SUM(F114,K114,P114)/SUM(F113,K113,P113),0)</f>
        <v>0.42929726562894577</v>
      </c>
      <c r="G349" s="490"/>
      <c r="H349" s="489">
        <f t="shared" ref="H349:K350" si="516">C349</f>
        <v>0.59548586039636775</v>
      </c>
      <c r="I349" s="490">
        <f t="shared" si="516"/>
        <v>0.36451084538112682</v>
      </c>
      <c r="J349" s="490">
        <f t="shared" si="516"/>
        <v>0.22649209208173407</v>
      </c>
      <c r="K349" s="491">
        <f t="shared" si="516"/>
        <v>0.42929726562894577</v>
      </c>
      <c r="L349" s="490"/>
      <c r="M349" s="489">
        <f t="shared" ref="M349:P350" si="517">H349</f>
        <v>0.59548586039636775</v>
      </c>
      <c r="N349" s="490">
        <f t="shared" si="517"/>
        <v>0.36451084538112682</v>
      </c>
      <c r="O349" s="490">
        <f t="shared" si="517"/>
        <v>0.22649209208173407</v>
      </c>
      <c r="P349" s="491">
        <f t="shared" si="517"/>
        <v>0.42929726562894577</v>
      </c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  <c r="AV349" s="64"/>
      <c r="AW349" s="64"/>
      <c r="AX349" s="64"/>
      <c r="AY349" s="64"/>
    </row>
    <row r="350" spans="1:51" s="62" customFormat="1" x14ac:dyDescent="0.25">
      <c r="A350" s="591" t="s">
        <v>227</v>
      </c>
      <c r="B350" s="783" t="s">
        <v>132</v>
      </c>
      <c r="C350" s="495">
        <f>IF(SUM(C113,H113,M113)&gt;0,1-C349,0)</f>
        <v>0.40451413960363225</v>
      </c>
      <c r="D350" s="496">
        <f>IF(SUM(D113,I113,N113)&gt;0,1-D349,0)</f>
        <v>0.63548915461887323</v>
      </c>
      <c r="E350" s="496">
        <f>IF(SUM(E113,J113,O113)&gt;0,1-E349,0)</f>
        <v>0.77350790791826596</v>
      </c>
      <c r="F350" s="497">
        <f>IF(SUM(F113,K113,P113)&gt;0,1-F349,0)</f>
        <v>0.57070273437105423</v>
      </c>
      <c r="G350" s="496"/>
      <c r="H350" s="495">
        <f t="shared" si="516"/>
        <v>0.40451413960363225</v>
      </c>
      <c r="I350" s="496">
        <f t="shared" si="516"/>
        <v>0.63548915461887323</v>
      </c>
      <c r="J350" s="496">
        <f t="shared" si="516"/>
        <v>0.77350790791826596</v>
      </c>
      <c r="K350" s="497">
        <f t="shared" si="516"/>
        <v>0.57070273437105423</v>
      </c>
      <c r="L350" s="496"/>
      <c r="M350" s="495">
        <f t="shared" si="517"/>
        <v>0.40451413960363225</v>
      </c>
      <c r="N350" s="496">
        <f t="shared" si="517"/>
        <v>0.63548915461887323</v>
      </c>
      <c r="O350" s="496">
        <f t="shared" si="517"/>
        <v>0.77350790791826596</v>
      </c>
      <c r="P350" s="497">
        <f t="shared" si="517"/>
        <v>0.57070273437105423</v>
      </c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  <c r="AV350" s="64"/>
      <c r="AW350" s="64"/>
      <c r="AX350" s="64"/>
      <c r="AY350" s="64"/>
    </row>
    <row r="351" spans="1:51" s="62" customFormat="1" x14ac:dyDescent="0.25">
      <c r="A351" s="595" t="s">
        <v>223</v>
      </c>
      <c r="B351" s="781" t="s">
        <v>132</v>
      </c>
      <c r="C351" s="592">
        <f>SUM(C352:C353)</f>
        <v>1</v>
      </c>
      <c r="D351" s="593">
        <f t="shared" ref="D351:P351" si="518">SUM(D352:D353)</f>
        <v>1</v>
      </c>
      <c r="E351" s="593">
        <f t="shared" si="518"/>
        <v>1</v>
      </c>
      <c r="F351" s="594">
        <f t="shared" si="518"/>
        <v>1</v>
      </c>
      <c r="G351" s="593"/>
      <c r="H351" s="592">
        <f t="shared" si="518"/>
        <v>1</v>
      </c>
      <c r="I351" s="593">
        <f t="shared" si="518"/>
        <v>1</v>
      </c>
      <c r="J351" s="593">
        <f t="shared" si="518"/>
        <v>1</v>
      </c>
      <c r="K351" s="594">
        <f t="shared" si="518"/>
        <v>1</v>
      </c>
      <c r="L351" s="593"/>
      <c r="M351" s="592">
        <f t="shared" si="518"/>
        <v>1</v>
      </c>
      <c r="N351" s="593">
        <f t="shared" si="518"/>
        <v>1</v>
      </c>
      <c r="O351" s="593">
        <f t="shared" si="518"/>
        <v>1</v>
      </c>
      <c r="P351" s="594">
        <f t="shared" si="518"/>
        <v>1</v>
      </c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  <c r="AV351" s="64"/>
      <c r="AW351" s="64"/>
      <c r="AX351" s="64"/>
      <c r="AY351" s="64"/>
    </row>
    <row r="352" spans="1:51" s="62" customFormat="1" x14ac:dyDescent="0.25">
      <c r="A352" s="590" t="s">
        <v>185</v>
      </c>
      <c r="B352" s="782" t="s">
        <v>132</v>
      </c>
      <c r="C352" s="489">
        <f>IFERROR(SUM(C118,H118,M118)/SUM(C117,H117,M117),0)</f>
        <v>0.4768115451065415</v>
      </c>
      <c r="D352" s="490">
        <f>IFERROR(SUM(D118,I118,N118)/SUM(D117,I117,N117),0)</f>
        <v>0.44581422018348615</v>
      </c>
      <c r="E352" s="490">
        <f>IFERROR(SUM(E118,J118,O118)/SUM(E117,J117,O117),0)</f>
        <v>0.45542608451495159</v>
      </c>
      <c r="F352" s="491">
        <f>IFERROR(SUM(F118,K118,P118)/SUM(F117,K117,P117),0)</f>
        <v>0.5794498697543119</v>
      </c>
      <c r="G352" s="490"/>
      <c r="H352" s="489">
        <f t="shared" ref="H352:K353" si="519">C352</f>
        <v>0.4768115451065415</v>
      </c>
      <c r="I352" s="490">
        <f t="shared" si="519"/>
        <v>0.44581422018348615</v>
      </c>
      <c r="J352" s="490">
        <f t="shared" si="519"/>
        <v>0.45542608451495159</v>
      </c>
      <c r="K352" s="491">
        <f t="shared" si="519"/>
        <v>0.5794498697543119</v>
      </c>
      <c r="L352" s="490"/>
      <c r="M352" s="489">
        <f t="shared" ref="M352:P353" si="520">H352</f>
        <v>0.4768115451065415</v>
      </c>
      <c r="N352" s="490">
        <f t="shared" si="520"/>
        <v>0.44581422018348615</v>
      </c>
      <c r="O352" s="490">
        <f t="shared" si="520"/>
        <v>0.45542608451495159</v>
      </c>
      <c r="P352" s="491">
        <f t="shared" si="520"/>
        <v>0.5794498697543119</v>
      </c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  <c r="AV352" s="64"/>
      <c r="AW352" s="64"/>
      <c r="AX352" s="64"/>
      <c r="AY352" s="64"/>
    </row>
    <row r="353" spans="1:51" s="62" customFormat="1" x14ac:dyDescent="0.25">
      <c r="A353" s="591" t="s">
        <v>228</v>
      </c>
      <c r="B353" s="783" t="s">
        <v>132</v>
      </c>
      <c r="C353" s="495">
        <f>IF(SUM(C117,H117,M117)&gt;0,1-C352,0)</f>
        <v>0.52318845489345844</v>
      </c>
      <c r="D353" s="496">
        <f>IF(SUM(D117,I117,N117)&gt;0,1-D352,0)</f>
        <v>0.55418577981651385</v>
      </c>
      <c r="E353" s="496">
        <f>IF(SUM(E117,J117,O117)&gt;0,1-E352,0)</f>
        <v>0.54457391548504841</v>
      </c>
      <c r="F353" s="497">
        <f>IF(SUM(F117,K117,P117)&gt;0,1-F352,0)</f>
        <v>0.4205501302456881</v>
      </c>
      <c r="G353" s="496"/>
      <c r="H353" s="495">
        <f t="shared" si="519"/>
        <v>0.52318845489345844</v>
      </c>
      <c r="I353" s="496">
        <f t="shared" si="519"/>
        <v>0.55418577981651385</v>
      </c>
      <c r="J353" s="496">
        <f t="shared" si="519"/>
        <v>0.54457391548504841</v>
      </c>
      <c r="K353" s="497">
        <f t="shared" si="519"/>
        <v>0.4205501302456881</v>
      </c>
      <c r="L353" s="496"/>
      <c r="M353" s="495">
        <f t="shared" si="520"/>
        <v>0.52318845489345844</v>
      </c>
      <c r="N353" s="496">
        <f t="shared" si="520"/>
        <v>0.55418577981651385</v>
      </c>
      <c r="O353" s="496">
        <f t="shared" si="520"/>
        <v>0.54457391548504841</v>
      </c>
      <c r="P353" s="497">
        <f t="shared" si="520"/>
        <v>0.4205501302456881</v>
      </c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  <c r="AV353" s="64"/>
      <c r="AW353" s="64"/>
      <c r="AX353" s="64"/>
      <c r="AY353" s="64"/>
    </row>
    <row r="354" spans="1:51" s="62" customFormat="1" x14ac:dyDescent="0.25">
      <c r="A354" s="595" t="s">
        <v>224</v>
      </c>
      <c r="B354" s="781" t="s">
        <v>132</v>
      </c>
      <c r="C354" s="592">
        <f>SUM(C355:C356)</f>
        <v>1</v>
      </c>
      <c r="D354" s="593">
        <f t="shared" ref="D354:P354" si="521">SUM(D355:D356)</f>
        <v>1</v>
      </c>
      <c r="E354" s="593">
        <f t="shared" si="521"/>
        <v>1</v>
      </c>
      <c r="F354" s="594">
        <f t="shared" si="521"/>
        <v>1</v>
      </c>
      <c r="G354" s="593"/>
      <c r="H354" s="592">
        <f t="shared" si="521"/>
        <v>1</v>
      </c>
      <c r="I354" s="593">
        <f t="shared" si="521"/>
        <v>1</v>
      </c>
      <c r="J354" s="593">
        <f t="shared" si="521"/>
        <v>1</v>
      </c>
      <c r="K354" s="594">
        <f t="shared" si="521"/>
        <v>1</v>
      </c>
      <c r="L354" s="593"/>
      <c r="M354" s="592">
        <f t="shared" si="521"/>
        <v>1</v>
      </c>
      <c r="N354" s="593">
        <f t="shared" si="521"/>
        <v>1</v>
      </c>
      <c r="O354" s="593">
        <f t="shared" si="521"/>
        <v>1</v>
      </c>
      <c r="P354" s="594">
        <f t="shared" si="521"/>
        <v>1</v>
      </c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  <c r="AV354" s="64"/>
      <c r="AW354" s="64"/>
      <c r="AX354" s="64"/>
      <c r="AY354" s="64"/>
    </row>
    <row r="355" spans="1:51" s="62" customFormat="1" x14ac:dyDescent="0.25">
      <c r="A355" s="590" t="s">
        <v>92</v>
      </c>
      <c r="B355" s="782" t="s">
        <v>132</v>
      </c>
      <c r="C355" s="489">
        <f>IFERROR(SUM(C122,H122,M122)/SUM(C121,H121,M121),0)</f>
        <v>0.64105499336050187</v>
      </c>
      <c r="D355" s="490">
        <f>IFERROR(SUM(D122,I122,N122)/SUM(D121,I121,N121),0)</f>
        <v>0.69948618025672737</v>
      </c>
      <c r="E355" s="490">
        <f>IFERROR(SUM(E122,J122,O122)/SUM(E121,J121,O121),0)</f>
        <v>0.69239536840759719</v>
      </c>
      <c r="F355" s="491">
        <f>IFERROR(SUM(F122,K122,P122)/SUM(F121,K121,P121),0)</f>
        <v>0.71954500659956988</v>
      </c>
      <c r="G355" s="490"/>
      <c r="H355" s="489">
        <f t="shared" ref="H355:K356" si="522">C355</f>
        <v>0.64105499336050187</v>
      </c>
      <c r="I355" s="490">
        <f t="shared" si="522"/>
        <v>0.69948618025672737</v>
      </c>
      <c r="J355" s="490">
        <f t="shared" si="522"/>
        <v>0.69239536840759719</v>
      </c>
      <c r="K355" s="491">
        <f t="shared" si="522"/>
        <v>0.71954500659956988</v>
      </c>
      <c r="L355" s="490"/>
      <c r="M355" s="489">
        <f t="shared" ref="M355:P356" si="523">H355</f>
        <v>0.64105499336050187</v>
      </c>
      <c r="N355" s="490">
        <f t="shared" si="523"/>
        <v>0.69948618025672737</v>
      </c>
      <c r="O355" s="490">
        <f t="shared" si="523"/>
        <v>0.69239536840759719</v>
      </c>
      <c r="P355" s="491">
        <f t="shared" si="523"/>
        <v>0.71954500659956988</v>
      </c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  <c r="AV355" s="64"/>
      <c r="AW355" s="64"/>
      <c r="AX355" s="64"/>
      <c r="AY355" s="64"/>
    </row>
    <row r="356" spans="1:51" s="62" customFormat="1" x14ac:dyDescent="0.25">
      <c r="A356" s="591" t="s">
        <v>229</v>
      </c>
      <c r="B356" s="783" t="s">
        <v>132</v>
      </c>
      <c r="C356" s="495">
        <f>IF(SUM(C121,H121,M121)&gt;0,1-C355,0)</f>
        <v>0.35894500663949813</v>
      </c>
      <c r="D356" s="496">
        <f>IF(SUM(D121,I121,N121)&gt;0,1-D355,0)</f>
        <v>0.30051381974327263</v>
      </c>
      <c r="E356" s="496">
        <f>IF(SUM(E121,J121,O121)&gt;0,1-E355,0)</f>
        <v>0.30760463159240281</v>
      </c>
      <c r="F356" s="497">
        <f>IF(SUM(F121,K121,P121)&gt;0,1-F355,0)</f>
        <v>0.28045499340043012</v>
      </c>
      <c r="G356" s="496"/>
      <c r="H356" s="495">
        <f t="shared" si="522"/>
        <v>0.35894500663949813</v>
      </c>
      <c r="I356" s="496">
        <f t="shared" si="522"/>
        <v>0.30051381974327263</v>
      </c>
      <c r="J356" s="496">
        <f t="shared" si="522"/>
        <v>0.30760463159240281</v>
      </c>
      <c r="K356" s="497">
        <f t="shared" si="522"/>
        <v>0.28045499340043012</v>
      </c>
      <c r="L356" s="496"/>
      <c r="M356" s="495">
        <f t="shared" si="523"/>
        <v>0.35894500663949813</v>
      </c>
      <c r="N356" s="496">
        <f t="shared" si="523"/>
        <v>0.30051381974327263</v>
      </c>
      <c r="O356" s="496">
        <f t="shared" si="523"/>
        <v>0.30760463159240281</v>
      </c>
      <c r="P356" s="497">
        <f t="shared" si="523"/>
        <v>0.28045499340043012</v>
      </c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  <c r="AV356" s="64"/>
      <c r="AW356" s="64"/>
      <c r="AX356" s="64"/>
      <c r="AY356" s="64"/>
    </row>
    <row r="357" spans="1:51" s="62" customFormat="1" x14ac:dyDescent="0.25">
      <c r="A357" s="595" t="s">
        <v>225</v>
      </c>
      <c r="B357" s="781" t="s">
        <v>132</v>
      </c>
      <c r="C357" s="592">
        <f>SUM(C358:C359)</f>
        <v>1</v>
      </c>
      <c r="D357" s="593">
        <f t="shared" ref="D357:P357" si="524">SUM(D358:D359)</f>
        <v>1</v>
      </c>
      <c r="E357" s="593">
        <f t="shared" si="524"/>
        <v>1</v>
      </c>
      <c r="F357" s="594">
        <f t="shared" si="524"/>
        <v>1</v>
      </c>
      <c r="G357" s="593"/>
      <c r="H357" s="592">
        <f t="shared" si="524"/>
        <v>1</v>
      </c>
      <c r="I357" s="593">
        <f t="shared" si="524"/>
        <v>1</v>
      </c>
      <c r="J357" s="593">
        <f t="shared" si="524"/>
        <v>1</v>
      </c>
      <c r="K357" s="594">
        <f t="shared" si="524"/>
        <v>1</v>
      </c>
      <c r="L357" s="593"/>
      <c r="M357" s="592">
        <f t="shared" si="524"/>
        <v>1</v>
      </c>
      <c r="N357" s="593">
        <f t="shared" si="524"/>
        <v>1</v>
      </c>
      <c r="O357" s="593">
        <f t="shared" si="524"/>
        <v>1</v>
      </c>
      <c r="P357" s="594">
        <f t="shared" si="524"/>
        <v>1</v>
      </c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  <c r="AV357" s="64"/>
      <c r="AW357" s="64"/>
      <c r="AX357" s="64"/>
      <c r="AY357" s="64"/>
    </row>
    <row r="358" spans="1:51" s="62" customFormat="1" x14ac:dyDescent="0.25">
      <c r="A358" s="590" t="s">
        <v>187</v>
      </c>
      <c r="B358" s="782" t="s">
        <v>132</v>
      </c>
      <c r="C358" s="489">
        <f>IFERROR(SUM(C126,H126,M126)/SUM(C125,H125,M125),0)</f>
        <v>0.90064589176809651</v>
      </c>
      <c r="D358" s="490">
        <f>IFERROR(SUM(D126,I126,N126)/SUM(D125,I125,N125),0)</f>
        <v>0.8960734063334469</v>
      </c>
      <c r="E358" s="490">
        <f>IFERROR(SUM(E126,J126,O126)/SUM(E125,J125,O125),0)</f>
        <v>0.9027307605506657</v>
      </c>
      <c r="F358" s="491">
        <f>IFERROR(SUM(F126,K126,P126)/SUM(F125,K125,P125),0)</f>
        <v>0.89631289468323483</v>
      </c>
      <c r="G358" s="490"/>
      <c r="H358" s="489">
        <f t="shared" ref="H358:K359" si="525">C358</f>
        <v>0.90064589176809651</v>
      </c>
      <c r="I358" s="490">
        <f t="shared" si="525"/>
        <v>0.8960734063334469</v>
      </c>
      <c r="J358" s="490">
        <f t="shared" si="525"/>
        <v>0.9027307605506657</v>
      </c>
      <c r="K358" s="491">
        <f t="shared" si="525"/>
        <v>0.89631289468323483</v>
      </c>
      <c r="L358" s="490"/>
      <c r="M358" s="489">
        <f t="shared" ref="M358:P359" si="526">H358</f>
        <v>0.90064589176809651</v>
      </c>
      <c r="N358" s="490">
        <f t="shared" si="526"/>
        <v>0.8960734063334469</v>
      </c>
      <c r="O358" s="490">
        <f t="shared" si="526"/>
        <v>0.9027307605506657</v>
      </c>
      <c r="P358" s="491">
        <f t="shared" si="526"/>
        <v>0.89631289468323483</v>
      </c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  <c r="AV358" s="64"/>
      <c r="AW358" s="64"/>
      <c r="AX358" s="64"/>
      <c r="AY358" s="64"/>
    </row>
    <row r="359" spans="1:51" s="62" customFormat="1" x14ac:dyDescent="0.25">
      <c r="A359" s="591" t="s">
        <v>230</v>
      </c>
      <c r="B359" s="783" t="s">
        <v>132</v>
      </c>
      <c r="C359" s="495">
        <f>IF(SUM(C125,H125,M125)&gt;0,1-C358,0)</f>
        <v>9.9354108231903493E-2</v>
      </c>
      <c r="D359" s="496">
        <f>IF(SUM(D125,I125,N125)&gt;0,1-D358,0)</f>
        <v>0.1039265936665531</v>
      </c>
      <c r="E359" s="496">
        <f>IF(SUM(E125,J125,O125)&gt;0,1-E358,0)</f>
        <v>9.7269239449334299E-2</v>
      </c>
      <c r="F359" s="497">
        <f>IF(SUM(F125,K125,P125)&gt;0,1-F358,0)</f>
        <v>0.10368710531676517</v>
      </c>
      <c r="G359" s="496"/>
      <c r="H359" s="495">
        <f t="shared" si="525"/>
        <v>9.9354108231903493E-2</v>
      </c>
      <c r="I359" s="496">
        <f t="shared" si="525"/>
        <v>0.1039265936665531</v>
      </c>
      <c r="J359" s="496">
        <f t="shared" si="525"/>
        <v>9.7269239449334299E-2</v>
      </c>
      <c r="K359" s="497">
        <f t="shared" si="525"/>
        <v>0.10368710531676517</v>
      </c>
      <c r="L359" s="496"/>
      <c r="M359" s="495">
        <f t="shared" si="526"/>
        <v>9.9354108231903493E-2</v>
      </c>
      <c r="N359" s="496">
        <f t="shared" si="526"/>
        <v>0.1039265936665531</v>
      </c>
      <c r="O359" s="496">
        <f t="shared" si="526"/>
        <v>9.7269239449334299E-2</v>
      </c>
      <c r="P359" s="497">
        <f t="shared" si="526"/>
        <v>0.10368710531676517</v>
      </c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  <c r="AV359" s="64"/>
      <c r="AW359" s="64"/>
      <c r="AX359" s="64"/>
      <c r="AY359" s="64"/>
    </row>
    <row r="360" spans="1:51" s="62" customFormat="1" x14ac:dyDescent="0.25">
      <c r="A360" s="595" t="s">
        <v>226</v>
      </c>
      <c r="B360" s="781" t="s">
        <v>132</v>
      </c>
      <c r="C360" s="592">
        <f>SUM(C361:C362)</f>
        <v>1</v>
      </c>
      <c r="D360" s="593">
        <f t="shared" ref="D360:P360" si="527">SUM(D361:D362)</f>
        <v>1</v>
      </c>
      <c r="E360" s="593">
        <f t="shared" si="527"/>
        <v>1</v>
      </c>
      <c r="F360" s="594">
        <f t="shared" si="527"/>
        <v>1</v>
      </c>
      <c r="G360" s="593"/>
      <c r="H360" s="592">
        <f t="shared" si="527"/>
        <v>1</v>
      </c>
      <c r="I360" s="593">
        <f t="shared" si="527"/>
        <v>1</v>
      </c>
      <c r="J360" s="593">
        <f t="shared" si="527"/>
        <v>1</v>
      </c>
      <c r="K360" s="594">
        <f t="shared" si="527"/>
        <v>1</v>
      </c>
      <c r="L360" s="593"/>
      <c r="M360" s="592">
        <f t="shared" si="527"/>
        <v>1</v>
      </c>
      <c r="N360" s="593">
        <f t="shared" si="527"/>
        <v>1</v>
      </c>
      <c r="O360" s="593">
        <f t="shared" si="527"/>
        <v>1</v>
      </c>
      <c r="P360" s="594">
        <f t="shared" si="527"/>
        <v>1</v>
      </c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  <c r="AV360" s="64"/>
      <c r="AW360" s="64"/>
      <c r="AX360" s="64"/>
      <c r="AY360" s="64"/>
    </row>
    <row r="361" spans="1:51" s="62" customFormat="1" x14ac:dyDescent="0.25">
      <c r="A361" s="590" t="s">
        <v>93</v>
      </c>
      <c r="B361" s="782" t="s">
        <v>132</v>
      </c>
      <c r="C361" s="489">
        <f>IFERROR(SUM(C130,H130,M130)/SUM(C129,H129,M129),0)</f>
        <v>3.5486160397445003E-3</v>
      </c>
      <c r="D361" s="490">
        <f>IFERROR(SUM(D130,I130,N130)/SUM(D129,I129,N129),0)</f>
        <v>0.24186168126552493</v>
      </c>
      <c r="E361" s="490">
        <f>IFERROR(SUM(E130,J130,O130)/SUM(E129,J129,O129),0)</f>
        <v>0</v>
      </c>
      <c r="F361" s="491">
        <f>IFERROR(SUM(F130,K130,P130)/SUM(F129,K129,P129),0)</f>
        <v>0.40745052386495934</v>
      </c>
      <c r="G361" s="490"/>
      <c r="H361" s="489">
        <f t="shared" ref="H361:K362" si="528">C361</f>
        <v>3.5486160397445003E-3</v>
      </c>
      <c r="I361" s="490">
        <f t="shared" si="528"/>
        <v>0.24186168126552493</v>
      </c>
      <c r="J361" s="490">
        <f t="shared" si="528"/>
        <v>0</v>
      </c>
      <c r="K361" s="491">
        <f t="shared" si="528"/>
        <v>0.40745052386495934</v>
      </c>
      <c r="L361" s="490"/>
      <c r="M361" s="489">
        <f t="shared" ref="M361:P362" si="529">H361</f>
        <v>3.5486160397445003E-3</v>
      </c>
      <c r="N361" s="490">
        <f t="shared" si="529"/>
        <v>0.24186168126552493</v>
      </c>
      <c r="O361" s="490">
        <f t="shared" si="529"/>
        <v>0</v>
      </c>
      <c r="P361" s="491">
        <f t="shared" si="529"/>
        <v>0.40745052386495934</v>
      </c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  <c r="AV361" s="64"/>
      <c r="AW361" s="64"/>
      <c r="AX361" s="64"/>
      <c r="AY361" s="64"/>
    </row>
    <row r="362" spans="1:51" s="62" customFormat="1" x14ac:dyDescent="0.25">
      <c r="A362" s="591" t="s">
        <v>231</v>
      </c>
      <c r="B362" s="783" t="s">
        <v>132</v>
      </c>
      <c r="C362" s="495">
        <f>IF(SUM(C129,H129,M129)&gt;0,1-C361,0)</f>
        <v>0.99645138396025545</v>
      </c>
      <c r="D362" s="496">
        <f>IF(SUM(D129,I129,N129)&gt;0,1-D361,0)</f>
        <v>0.75813831873447501</v>
      </c>
      <c r="E362" s="496">
        <f>IF(SUM(E129,J129,O129)&gt;0,1-E361,0)</f>
        <v>1</v>
      </c>
      <c r="F362" s="497">
        <f>IF(SUM(F129,K129,P129)&gt;0,1-F361,0)</f>
        <v>0.59254947613504072</v>
      </c>
      <c r="G362" s="496"/>
      <c r="H362" s="495">
        <f t="shared" si="528"/>
        <v>0.99645138396025545</v>
      </c>
      <c r="I362" s="496">
        <f t="shared" si="528"/>
        <v>0.75813831873447501</v>
      </c>
      <c r="J362" s="496">
        <f t="shared" si="528"/>
        <v>1</v>
      </c>
      <c r="K362" s="497">
        <f t="shared" si="528"/>
        <v>0.59254947613504072</v>
      </c>
      <c r="L362" s="496"/>
      <c r="M362" s="495">
        <f t="shared" si="529"/>
        <v>0.99645138396025545</v>
      </c>
      <c r="N362" s="496">
        <f t="shared" si="529"/>
        <v>0.75813831873447501</v>
      </c>
      <c r="O362" s="496">
        <f t="shared" si="529"/>
        <v>1</v>
      </c>
      <c r="P362" s="497">
        <f t="shared" si="529"/>
        <v>0.59254947613504072</v>
      </c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  <c r="AV362" s="64"/>
      <c r="AW362" s="64"/>
      <c r="AX362" s="64"/>
      <c r="AY362" s="64"/>
    </row>
    <row r="363" spans="1:51" s="62" customFormat="1" ht="28.5" x14ac:dyDescent="0.25">
      <c r="A363" s="143" t="s">
        <v>234</v>
      </c>
      <c r="B363" s="780" t="s">
        <v>144</v>
      </c>
      <c r="C363" s="479">
        <f>C364+C367+C370+C373+C376</f>
        <v>0</v>
      </c>
      <c r="D363" s="480">
        <f t="shared" ref="D363" si="530">D364+D367+D370+D373+D376</f>
        <v>6.9789999999999963E-2</v>
      </c>
      <c r="E363" s="480">
        <f t="shared" ref="E363" si="531">E364+E367+E370+E373+E376</f>
        <v>6.2329999999999774E-2</v>
      </c>
      <c r="F363" s="481">
        <f t="shared" ref="F363" si="532">F364+F367+F370+F373+F376</f>
        <v>0.55549999999999966</v>
      </c>
      <c r="G363" s="480"/>
      <c r="H363" s="479">
        <f t="shared" ref="H363" si="533">H364+H367+H370+H373+H376</f>
        <v>4.424208566656726E-2</v>
      </c>
      <c r="I363" s="480">
        <f t="shared" ref="I363" si="534">I364+I367+I370+I373+I376</f>
        <v>0.16988999999999987</v>
      </c>
      <c r="J363" s="480">
        <f t="shared" ref="J363" si="535">J364+J367+J370+J373+J376</f>
        <v>0</v>
      </c>
      <c r="K363" s="481">
        <f t="shared" ref="K363" si="536">K364+K367+K370+K373+K376</f>
        <v>0.18000000000000038</v>
      </c>
      <c r="L363" s="480"/>
      <c r="M363" s="479">
        <f t="shared" ref="M363" si="537">M364+M367+M370+M373+M376</f>
        <v>1.5216224683701152E-2</v>
      </c>
      <c r="N363" s="480">
        <f t="shared" ref="N363" si="538">N364+N367+N370+N373+N376</f>
        <v>0.16988999999999987</v>
      </c>
      <c r="O363" s="480">
        <f t="shared" ref="O363" si="539">O364+O367+O370+O373+O376</f>
        <v>0</v>
      </c>
      <c r="P363" s="481">
        <f t="shared" ref="P363" si="540">P364+P367+P370+P373+P376</f>
        <v>0</v>
      </c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  <c r="AV363" s="64"/>
      <c r="AW363" s="64"/>
      <c r="AX363" s="64"/>
      <c r="AY363" s="64"/>
    </row>
    <row r="364" spans="1:51" s="62" customFormat="1" x14ac:dyDescent="0.25">
      <c r="A364" s="595" t="s">
        <v>222</v>
      </c>
      <c r="B364" s="781" t="s">
        <v>144</v>
      </c>
      <c r="C364" s="596">
        <f>SUM(C365:C366)</f>
        <v>0</v>
      </c>
      <c r="D364" s="238">
        <f t="shared" ref="D364:P364" si="541">SUM(D365:D366)</f>
        <v>0</v>
      </c>
      <c r="E364" s="238">
        <f t="shared" si="541"/>
        <v>0</v>
      </c>
      <c r="F364" s="239">
        <f t="shared" si="541"/>
        <v>0</v>
      </c>
      <c r="G364" s="238"/>
      <c r="H364" s="596">
        <f t="shared" si="541"/>
        <v>0</v>
      </c>
      <c r="I364" s="238">
        <f t="shared" si="541"/>
        <v>0</v>
      </c>
      <c r="J364" s="238">
        <f t="shared" si="541"/>
        <v>0</v>
      </c>
      <c r="K364" s="239">
        <f t="shared" si="541"/>
        <v>0</v>
      </c>
      <c r="L364" s="238"/>
      <c r="M364" s="596">
        <f t="shared" si="541"/>
        <v>0</v>
      </c>
      <c r="N364" s="238">
        <f t="shared" si="541"/>
        <v>0</v>
      </c>
      <c r="O364" s="238">
        <f t="shared" si="541"/>
        <v>0</v>
      </c>
      <c r="P364" s="239">
        <f t="shared" si="541"/>
        <v>0</v>
      </c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  <c r="AV364" s="64"/>
      <c r="AW364" s="64"/>
      <c r="AX364" s="64"/>
      <c r="AY364" s="64"/>
    </row>
    <row r="365" spans="1:51" s="62" customFormat="1" x14ac:dyDescent="0.25">
      <c r="A365" s="590" t="s">
        <v>184</v>
      </c>
      <c r="B365" s="782" t="s">
        <v>144</v>
      </c>
      <c r="C365" s="493">
        <f>(C341-(C312-(C469-C436)))*C349</f>
        <v>0</v>
      </c>
      <c r="D365" s="338">
        <f>(D341-(D312-(D469-D436)))*D349</f>
        <v>0</v>
      </c>
      <c r="E365" s="338">
        <f>(E341-(E312-(E469-E436)))*E349</f>
        <v>0</v>
      </c>
      <c r="F365" s="494">
        <f>(F341-(F312-(F469-F436)))*F349</f>
        <v>0</v>
      </c>
      <c r="G365" s="338"/>
      <c r="H365" s="493">
        <f>(H341-(H312-(H469-H436)))*H349</f>
        <v>0</v>
      </c>
      <c r="I365" s="338">
        <f>(I341-(I312-(I469-I436)))*I349</f>
        <v>0</v>
      </c>
      <c r="J365" s="338">
        <f>(J341-(J312-(J469-J436)))*J349</f>
        <v>0</v>
      </c>
      <c r="K365" s="494">
        <f>(K341-(K312-(K469-K436)))*K349</f>
        <v>0</v>
      </c>
      <c r="L365" s="338"/>
      <c r="M365" s="493">
        <f>(M341-(M312-(M469-M436)))*M349</f>
        <v>0</v>
      </c>
      <c r="N365" s="338">
        <f>(N341-(N312-(N469-N436)))*N349</f>
        <v>0</v>
      </c>
      <c r="O365" s="338">
        <f>(O341-(O312-(O469-O436)))*O349</f>
        <v>0</v>
      </c>
      <c r="P365" s="494">
        <f>(P341-(P312-(P469-P436)))*P349</f>
        <v>0</v>
      </c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  <c r="AV365" s="64"/>
      <c r="AW365" s="64"/>
      <c r="AX365" s="64"/>
      <c r="AY365" s="64"/>
    </row>
    <row r="366" spans="1:51" s="62" customFormat="1" x14ac:dyDescent="0.25">
      <c r="A366" s="597" t="s">
        <v>227</v>
      </c>
      <c r="B366" s="783" t="s">
        <v>144</v>
      </c>
      <c r="C366" s="493">
        <f>(C341-(C312-(C469-C436)))-C365</f>
        <v>0</v>
      </c>
      <c r="D366" s="338">
        <f>(D341-(D312-(D469-D436)))-D365</f>
        <v>0</v>
      </c>
      <c r="E366" s="338">
        <f>(E341-(E312-(E469-E436)))-E365</f>
        <v>0</v>
      </c>
      <c r="F366" s="494">
        <f>(F341-(F312-(F469-F436)))-F365</f>
        <v>0</v>
      </c>
      <c r="G366" s="338"/>
      <c r="H366" s="493">
        <f>(H341-(H312-(H469-H436)))-H365</f>
        <v>0</v>
      </c>
      <c r="I366" s="338">
        <f>(I341-(I312-(I469-I436)))-I365</f>
        <v>0</v>
      </c>
      <c r="J366" s="338">
        <f>(J341-(J312-(J469-J436)))-J365</f>
        <v>0</v>
      </c>
      <c r="K366" s="494">
        <f>(K341-(K312-(K469-K436)))-K365</f>
        <v>0</v>
      </c>
      <c r="L366" s="338"/>
      <c r="M366" s="493">
        <f>(M341-(M312-(M469-M436)))-M365</f>
        <v>0</v>
      </c>
      <c r="N366" s="338">
        <f>(N341-(N312-(N469-N436)))-N365</f>
        <v>0</v>
      </c>
      <c r="O366" s="338">
        <f>(O341-(O312-(O469-O436)))-O365</f>
        <v>0</v>
      </c>
      <c r="P366" s="494">
        <f>(P341-(P312-(P469-P436)))-P365</f>
        <v>0</v>
      </c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  <c r="AV366" s="64"/>
      <c r="AW366" s="64"/>
      <c r="AX366" s="64"/>
      <c r="AY366" s="64"/>
    </row>
    <row r="367" spans="1:51" s="62" customFormat="1" x14ac:dyDescent="0.25">
      <c r="A367" s="598" t="s">
        <v>223</v>
      </c>
      <c r="B367" s="781" t="s">
        <v>144</v>
      </c>
      <c r="C367" s="596">
        <f>SUM(C368:C369)</f>
        <v>0</v>
      </c>
      <c r="D367" s="238">
        <f t="shared" ref="D367:P367" si="542">SUM(D368:D369)</f>
        <v>0</v>
      </c>
      <c r="E367" s="238">
        <f t="shared" si="542"/>
        <v>0</v>
      </c>
      <c r="F367" s="239">
        <f t="shared" si="542"/>
        <v>0</v>
      </c>
      <c r="G367" s="238"/>
      <c r="H367" s="596">
        <f t="shared" si="542"/>
        <v>0</v>
      </c>
      <c r="I367" s="238">
        <f t="shared" si="542"/>
        <v>0</v>
      </c>
      <c r="J367" s="238">
        <f t="shared" si="542"/>
        <v>0</v>
      </c>
      <c r="K367" s="239">
        <f t="shared" si="542"/>
        <v>0</v>
      </c>
      <c r="L367" s="238"/>
      <c r="M367" s="596">
        <f t="shared" si="542"/>
        <v>0</v>
      </c>
      <c r="N367" s="238">
        <f t="shared" si="542"/>
        <v>0</v>
      </c>
      <c r="O367" s="238">
        <f t="shared" si="542"/>
        <v>0</v>
      </c>
      <c r="P367" s="239">
        <f t="shared" si="542"/>
        <v>0</v>
      </c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  <c r="AV367" s="64"/>
      <c r="AW367" s="64"/>
      <c r="AX367" s="64"/>
      <c r="AY367" s="64"/>
    </row>
    <row r="368" spans="1:51" s="62" customFormat="1" x14ac:dyDescent="0.25">
      <c r="A368" s="597" t="s">
        <v>185</v>
      </c>
      <c r="B368" s="782" t="s">
        <v>144</v>
      </c>
      <c r="C368" s="493">
        <f>(C342-(C315-(C472-C439)))*C352</f>
        <v>0</v>
      </c>
      <c r="D368" s="338">
        <f>(D342-(D315-(D472-D439)))*D352</f>
        <v>0</v>
      </c>
      <c r="E368" s="338">
        <f>(E342-(E315-(E472-E439)))*E352</f>
        <v>0</v>
      </c>
      <c r="F368" s="494">
        <f>(F342-(F315-(F472-F439)))*F352</f>
        <v>0</v>
      </c>
      <c r="G368" s="338"/>
      <c r="H368" s="493">
        <f>(H342-(H315-(H472-H439)))*H352</f>
        <v>0</v>
      </c>
      <c r="I368" s="338">
        <f>(I342-(I315-(I472-I439)))*I352</f>
        <v>0</v>
      </c>
      <c r="J368" s="338">
        <f>(J342-(J315-(J472-J439)))*J352</f>
        <v>0</v>
      </c>
      <c r="K368" s="494">
        <f>(K342-(K315-(K472-K439)))*K352</f>
        <v>0</v>
      </c>
      <c r="L368" s="338"/>
      <c r="M368" s="493">
        <f>(M342-(M315-(M472-M439)))*M352</f>
        <v>0</v>
      </c>
      <c r="N368" s="338">
        <f>(N342-(N315-(N472-N439)))*N352</f>
        <v>0</v>
      </c>
      <c r="O368" s="338">
        <f>(O342-(O315-(O472-O439)))*O352</f>
        <v>0</v>
      </c>
      <c r="P368" s="494">
        <f>(P342-(P315-(P472-P439)))*P352</f>
        <v>0</v>
      </c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  <c r="AV368" s="64"/>
      <c r="AW368" s="64"/>
      <c r="AX368" s="64"/>
      <c r="AY368" s="64"/>
    </row>
    <row r="369" spans="1:51" s="62" customFormat="1" x14ac:dyDescent="0.25">
      <c r="A369" s="591" t="s">
        <v>228</v>
      </c>
      <c r="B369" s="783" t="s">
        <v>144</v>
      </c>
      <c r="C369" s="493">
        <f>(C342-(C315-(C472-C439)))-C368</f>
        <v>0</v>
      </c>
      <c r="D369" s="338">
        <f>(D342-(D315-(D472-D439)))-D368</f>
        <v>0</v>
      </c>
      <c r="E369" s="338">
        <f>(E342-(E315-(E472-E439)))-E368</f>
        <v>0</v>
      </c>
      <c r="F369" s="494">
        <f>(F342-(F315-(F472-F439)))-F368</f>
        <v>0</v>
      </c>
      <c r="G369" s="338"/>
      <c r="H369" s="493">
        <f>(H342-(H315-(H472-H439)))-H368</f>
        <v>0</v>
      </c>
      <c r="I369" s="338">
        <f>(I342-(I315-(I472-I439)))-I368</f>
        <v>0</v>
      </c>
      <c r="J369" s="338">
        <f>(J342-(J315-(J472-J439)))-J368</f>
        <v>0</v>
      </c>
      <c r="K369" s="494">
        <f>(K342-(K315-(K472-K439)))-K368</f>
        <v>0</v>
      </c>
      <c r="L369" s="338"/>
      <c r="M369" s="493">
        <f>(M342-(M315-(M472-M439)))-M368</f>
        <v>0</v>
      </c>
      <c r="N369" s="338">
        <f>(N342-(N315-(N472-N439)))-N368</f>
        <v>0</v>
      </c>
      <c r="O369" s="338">
        <f>(O342-(O315-(O472-O439)))-O368</f>
        <v>0</v>
      </c>
      <c r="P369" s="494">
        <f>(P342-(P315-(P472-P439)))-P368</f>
        <v>0</v>
      </c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  <c r="AV369" s="64"/>
      <c r="AW369" s="64"/>
      <c r="AX369" s="64"/>
      <c r="AY369" s="64"/>
    </row>
    <row r="370" spans="1:51" s="62" customFormat="1" x14ac:dyDescent="0.25">
      <c r="A370" s="595" t="s">
        <v>224</v>
      </c>
      <c r="B370" s="781" t="s">
        <v>144</v>
      </c>
      <c r="C370" s="596">
        <f>SUM(C371:C372)</f>
        <v>0</v>
      </c>
      <c r="D370" s="238">
        <f t="shared" ref="D370:P370" si="543">SUM(D371:D372)</f>
        <v>0</v>
      </c>
      <c r="E370" s="238">
        <f t="shared" si="543"/>
        <v>0</v>
      </c>
      <c r="F370" s="239">
        <f t="shared" si="543"/>
        <v>0.5555000000000001</v>
      </c>
      <c r="G370" s="238"/>
      <c r="H370" s="596">
        <f t="shared" si="543"/>
        <v>0</v>
      </c>
      <c r="I370" s="238">
        <f t="shared" si="543"/>
        <v>0</v>
      </c>
      <c r="J370" s="238">
        <f t="shared" si="543"/>
        <v>0</v>
      </c>
      <c r="K370" s="239">
        <f t="shared" si="543"/>
        <v>0.17999999999999994</v>
      </c>
      <c r="L370" s="238"/>
      <c r="M370" s="596">
        <f t="shared" si="543"/>
        <v>0</v>
      </c>
      <c r="N370" s="238">
        <f t="shared" si="543"/>
        <v>0</v>
      </c>
      <c r="O370" s="238">
        <f t="shared" si="543"/>
        <v>0</v>
      </c>
      <c r="P370" s="239">
        <f t="shared" si="543"/>
        <v>0</v>
      </c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  <c r="AV370" s="64"/>
      <c r="AW370" s="64"/>
      <c r="AX370" s="64"/>
      <c r="AY370" s="64"/>
    </row>
    <row r="371" spans="1:51" s="62" customFormat="1" x14ac:dyDescent="0.25">
      <c r="A371" s="590" t="s">
        <v>92</v>
      </c>
      <c r="B371" s="782" t="s">
        <v>144</v>
      </c>
      <c r="C371" s="493">
        <f>(C343-(C318-(C475-C442)))*C355</f>
        <v>0</v>
      </c>
      <c r="D371" s="338">
        <f>(D343-(D318-(D475-D442)))*D355</f>
        <v>0</v>
      </c>
      <c r="E371" s="338">
        <f>(E343-(E318-(E475-E442)))*E355</f>
        <v>0</v>
      </c>
      <c r="F371" s="494">
        <f>(F343-(F318-(F475-F442)))*F355</f>
        <v>0.39970725116606115</v>
      </c>
      <c r="G371" s="338"/>
      <c r="H371" s="493">
        <f>(H343-(H318-(H475-H442)))*H355</f>
        <v>0</v>
      </c>
      <c r="I371" s="338">
        <f>(I343-(I318-(I475-I442)))*I355</f>
        <v>0</v>
      </c>
      <c r="J371" s="338">
        <f>(J343-(J318-(J475-J442)))*J355</f>
        <v>0</v>
      </c>
      <c r="K371" s="494">
        <f>(K343-(K318-(K475-K442)))*K355</f>
        <v>0.12951810118792254</v>
      </c>
      <c r="L371" s="338"/>
      <c r="M371" s="493">
        <f>(M343-(M318-(M475-M442)))*M355</f>
        <v>0</v>
      </c>
      <c r="N371" s="338">
        <f>(N343-(N318-(N475-N442)))*N355</f>
        <v>0</v>
      </c>
      <c r="O371" s="338">
        <f>(O343-(O318-(O475-O442)))*O355</f>
        <v>0</v>
      </c>
      <c r="P371" s="494">
        <f>(P343-(P318-(P475-P442)))*P355</f>
        <v>0</v>
      </c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  <c r="AV371" s="64"/>
      <c r="AW371" s="64"/>
      <c r="AX371" s="64"/>
      <c r="AY371" s="64"/>
    </row>
    <row r="372" spans="1:51" s="62" customFormat="1" x14ac:dyDescent="0.25">
      <c r="A372" s="597" t="s">
        <v>229</v>
      </c>
      <c r="B372" s="783" t="s">
        <v>144</v>
      </c>
      <c r="C372" s="493">
        <f>(C343-(C318-(C475-C442)))-C371</f>
        <v>0</v>
      </c>
      <c r="D372" s="338">
        <f>(D343-(D318-(D475-D442)))-D371</f>
        <v>0</v>
      </c>
      <c r="E372" s="338">
        <f>(E343-(E318-(E475-E442)))-E371</f>
        <v>0</v>
      </c>
      <c r="F372" s="494">
        <f>(F343-(F318-(F475-F442)))-F371</f>
        <v>0.15579274883393895</v>
      </c>
      <c r="G372" s="338"/>
      <c r="H372" s="493">
        <f>(H343-(H318-(H475-H442)))-H371</f>
        <v>0</v>
      </c>
      <c r="I372" s="338">
        <f>(I343-(I318-(I475-I442)))-I371</f>
        <v>0</v>
      </c>
      <c r="J372" s="338">
        <f>(J343-(J318-(J475-J442)))-J371</f>
        <v>0</v>
      </c>
      <c r="K372" s="494">
        <f>(K343-(K318-(K475-K442)))-K371</f>
        <v>5.0481898812077403E-2</v>
      </c>
      <c r="L372" s="338"/>
      <c r="M372" s="493">
        <f>(M343-(M318-(M475-M442)))-M371</f>
        <v>0</v>
      </c>
      <c r="N372" s="338">
        <f>(N343-(N318-(N475-N442)))-N371</f>
        <v>0</v>
      </c>
      <c r="O372" s="338">
        <f>(O343-(O318-(O475-O442)))-O371</f>
        <v>0</v>
      </c>
      <c r="P372" s="494">
        <f>(P343-(P318-(P475-P442)))-P371</f>
        <v>0</v>
      </c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  <c r="AV372" s="64"/>
      <c r="AW372" s="64"/>
      <c r="AX372" s="64"/>
      <c r="AY372" s="64"/>
    </row>
    <row r="373" spans="1:51" s="62" customFormat="1" x14ac:dyDescent="0.25">
      <c r="A373" s="598" t="s">
        <v>225</v>
      </c>
      <c r="B373" s="781" t="s">
        <v>144</v>
      </c>
      <c r="C373" s="596">
        <f>SUM(C374:C375)</f>
        <v>0</v>
      </c>
      <c r="D373" s="238">
        <f t="shared" ref="D373:P373" si="544">SUM(D374:D375)</f>
        <v>6.9789999999999963E-2</v>
      </c>
      <c r="E373" s="238">
        <f t="shared" si="544"/>
        <v>6.2329999999999774E-2</v>
      </c>
      <c r="F373" s="239">
        <f t="shared" si="544"/>
        <v>-4.4408920985006262E-16</v>
      </c>
      <c r="G373" s="238"/>
      <c r="H373" s="596">
        <f t="shared" si="544"/>
        <v>4.424208566656726E-2</v>
      </c>
      <c r="I373" s="238">
        <f t="shared" si="544"/>
        <v>0.16988999999999987</v>
      </c>
      <c r="J373" s="238">
        <f t="shared" si="544"/>
        <v>0</v>
      </c>
      <c r="K373" s="239">
        <f t="shared" si="544"/>
        <v>4.4408920985006262E-16</v>
      </c>
      <c r="L373" s="238"/>
      <c r="M373" s="596">
        <f t="shared" si="544"/>
        <v>1.5216224683701152E-2</v>
      </c>
      <c r="N373" s="238">
        <f t="shared" si="544"/>
        <v>0.16988999999999987</v>
      </c>
      <c r="O373" s="238">
        <f t="shared" si="544"/>
        <v>0</v>
      </c>
      <c r="P373" s="239">
        <f t="shared" si="544"/>
        <v>0</v>
      </c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  <c r="AV373" s="64"/>
      <c r="AW373" s="64"/>
      <c r="AX373" s="64"/>
      <c r="AY373" s="64"/>
    </row>
    <row r="374" spans="1:51" s="62" customFormat="1" x14ac:dyDescent="0.25">
      <c r="A374" s="597" t="s">
        <v>187</v>
      </c>
      <c r="B374" s="782" t="s">
        <v>144</v>
      </c>
      <c r="C374" s="493">
        <f>(C344-(C321-(C478-C445)))*C358</f>
        <v>0</v>
      </c>
      <c r="D374" s="338">
        <f>(D344-(D321-(D478-D445)))*D358</f>
        <v>6.2536963028011219E-2</v>
      </c>
      <c r="E374" s="338">
        <f>(E344-(E321-(E478-E445)))*E358</f>
        <v>5.6267208305122787E-2</v>
      </c>
      <c r="F374" s="494">
        <f>(F344-(F321-(F478-F445)))*F358</f>
        <v>-3.9804288517830014E-16</v>
      </c>
      <c r="G374" s="338"/>
      <c r="H374" s="493">
        <f>(H344-(H321-(H478-H445)))*H358</f>
        <v>3.9846452698845992E-2</v>
      </c>
      <c r="I374" s="338">
        <f>(I344-(I321-(I478-I445)))*I358</f>
        <v>0.15223391100198919</v>
      </c>
      <c r="J374" s="338">
        <f>(J344-(J321-(J478-J445)))*J358</f>
        <v>0</v>
      </c>
      <c r="K374" s="494">
        <f>(K344-(K321-(K478-K445)))*K358</f>
        <v>3.9804288517830014E-16</v>
      </c>
      <c r="L374" s="338"/>
      <c r="M374" s="493">
        <f>(M344-(M321-(M478-M445)))*M358</f>
        <v>1.3704430249595745E-2</v>
      </c>
      <c r="N374" s="338">
        <f>(N344-(N321-(N478-N445)))*N358</f>
        <v>0.15223391100198919</v>
      </c>
      <c r="O374" s="338">
        <f>(O344-(O321-(O478-O445)))*O358</f>
        <v>0</v>
      </c>
      <c r="P374" s="494">
        <f>(P344-(P321-(P478-P445)))*P358</f>
        <v>0</v>
      </c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  <c r="AV374" s="64"/>
      <c r="AW374" s="64"/>
      <c r="AX374" s="64"/>
      <c r="AY374" s="64"/>
    </row>
    <row r="375" spans="1:51" s="62" customFormat="1" x14ac:dyDescent="0.25">
      <c r="A375" s="597" t="s">
        <v>230</v>
      </c>
      <c r="B375" s="783" t="s">
        <v>144</v>
      </c>
      <c r="C375" s="493">
        <f>(C344-(C321-(C478-C445)))-C374</f>
        <v>0</v>
      </c>
      <c r="D375" s="338">
        <f>(D344-(D321-(D478-D445)))-D374</f>
        <v>7.2530369719887439E-3</v>
      </c>
      <c r="E375" s="338">
        <f>(E344-(E321-(E478-E445)))-E374</f>
        <v>6.0627916948769872E-3</v>
      </c>
      <c r="F375" s="494">
        <f>(F344-(F321-(F478-F445)))-F374</f>
        <v>-4.6046324671762471E-17</v>
      </c>
      <c r="G375" s="338"/>
      <c r="H375" s="493">
        <f>(H344-(H321-(H478-H445)))-H374</f>
        <v>4.3956329677212677E-3</v>
      </c>
      <c r="I375" s="338">
        <f>(I344-(I321-(I478-I445)))-I374</f>
        <v>1.7656088998010688E-2</v>
      </c>
      <c r="J375" s="338">
        <f>(J344-(J321-(J478-J445)))-J374</f>
        <v>0</v>
      </c>
      <c r="K375" s="494">
        <f>(K344-(K321-(K478-K445)))-K374</f>
        <v>4.6046324671762471E-17</v>
      </c>
      <c r="L375" s="338"/>
      <c r="M375" s="493">
        <f>(M344-(M321-(M478-M445)))-M374</f>
        <v>1.5117944341054065E-3</v>
      </c>
      <c r="N375" s="338">
        <f>(N344-(N321-(N478-N445)))-N374</f>
        <v>1.7656088998010688E-2</v>
      </c>
      <c r="O375" s="338">
        <f>(O344-(O321-(O478-O445)))-O374</f>
        <v>0</v>
      </c>
      <c r="P375" s="494">
        <f>(P344-(P321-(P478-P445)))-P374</f>
        <v>0</v>
      </c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  <c r="AV375" s="64"/>
      <c r="AW375" s="64"/>
      <c r="AX375" s="64"/>
      <c r="AY375" s="64"/>
    </row>
    <row r="376" spans="1:51" s="62" customFormat="1" x14ac:dyDescent="0.25">
      <c r="A376" s="598" t="s">
        <v>226</v>
      </c>
      <c r="B376" s="781" t="s">
        <v>144</v>
      </c>
      <c r="C376" s="596">
        <f>SUM(C377:C378)</f>
        <v>0</v>
      </c>
      <c r="D376" s="238">
        <f t="shared" ref="D376:P376" si="545">SUM(D377:D378)</f>
        <v>0</v>
      </c>
      <c r="E376" s="238">
        <f t="shared" si="545"/>
        <v>0</v>
      </c>
      <c r="F376" s="239">
        <f t="shared" si="545"/>
        <v>0</v>
      </c>
      <c r="G376" s="238"/>
      <c r="H376" s="596">
        <f t="shared" si="545"/>
        <v>0</v>
      </c>
      <c r="I376" s="238">
        <f t="shared" si="545"/>
        <v>0</v>
      </c>
      <c r="J376" s="238">
        <f t="shared" si="545"/>
        <v>0</v>
      </c>
      <c r="K376" s="239">
        <f t="shared" si="545"/>
        <v>0</v>
      </c>
      <c r="L376" s="238"/>
      <c r="M376" s="596">
        <f t="shared" si="545"/>
        <v>0</v>
      </c>
      <c r="N376" s="238">
        <f t="shared" si="545"/>
        <v>0</v>
      </c>
      <c r="O376" s="238">
        <f t="shared" si="545"/>
        <v>0</v>
      </c>
      <c r="P376" s="239">
        <f t="shared" si="545"/>
        <v>0</v>
      </c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  <c r="AV376" s="64"/>
      <c r="AW376" s="64"/>
      <c r="AX376" s="64"/>
      <c r="AY376" s="64"/>
    </row>
    <row r="377" spans="1:51" s="62" customFormat="1" x14ac:dyDescent="0.25">
      <c r="A377" s="597" t="s">
        <v>93</v>
      </c>
      <c r="B377" s="782" t="s">
        <v>144</v>
      </c>
      <c r="C377" s="493">
        <f>(C345-(C324-(C481-C448)))*C361</f>
        <v>0</v>
      </c>
      <c r="D377" s="338">
        <f>(D345-(D324-(D481-D448)))*D361</f>
        <v>0</v>
      </c>
      <c r="E377" s="338">
        <f>(E345-(E324-(E481-E448)))*E361</f>
        <v>0</v>
      </c>
      <c r="F377" s="494">
        <f>(F345-(F324-(F481-F448)))*F361</f>
        <v>0</v>
      </c>
      <c r="G377" s="338"/>
      <c r="H377" s="493">
        <f>(H345-(H324-(H481-H448)))*H361</f>
        <v>0</v>
      </c>
      <c r="I377" s="338">
        <f>(I345-(I324-(I481-I448)))*I361</f>
        <v>0</v>
      </c>
      <c r="J377" s="338">
        <f>(J345-(J324-(J481-J448)))*J361</f>
        <v>0</v>
      </c>
      <c r="K377" s="494">
        <f>(K345-(K324-(K481-K448)))*K361</f>
        <v>0</v>
      </c>
      <c r="L377" s="338"/>
      <c r="M377" s="493">
        <f>(M345-(M324-(M481-M448)))*M361</f>
        <v>0</v>
      </c>
      <c r="N377" s="338">
        <f>(N345-(N324-(N481-N448)))*N361</f>
        <v>0</v>
      </c>
      <c r="O377" s="338">
        <f>(O345-(O324-(O481-O448)))*O361</f>
        <v>0</v>
      </c>
      <c r="P377" s="494">
        <f>(P345-(P324-(P481-P448)))*P361</f>
        <v>0</v>
      </c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  <c r="AV377" s="64"/>
      <c r="AW377" s="64"/>
      <c r="AX377" s="64"/>
      <c r="AY377" s="64"/>
    </row>
    <row r="378" spans="1:51" s="62" customFormat="1" x14ac:dyDescent="0.25">
      <c r="A378" s="591" t="s">
        <v>231</v>
      </c>
      <c r="B378" s="783" t="s">
        <v>144</v>
      </c>
      <c r="C378" s="495">
        <f>(C345-(C324-(C481-C448)))-C377</f>
        <v>0</v>
      </c>
      <c r="D378" s="496">
        <f>(D345-(D324-(D481-D448)))-D377</f>
        <v>0</v>
      </c>
      <c r="E378" s="496">
        <f>(E345-(E324-(E481-E448)))-E377</f>
        <v>0</v>
      </c>
      <c r="F378" s="497">
        <f>(F345-(F324-(F481-F448)))-F377</f>
        <v>0</v>
      </c>
      <c r="G378" s="496"/>
      <c r="H378" s="495">
        <f>(H345-(H324-(H481-H448)))-H377</f>
        <v>0</v>
      </c>
      <c r="I378" s="496">
        <f>(I345-(I324-(I481-I448)))-I377</f>
        <v>0</v>
      </c>
      <c r="J378" s="496">
        <f>(J345-(J324-(J481-J448)))-J377</f>
        <v>0</v>
      </c>
      <c r="K378" s="497">
        <f>(K345-(K324-(K481-K448)))-K377</f>
        <v>0</v>
      </c>
      <c r="L378" s="496"/>
      <c r="M378" s="495">
        <f>(M345-(M324-(M481-M448)))-M377</f>
        <v>0</v>
      </c>
      <c r="N378" s="496">
        <f>(N345-(N324-(N481-N448)))-N377</f>
        <v>0</v>
      </c>
      <c r="O378" s="496">
        <f>(O345-(O324-(O481-O448)))-O377</f>
        <v>0</v>
      </c>
      <c r="P378" s="497">
        <f>(P345-(P324-(P481-P448)))-P377</f>
        <v>0</v>
      </c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  <c r="AV378" s="64"/>
      <c r="AW378" s="64"/>
      <c r="AX378" s="64"/>
      <c r="AY378" s="64"/>
    </row>
    <row r="379" spans="1:51" s="62" customFormat="1" x14ac:dyDescent="0.25">
      <c r="A379" s="143" t="s">
        <v>216</v>
      </c>
      <c r="B379" s="780"/>
      <c r="C379" s="479"/>
      <c r="D379" s="480"/>
      <c r="E379" s="480"/>
      <c r="F379" s="481"/>
      <c r="G379" s="480"/>
      <c r="H379" s="479"/>
      <c r="I379" s="480"/>
      <c r="J379" s="480"/>
      <c r="K379" s="481"/>
      <c r="L379" s="480"/>
      <c r="M379" s="479"/>
      <c r="N379" s="480"/>
      <c r="O379" s="480"/>
      <c r="P379" s="481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  <c r="AV379" s="64"/>
      <c r="AW379" s="64"/>
      <c r="AX379" s="64"/>
      <c r="AY379" s="64"/>
    </row>
    <row r="380" spans="1:51" s="62" customFormat="1" ht="28.5" x14ac:dyDescent="0.25">
      <c r="A380" s="143" t="s">
        <v>233</v>
      </c>
      <c r="B380" s="780"/>
      <c r="C380" s="479"/>
      <c r="D380" s="480"/>
      <c r="E380" s="480"/>
      <c r="F380" s="481"/>
      <c r="G380" s="480"/>
      <c r="H380" s="479"/>
      <c r="I380" s="480"/>
      <c r="J380" s="480"/>
      <c r="K380" s="481"/>
      <c r="L380" s="480"/>
      <c r="M380" s="479"/>
      <c r="N380" s="480"/>
      <c r="O380" s="480"/>
      <c r="P380" s="481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  <c r="AV380" s="64"/>
      <c r="AW380" s="64"/>
      <c r="AX380" s="64"/>
      <c r="AY380" s="64"/>
    </row>
    <row r="381" spans="1:51" s="62" customFormat="1" x14ac:dyDescent="0.25">
      <c r="A381" s="595" t="s">
        <v>222</v>
      </c>
      <c r="B381" s="781" t="s">
        <v>132</v>
      </c>
      <c r="C381" s="592">
        <f>SUM(C382:C383)</f>
        <v>1</v>
      </c>
      <c r="D381" s="593">
        <f t="shared" ref="D381:P381" si="546">SUM(D382:D383)</f>
        <v>1</v>
      </c>
      <c r="E381" s="593">
        <f t="shared" si="546"/>
        <v>1</v>
      </c>
      <c r="F381" s="594">
        <f t="shared" si="546"/>
        <v>1</v>
      </c>
      <c r="G381" s="593"/>
      <c r="H381" s="592">
        <f t="shared" si="546"/>
        <v>1</v>
      </c>
      <c r="I381" s="593">
        <f t="shared" si="546"/>
        <v>1</v>
      </c>
      <c r="J381" s="593">
        <f t="shared" si="546"/>
        <v>1</v>
      </c>
      <c r="K381" s="594">
        <f t="shared" si="546"/>
        <v>1</v>
      </c>
      <c r="L381" s="593"/>
      <c r="M381" s="592">
        <f t="shared" si="546"/>
        <v>1</v>
      </c>
      <c r="N381" s="593">
        <f t="shared" si="546"/>
        <v>1</v>
      </c>
      <c r="O381" s="593">
        <f t="shared" si="546"/>
        <v>1</v>
      </c>
      <c r="P381" s="594">
        <f t="shared" si="546"/>
        <v>1</v>
      </c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  <c r="AV381" s="64"/>
      <c r="AW381" s="64"/>
      <c r="AX381" s="64"/>
      <c r="AY381" s="64"/>
    </row>
    <row r="382" spans="1:51" s="62" customFormat="1" x14ac:dyDescent="0.25">
      <c r="A382" s="590" t="s">
        <v>184</v>
      </c>
      <c r="B382" s="782" t="s">
        <v>132</v>
      </c>
      <c r="C382" s="489">
        <f>IFERROR(SUM(C160,H160,M160)/SUM(C159,H159,M159),0)</f>
        <v>1</v>
      </c>
      <c r="D382" s="490">
        <f>IFERROR(SUM(D160,I160,N160)/SUM(D159,I159,N159),0)</f>
        <v>1</v>
      </c>
      <c r="E382" s="490">
        <f>IFERROR(SUM(E160,J160,O160)/SUM(E159,J159,O159),0)</f>
        <v>1</v>
      </c>
      <c r="F382" s="491">
        <f>IFERROR(SUM(F160,K160,P160)/SUM(F159,K159,P159),0)</f>
        <v>1</v>
      </c>
      <c r="G382" s="490"/>
      <c r="H382" s="489">
        <f t="shared" ref="H382:K383" si="547">C382</f>
        <v>1</v>
      </c>
      <c r="I382" s="490">
        <f t="shared" si="547"/>
        <v>1</v>
      </c>
      <c r="J382" s="490">
        <f t="shared" si="547"/>
        <v>1</v>
      </c>
      <c r="K382" s="491">
        <f t="shared" si="547"/>
        <v>1</v>
      </c>
      <c r="L382" s="490"/>
      <c r="M382" s="489">
        <f t="shared" ref="M382:P383" si="548">H382</f>
        <v>1</v>
      </c>
      <c r="N382" s="490">
        <f t="shared" si="548"/>
        <v>1</v>
      </c>
      <c r="O382" s="490">
        <f t="shared" si="548"/>
        <v>1</v>
      </c>
      <c r="P382" s="491">
        <f t="shared" si="548"/>
        <v>1</v>
      </c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  <c r="AV382" s="64"/>
      <c r="AW382" s="64"/>
      <c r="AX382" s="64"/>
      <c r="AY382" s="64"/>
    </row>
    <row r="383" spans="1:51" s="62" customFormat="1" x14ac:dyDescent="0.25">
      <c r="A383" s="591" t="s">
        <v>227</v>
      </c>
      <c r="B383" s="783" t="s">
        <v>132</v>
      </c>
      <c r="C383" s="495">
        <f>IF(SUM(C159,H159,M159)&gt;0,1-C382,0)</f>
        <v>0</v>
      </c>
      <c r="D383" s="496">
        <f>IF(SUM(D159,I159,N159)&gt;0,1-D382,0)</f>
        <v>0</v>
      </c>
      <c r="E383" s="496">
        <f>IF(SUM(E159,J159,O159)&gt;0,1-E382,0)</f>
        <v>0</v>
      </c>
      <c r="F383" s="497">
        <f>IF(SUM(F159,K159,P159)&gt;0,1-F382,0)</f>
        <v>0</v>
      </c>
      <c r="G383" s="496"/>
      <c r="H383" s="495">
        <f t="shared" si="547"/>
        <v>0</v>
      </c>
      <c r="I383" s="496">
        <f t="shared" si="547"/>
        <v>0</v>
      </c>
      <c r="J383" s="496">
        <f t="shared" si="547"/>
        <v>0</v>
      </c>
      <c r="K383" s="497">
        <f t="shared" si="547"/>
        <v>0</v>
      </c>
      <c r="L383" s="496"/>
      <c r="M383" s="495">
        <f t="shared" si="548"/>
        <v>0</v>
      </c>
      <c r="N383" s="496">
        <f t="shared" si="548"/>
        <v>0</v>
      </c>
      <c r="O383" s="496">
        <f t="shared" si="548"/>
        <v>0</v>
      </c>
      <c r="P383" s="497">
        <f t="shared" si="548"/>
        <v>0</v>
      </c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  <c r="AV383" s="64"/>
      <c r="AW383" s="64"/>
      <c r="AX383" s="64"/>
      <c r="AY383" s="64"/>
    </row>
    <row r="384" spans="1:51" s="62" customFormat="1" x14ac:dyDescent="0.25">
      <c r="A384" s="595" t="s">
        <v>223</v>
      </c>
      <c r="B384" s="781" t="s">
        <v>132</v>
      </c>
      <c r="C384" s="592">
        <f>SUM(C385:C386)</f>
        <v>0</v>
      </c>
      <c r="D384" s="593">
        <f t="shared" ref="D384" si="549">SUM(D385:D386)</f>
        <v>0</v>
      </c>
      <c r="E384" s="593">
        <f t="shared" ref="E384" si="550">SUM(E385:E386)</f>
        <v>0</v>
      </c>
      <c r="F384" s="594">
        <f t="shared" ref="F384" si="551">SUM(F385:F386)</f>
        <v>1</v>
      </c>
      <c r="G384" s="593"/>
      <c r="H384" s="592">
        <f t="shared" ref="H384" si="552">SUM(H385:H386)</f>
        <v>0</v>
      </c>
      <c r="I384" s="593">
        <f t="shared" ref="I384" si="553">SUM(I385:I386)</f>
        <v>0</v>
      </c>
      <c r="J384" s="593">
        <f t="shared" ref="J384" si="554">SUM(J385:J386)</f>
        <v>0</v>
      </c>
      <c r="K384" s="594">
        <f t="shared" ref="K384" si="555">SUM(K385:K386)</f>
        <v>1</v>
      </c>
      <c r="L384" s="593"/>
      <c r="M384" s="592">
        <f t="shared" ref="M384" si="556">SUM(M385:M386)</f>
        <v>0</v>
      </c>
      <c r="N384" s="593">
        <f t="shared" ref="N384" si="557">SUM(N385:N386)</f>
        <v>0</v>
      </c>
      <c r="O384" s="593">
        <f t="shared" ref="O384" si="558">SUM(O385:O386)</f>
        <v>0</v>
      </c>
      <c r="P384" s="594">
        <f t="shared" ref="P384" si="559">SUM(P385:P386)</f>
        <v>1</v>
      </c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  <c r="AV384" s="64"/>
      <c r="AW384" s="64"/>
      <c r="AX384" s="64"/>
      <c r="AY384" s="64"/>
    </row>
    <row r="385" spans="1:51" s="62" customFormat="1" x14ac:dyDescent="0.25">
      <c r="A385" s="590" t="s">
        <v>185</v>
      </c>
      <c r="B385" s="782" t="s">
        <v>132</v>
      </c>
      <c r="C385" s="489">
        <f>IFERROR(SUM(C164,H164,M164)/SUM(C163,H163,M163),0)</f>
        <v>0</v>
      </c>
      <c r="D385" s="490">
        <f>IFERROR(SUM(D164,I164,N164)/SUM(D163,I163,N163),0)</f>
        <v>0</v>
      </c>
      <c r="E385" s="490">
        <f>IFERROR(SUM(E164,J164,O164)/SUM(E163,J163,O163),0)</f>
        <v>0</v>
      </c>
      <c r="F385" s="491">
        <f>IFERROR(SUM(F164,K164,P164)/SUM(F163,K163,P163),0)</f>
        <v>1</v>
      </c>
      <c r="G385" s="490"/>
      <c r="H385" s="489">
        <f t="shared" ref="H385:K386" si="560">C385</f>
        <v>0</v>
      </c>
      <c r="I385" s="490">
        <f t="shared" si="560"/>
        <v>0</v>
      </c>
      <c r="J385" s="490">
        <f t="shared" si="560"/>
        <v>0</v>
      </c>
      <c r="K385" s="491">
        <f t="shared" si="560"/>
        <v>1</v>
      </c>
      <c r="L385" s="490"/>
      <c r="M385" s="489">
        <f t="shared" ref="M385:P386" si="561">H385</f>
        <v>0</v>
      </c>
      <c r="N385" s="490">
        <f t="shared" si="561"/>
        <v>0</v>
      </c>
      <c r="O385" s="490">
        <f t="shared" si="561"/>
        <v>0</v>
      </c>
      <c r="P385" s="491">
        <f t="shared" si="561"/>
        <v>1</v>
      </c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  <c r="AV385" s="64"/>
      <c r="AW385" s="64"/>
      <c r="AX385" s="64"/>
      <c r="AY385" s="64"/>
    </row>
    <row r="386" spans="1:51" s="62" customFormat="1" x14ac:dyDescent="0.25">
      <c r="A386" s="591" t="s">
        <v>228</v>
      </c>
      <c r="B386" s="783" t="s">
        <v>132</v>
      </c>
      <c r="C386" s="495">
        <f>IF(SUM(C163,H163,M163)&gt;0,1-C385,0)</f>
        <v>0</v>
      </c>
      <c r="D386" s="496">
        <f>IF(SUM(D163,I163,N163)&gt;0,1-D385,0)</f>
        <v>0</v>
      </c>
      <c r="E386" s="496">
        <f>IF(SUM(E163,J163,O163)&gt;0,1-E385,0)</f>
        <v>0</v>
      </c>
      <c r="F386" s="497">
        <f>IF(SUM(F163,K163,P163)&gt;0,1-F385,0)</f>
        <v>0</v>
      </c>
      <c r="G386" s="496"/>
      <c r="H386" s="495">
        <f t="shared" si="560"/>
        <v>0</v>
      </c>
      <c r="I386" s="496">
        <f t="shared" si="560"/>
        <v>0</v>
      </c>
      <c r="J386" s="496">
        <f t="shared" si="560"/>
        <v>0</v>
      </c>
      <c r="K386" s="497">
        <f t="shared" si="560"/>
        <v>0</v>
      </c>
      <c r="L386" s="496"/>
      <c r="M386" s="495">
        <f t="shared" si="561"/>
        <v>0</v>
      </c>
      <c r="N386" s="496">
        <f t="shared" si="561"/>
        <v>0</v>
      </c>
      <c r="O386" s="496">
        <f t="shared" si="561"/>
        <v>0</v>
      </c>
      <c r="P386" s="497">
        <f t="shared" si="561"/>
        <v>0</v>
      </c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  <c r="AV386" s="64"/>
      <c r="AW386" s="64"/>
      <c r="AX386" s="64"/>
      <c r="AY386" s="64"/>
    </row>
    <row r="387" spans="1:51" s="62" customFormat="1" x14ac:dyDescent="0.25">
      <c r="A387" s="595" t="s">
        <v>224</v>
      </c>
      <c r="B387" s="781" t="s">
        <v>132</v>
      </c>
      <c r="C387" s="592">
        <f>SUM(C388:C389)</f>
        <v>0</v>
      </c>
      <c r="D387" s="593">
        <f t="shared" ref="D387" si="562">SUM(D388:D389)</f>
        <v>0</v>
      </c>
      <c r="E387" s="593">
        <f t="shared" ref="E387" si="563">SUM(E388:E389)</f>
        <v>0</v>
      </c>
      <c r="F387" s="594">
        <f t="shared" ref="F387" si="564">SUM(F388:F389)</f>
        <v>1</v>
      </c>
      <c r="G387" s="593"/>
      <c r="H387" s="592">
        <f t="shared" ref="H387" si="565">SUM(H388:H389)</f>
        <v>0</v>
      </c>
      <c r="I387" s="593">
        <f t="shared" ref="I387" si="566">SUM(I388:I389)</f>
        <v>0</v>
      </c>
      <c r="J387" s="593">
        <f t="shared" ref="J387" si="567">SUM(J388:J389)</f>
        <v>0</v>
      </c>
      <c r="K387" s="594">
        <f t="shared" ref="K387" si="568">SUM(K388:K389)</f>
        <v>1</v>
      </c>
      <c r="L387" s="593"/>
      <c r="M387" s="592">
        <f t="shared" ref="M387" si="569">SUM(M388:M389)</f>
        <v>0</v>
      </c>
      <c r="N387" s="593">
        <f t="shared" ref="N387" si="570">SUM(N388:N389)</f>
        <v>0</v>
      </c>
      <c r="O387" s="593">
        <f t="shared" ref="O387" si="571">SUM(O388:O389)</f>
        <v>0</v>
      </c>
      <c r="P387" s="594">
        <f t="shared" ref="P387" si="572">SUM(P388:P389)</f>
        <v>1</v>
      </c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  <c r="AV387" s="64"/>
      <c r="AW387" s="64"/>
      <c r="AX387" s="64"/>
      <c r="AY387" s="64"/>
    </row>
    <row r="388" spans="1:51" s="62" customFormat="1" x14ac:dyDescent="0.25">
      <c r="A388" s="590" t="s">
        <v>92</v>
      </c>
      <c r="B388" s="782" t="s">
        <v>132</v>
      </c>
      <c r="C388" s="489">
        <f>IFERROR(SUM(C168,H168,M168)/SUM(C167,H167,M167),0)</f>
        <v>0</v>
      </c>
      <c r="D388" s="490">
        <f>IFERROR(SUM(D168,I168,N168)/SUM(D167,I167,N167),0)</f>
        <v>0</v>
      </c>
      <c r="E388" s="490">
        <f>IFERROR(SUM(E168,J168,O168)/SUM(E167,J167,O167),0)</f>
        <v>0</v>
      </c>
      <c r="F388" s="491">
        <f>IFERROR(SUM(F168,K168,P168)/SUM(F167,K167,P167),0)</f>
        <v>1</v>
      </c>
      <c r="G388" s="490"/>
      <c r="H388" s="489">
        <f t="shared" ref="H388:K389" si="573">C388</f>
        <v>0</v>
      </c>
      <c r="I388" s="490">
        <f t="shared" si="573"/>
        <v>0</v>
      </c>
      <c r="J388" s="490">
        <f t="shared" si="573"/>
        <v>0</v>
      </c>
      <c r="K388" s="491">
        <f t="shared" si="573"/>
        <v>1</v>
      </c>
      <c r="L388" s="490"/>
      <c r="M388" s="489">
        <f t="shared" ref="M388:P389" si="574">H388</f>
        <v>0</v>
      </c>
      <c r="N388" s="490">
        <f t="shared" si="574"/>
        <v>0</v>
      </c>
      <c r="O388" s="490">
        <f t="shared" si="574"/>
        <v>0</v>
      </c>
      <c r="P388" s="491">
        <f t="shared" si="574"/>
        <v>1</v>
      </c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  <c r="AV388" s="64"/>
      <c r="AW388" s="64"/>
      <c r="AX388" s="64"/>
      <c r="AY388" s="64"/>
    </row>
    <row r="389" spans="1:51" s="62" customFormat="1" x14ac:dyDescent="0.25">
      <c r="A389" s="591" t="s">
        <v>229</v>
      </c>
      <c r="B389" s="783" t="s">
        <v>132</v>
      </c>
      <c r="C389" s="495">
        <f>IF(SUM(C167,H167,M167)&gt;0,1-C388,0)</f>
        <v>0</v>
      </c>
      <c r="D389" s="496">
        <f>IF(SUM(D167,I167,N167)&gt;0,1-D388,0)</f>
        <v>0</v>
      </c>
      <c r="E389" s="496">
        <f>IF(SUM(E167,J167,O167)&gt;0,1-E388,0)</f>
        <v>0</v>
      </c>
      <c r="F389" s="497">
        <f>IF(SUM(F167,K167,P167)&gt;0,1-F388,0)</f>
        <v>0</v>
      </c>
      <c r="G389" s="496"/>
      <c r="H389" s="495">
        <f t="shared" si="573"/>
        <v>0</v>
      </c>
      <c r="I389" s="496">
        <f t="shared" si="573"/>
        <v>0</v>
      </c>
      <c r="J389" s="496">
        <f t="shared" si="573"/>
        <v>0</v>
      </c>
      <c r="K389" s="497">
        <f t="shared" si="573"/>
        <v>0</v>
      </c>
      <c r="L389" s="496"/>
      <c r="M389" s="495">
        <f t="shared" si="574"/>
        <v>0</v>
      </c>
      <c r="N389" s="496">
        <f t="shared" si="574"/>
        <v>0</v>
      </c>
      <c r="O389" s="496">
        <f t="shared" si="574"/>
        <v>0</v>
      </c>
      <c r="P389" s="497">
        <f t="shared" si="574"/>
        <v>0</v>
      </c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  <c r="AV389" s="64"/>
      <c r="AW389" s="64"/>
      <c r="AX389" s="64"/>
      <c r="AY389" s="64"/>
    </row>
    <row r="390" spans="1:51" s="62" customFormat="1" x14ac:dyDescent="0.25">
      <c r="A390" s="595" t="s">
        <v>225</v>
      </c>
      <c r="B390" s="781" t="s">
        <v>132</v>
      </c>
      <c r="C390" s="592">
        <f>SUM(C391:C392)</f>
        <v>1</v>
      </c>
      <c r="D390" s="593">
        <f t="shared" ref="D390" si="575">SUM(D391:D392)</f>
        <v>1</v>
      </c>
      <c r="E390" s="593">
        <f t="shared" ref="E390" si="576">SUM(E391:E392)</f>
        <v>1</v>
      </c>
      <c r="F390" s="594">
        <f t="shared" ref="F390" si="577">SUM(F391:F392)</f>
        <v>1</v>
      </c>
      <c r="G390" s="593"/>
      <c r="H390" s="592">
        <f t="shared" ref="H390" si="578">SUM(H391:H392)</f>
        <v>1</v>
      </c>
      <c r="I390" s="593">
        <f t="shared" ref="I390" si="579">SUM(I391:I392)</f>
        <v>1</v>
      </c>
      <c r="J390" s="593">
        <f t="shared" ref="J390" si="580">SUM(J391:J392)</f>
        <v>1</v>
      </c>
      <c r="K390" s="594">
        <f t="shared" ref="K390" si="581">SUM(K391:K392)</f>
        <v>1</v>
      </c>
      <c r="L390" s="593"/>
      <c r="M390" s="592">
        <f t="shared" ref="M390" si="582">SUM(M391:M392)</f>
        <v>1</v>
      </c>
      <c r="N390" s="593">
        <f t="shared" ref="N390" si="583">SUM(N391:N392)</f>
        <v>1</v>
      </c>
      <c r="O390" s="593">
        <f t="shared" ref="O390" si="584">SUM(O391:O392)</f>
        <v>1</v>
      </c>
      <c r="P390" s="594">
        <f t="shared" ref="P390" si="585">SUM(P391:P392)</f>
        <v>1</v>
      </c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  <c r="AV390" s="64"/>
      <c r="AW390" s="64"/>
      <c r="AX390" s="64"/>
      <c r="AY390" s="64"/>
    </row>
    <row r="391" spans="1:51" s="62" customFormat="1" x14ac:dyDescent="0.25">
      <c r="A391" s="590" t="s">
        <v>187</v>
      </c>
      <c r="B391" s="782" t="s">
        <v>132</v>
      </c>
      <c r="C391" s="489">
        <f>IFERROR(SUM(C172,H172,M172)/SUM(C171,H171,M171),0)</f>
        <v>1</v>
      </c>
      <c r="D391" s="490">
        <f>IFERROR(SUM(D172,I172,N172)/SUM(D171,I171,N171),0)</f>
        <v>1</v>
      </c>
      <c r="E391" s="490">
        <f>IFERROR(SUM(E172,J172,O172)/SUM(E171,J171,O171),0)</f>
        <v>1</v>
      </c>
      <c r="F391" s="491">
        <f>IFERROR(SUM(F172,K172,P172)/SUM(F171,K171,P171),0)</f>
        <v>1</v>
      </c>
      <c r="G391" s="490"/>
      <c r="H391" s="489">
        <f t="shared" ref="H391:K392" si="586">C391</f>
        <v>1</v>
      </c>
      <c r="I391" s="490">
        <f t="shared" si="586"/>
        <v>1</v>
      </c>
      <c r="J391" s="490">
        <f t="shared" si="586"/>
        <v>1</v>
      </c>
      <c r="K391" s="491">
        <f t="shared" si="586"/>
        <v>1</v>
      </c>
      <c r="L391" s="490"/>
      <c r="M391" s="489">
        <f t="shared" ref="M391:P392" si="587">H391</f>
        <v>1</v>
      </c>
      <c r="N391" s="490">
        <f t="shared" si="587"/>
        <v>1</v>
      </c>
      <c r="O391" s="490">
        <f t="shared" si="587"/>
        <v>1</v>
      </c>
      <c r="P391" s="491">
        <f t="shared" si="587"/>
        <v>1</v>
      </c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  <c r="AV391" s="64"/>
      <c r="AW391" s="64"/>
      <c r="AX391" s="64"/>
      <c r="AY391" s="64"/>
    </row>
    <row r="392" spans="1:51" s="62" customFormat="1" x14ac:dyDescent="0.25">
      <c r="A392" s="591" t="s">
        <v>230</v>
      </c>
      <c r="B392" s="783" t="s">
        <v>132</v>
      </c>
      <c r="C392" s="495">
        <f>IF(SUM(C171,H171,M171)&gt;0,1-C391,0)</f>
        <v>0</v>
      </c>
      <c r="D392" s="496">
        <f>IF(SUM(D171,I171,N171)&gt;0,1-D391,0)</f>
        <v>0</v>
      </c>
      <c r="E392" s="496">
        <f>IF(SUM(E171,J171,O171)&gt;0,1-E391,0)</f>
        <v>0</v>
      </c>
      <c r="F392" s="497">
        <f>IF(SUM(F171,K171,P171)&gt;0,1-F391,0)</f>
        <v>0</v>
      </c>
      <c r="G392" s="496"/>
      <c r="H392" s="495">
        <f t="shared" si="586"/>
        <v>0</v>
      </c>
      <c r="I392" s="496">
        <f t="shared" si="586"/>
        <v>0</v>
      </c>
      <c r="J392" s="496">
        <f t="shared" si="586"/>
        <v>0</v>
      </c>
      <c r="K392" s="497">
        <f t="shared" si="586"/>
        <v>0</v>
      </c>
      <c r="L392" s="496"/>
      <c r="M392" s="495">
        <f t="shared" si="587"/>
        <v>0</v>
      </c>
      <c r="N392" s="496">
        <f t="shared" si="587"/>
        <v>0</v>
      </c>
      <c r="O392" s="496">
        <f t="shared" si="587"/>
        <v>0</v>
      </c>
      <c r="P392" s="497">
        <f t="shared" si="587"/>
        <v>0</v>
      </c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  <c r="AV392" s="64"/>
      <c r="AW392" s="64"/>
      <c r="AX392" s="64"/>
      <c r="AY392" s="64"/>
    </row>
    <row r="393" spans="1:51" s="62" customFormat="1" x14ac:dyDescent="0.25">
      <c r="A393" s="595" t="s">
        <v>226</v>
      </c>
      <c r="B393" s="781" t="s">
        <v>132</v>
      </c>
      <c r="C393" s="592">
        <f>SUM(C394:C395)</f>
        <v>0</v>
      </c>
      <c r="D393" s="593">
        <f t="shared" ref="D393" si="588">SUM(D394:D395)</f>
        <v>0</v>
      </c>
      <c r="E393" s="593">
        <f t="shared" ref="E393" si="589">SUM(E394:E395)</f>
        <v>1</v>
      </c>
      <c r="F393" s="594">
        <f t="shared" ref="F393" si="590">SUM(F394:F395)</f>
        <v>1</v>
      </c>
      <c r="G393" s="593"/>
      <c r="H393" s="592">
        <f t="shared" ref="H393" si="591">SUM(H394:H395)</f>
        <v>0</v>
      </c>
      <c r="I393" s="593">
        <f t="shared" ref="I393" si="592">SUM(I394:I395)</f>
        <v>0</v>
      </c>
      <c r="J393" s="593">
        <f t="shared" ref="J393" si="593">SUM(J394:J395)</f>
        <v>1</v>
      </c>
      <c r="K393" s="594">
        <f t="shared" ref="K393" si="594">SUM(K394:K395)</f>
        <v>1</v>
      </c>
      <c r="L393" s="593"/>
      <c r="M393" s="592">
        <f t="shared" ref="M393" si="595">SUM(M394:M395)</f>
        <v>0</v>
      </c>
      <c r="N393" s="593">
        <f t="shared" ref="N393" si="596">SUM(N394:N395)</f>
        <v>0</v>
      </c>
      <c r="O393" s="593">
        <f t="shared" ref="O393" si="597">SUM(O394:O395)</f>
        <v>1</v>
      </c>
      <c r="P393" s="594">
        <f t="shared" ref="P393" si="598">SUM(P394:P395)</f>
        <v>1</v>
      </c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  <c r="AV393" s="64"/>
      <c r="AW393" s="64"/>
      <c r="AX393" s="64"/>
      <c r="AY393" s="64"/>
    </row>
    <row r="394" spans="1:51" s="62" customFormat="1" x14ac:dyDescent="0.25">
      <c r="A394" s="590" t="s">
        <v>93</v>
      </c>
      <c r="B394" s="782" t="s">
        <v>132</v>
      </c>
      <c r="C394" s="489">
        <f>IFERROR(SUM(C176,H176,M176)/SUM(C175,H175,M175),0)</f>
        <v>0</v>
      </c>
      <c r="D394" s="490">
        <f>IFERROR(SUM(D176,I176,N176)/SUM(D175,I175,N175),0)</f>
        <v>0</v>
      </c>
      <c r="E394" s="490">
        <f>IFERROR(SUM(E176,J176,O176)/SUM(E175,J175,O175),0)</f>
        <v>1</v>
      </c>
      <c r="F394" s="491">
        <f>IFERROR(SUM(F176,K176,P176)/SUM(F175,K175,P175),0)</f>
        <v>1</v>
      </c>
      <c r="G394" s="490"/>
      <c r="H394" s="489">
        <f t="shared" ref="H394:K395" si="599">C394</f>
        <v>0</v>
      </c>
      <c r="I394" s="490">
        <f t="shared" si="599"/>
        <v>0</v>
      </c>
      <c r="J394" s="490">
        <f t="shared" si="599"/>
        <v>1</v>
      </c>
      <c r="K394" s="491">
        <f t="shared" si="599"/>
        <v>1</v>
      </c>
      <c r="L394" s="490"/>
      <c r="M394" s="489">
        <f t="shared" ref="M394:P395" si="600">H394</f>
        <v>0</v>
      </c>
      <c r="N394" s="490">
        <f t="shared" si="600"/>
        <v>0</v>
      </c>
      <c r="O394" s="490">
        <f t="shared" si="600"/>
        <v>1</v>
      </c>
      <c r="P394" s="491">
        <f t="shared" si="600"/>
        <v>1</v>
      </c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  <c r="AV394" s="64"/>
      <c r="AW394" s="64"/>
      <c r="AX394" s="64"/>
      <c r="AY394" s="64"/>
    </row>
    <row r="395" spans="1:51" s="62" customFormat="1" x14ac:dyDescent="0.25">
      <c r="A395" s="591" t="s">
        <v>231</v>
      </c>
      <c r="B395" s="783" t="s">
        <v>132</v>
      </c>
      <c r="C395" s="495">
        <f>IF(SUM(C175,H175,M175)&gt;0,1-C394,0)</f>
        <v>0</v>
      </c>
      <c r="D395" s="496">
        <f>IF(SUM(D175,I175,N175)&gt;0,1-D394,0)</f>
        <v>0</v>
      </c>
      <c r="E395" s="496">
        <f>IF(SUM(E175,J175,O175)&gt;0,1-E394,0)</f>
        <v>0</v>
      </c>
      <c r="F395" s="497">
        <f>IF(SUM(F175,K175,P175)&gt;0,1-F394,0)</f>
        <v>0</v>
      </c>
      <c r="G395" s="496"/>
      <c r="H395" s="495">
        <f t="shared" si="599"/>
        <v>0</v>
      </c>
      <c r="I395" s="496">
        <f t="shared" si="599"/>
        <v>0</v>
      </c>
      <c r="J395" s="496">
        <f t="shared" si="599"/>
        <v>0</v>
      </c>
      <c r="K395" s="497">
        <f t="shared" si="599"/>
        <v>0</v>
      </c>
      <c r="L395" s="496"/>
      <c r="M395" s="495">
        <f t="shared" si="600"/>
        <v>0</v>
      </c>
      <c r="N395" s="496">
        <f t="shared" si="600"/>
        <v>0</v>
      </c>
      <c r="O395" s="496">
        <f t="shared" si="600"/>
        <v>0</v>
      </c>
      <c r="P395" s="497">
        <f t="shared" si="600"/>
        <v>0</v>
      </c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  <c r="AV395" s="64"/>
      <c r="AW395" s="64"/>
      <c r="AX395" s="64"/>
      <c r="AY395" s="64"/>
    </row>
    <row r="396" spans="1:51" ht="28.5" x14ac:dyDescent="0.25">
      <c r="A396" s="143" t="s">
        <v>232</v>
      </c>
      <c r="B396" s="780" t="s">
        <v>144</v>
      </c>
      <c r="C396" s="479">
        <f>C397+C400+C403+C406+C409</f>
        <v>0</v>
      </c>
      <c r="D396" s="480">
        <f t="shared" ref="D396" si="601">D397+D400+D403+D406+D409</f>
        <v>6.9789999999999991E-2</v>
      </c>
      <c r="E396" s="480">
        <f t="shared" ref="E396" si="602">E397+E400+E403+E406+E409</f>
        <v>6.2329999999999997E-2</v>
      </c>
      <c r="F396" s="481">
        <f t="shared" ref="F396" si="603">F397+F400+F403+F406+F409</f>
        <v>0.27775000000000005</v>
      </c>
      <c r="G396" s="480"/>
      <c r="H396" s="479">
        <f t="shared" ref="H396" si="604">H397+H400+H403+H406+H409</f>
        <v>4.4242085666567163E-2</v>
      </c>
      <c r="I396" s="480">
        <f t="shared" ref="I396" si="605">I397+I400+I403+I406+I409</f>
        <v>0.16988999999999999</v>
      </c>
      <c r="J396" s="480">
        <f t="shared" ref="J396" si="606">J397+J400+J403+J406+J409</f>
        <v>0</v>
      </c>
      <c r="K396" s="481">
        <f t="shared" ref="K396" si="607">K397+K400+K403+K406+K409</f>
        <v>8.9999999999999969E-2</v>
      </c>
      <c r="L396" s="480"/>
      <c r="M396" s="479">
        <f t="shared" ref="M396" si="608">M397+M400+M403+M406+M409</f>
        <v>1.5216224683701124E-2</v>
      </c>
      <c r="N396" s="480">
        <f t="shared" ref="N396" si="609">N397+N400+N403+N406+N409</f>
        <v>0.16988999999999999</v>
      </c>
      <c r="O396" s="480">
        <f t="shared" ref="O396" si="610">O397+O400+O403+O406+O409</f>
        <v>0</v>
      </c>
      <c r="P396" s="481">
        <f t="shared" ref="P396" si="611">P397+P400+P403+P406+P409</f>
        <v>0</v>
      </c>
    </row>
    <row r="397" spans="1:51" s="62" customFormat="1" x14ac:dyDescent="0.25">
      <c r="A397" s="595" t="s">
        <v>222</v>
      </c>
      <c r="B397" s="781" t="s">
        <v>144</v>
      </c>
      <c r="C397" s="592">
        <f>SUM(C398:C399)</f>
        <v>0</v>
      </c>
      <c r="D397" s="593">
        <f t="shared" ref="D397:P397" si="612">SUM(D398:D399)</f>
        <v>0</v>
      </c>
      <c r="E397" s="593">
        <f t="shared" si="612"/>
        <v>0</v>
      </c>
      <c r="F397" s="594">
        <f t="shared" si="612"/>
        <v>0</v>
      </c>
      <c r="G397" s="593"/>
      <c r="H397" s="592">
        <f t="shared" si="612"/>
        <v>0</v>
      </c>
      <c r="I397" s="593">
        <f t="shared" si="612"/>
        <v>0</v>
      </c>
      <c r="J397" s="593">
        <f t="shared" si="612"/>
        <v>0</v>
      </c>
      <c r="K397" s="594">
        <f t="shared" si="612"/>
        <v>0</v>
      </c>
      <c r="L397" s="593"/>
      <c r="M397" s="592">
        <f t="shared" si="612"/>
        <v>0</v>
      </c>
      <c r="N397" s="593">
        <f t="shared" si="612"/>
        <v>0</v>
      </c>
      <c r="O397" s="593">
        <f t="shared" si="612"/>
        <v>0</v>
      </c>
      <c r="P397" s="594">
        <f t="shared" si="612"/>
        <v>0</v>
      </c>
    </row>
    <row r="398" spans="1:51" x14ac:dyDescent="0.25">
      <c r="A398" s="590" t="s">
        <v>184</v>
      </c>
      <c r="B398" s="782" t="s">
        <v>144</v>
      </c>
      <c r="C398" s="489">
        <f>SUMIFS(C$341:C$345,$A$341:$A$345,$A398)*0.5*SUMIFS(C$381:C$395,$A$381:$A$395,$A398)</f>
        <v>0</v>
      </c>
      <c r="D398" s="490">
        <f>SUMIFS(D$341:D$345,$A$341:$A$345,$A398)*0.5*SUMIFS(D$381:D$395,$A$381:$A$395,$A398)</f>
        <v>0</v>
      </c>
      <c r="E398" s="490">
        <f>SUMIFS(E$341:E$345,$A$341:$A$345,$A398)*0.5*SUMIFS(E$381:E$395,$A$381:$A$395,$A398)</f>
        <v>0</v>
      </c>
      <c r="F398" s="491">
        <f>SUMIFS(F$341:F$345,$A$341:$A$345,$A398)*0.5*SUMIFS(F$381:F$395,$A$381:$A$395,$A398)</f>
        <v>0</v>
      </c>
      <c r="G398" s="490"/>
      <c r="H398" s="489">
        <f>SUMIFS(H$341:H$345,$A$341:$A$345,$A398)*0.5*SUMIFS(H$381:H$395,$A$381:$A$395,$A398)</f>
        <v>0</v>
      </c>
      <c r="I398" s="490">
        <f>SUMIFS(I$341:I$345,$A$341:$A$345,$A398)*0.5*SUMIFS(I$381:I$395,$A$381:$A$395,$A398)</f>
        <v>0</v>
      </c>
      <c r="J398" s="490">
        <f>SUMIFS(J$341:J$345,$A$341:$A$345,$A398)*0.5*SUMIFS(J$381:J$395,$A$381:$A$395,$A398)</f>
        <v>0</v>
      </c>
      <c r="K398" s="491">
        <f>SUMIFS(K$341:K$345,$A$341:$A$345,$A398)*0.5*SUMIFS(K$381:K$395,$A$381:$A$395,$A398)</f>
        <v>0</v>
      </c>
      <c r="L398" s="490"/>
      <c r="M398" s="489">
        <f>SUMIFS(M$341:M$345,$A$341:$A$345,$A398)*0.5*SUMIFS(M$381:M$395,$A$381:$A$395,$A398)</f>
        <v>0</v>
      </c>
      <c r="N398" s="490">
        <f>SUMIFS(N$341:N$345,$A$341:$A$345,$A398)*0.5*SUMIFS(N$381:N$395,$A$381:$A$395,$A398)</f>
        <v>0</v>
      </c>
      <c r="O398" s="490">
        <f>SUMIFS(O$341:O$345,$A$341:$A$345,$A398)*0.5*SUMIFS(O$381:O$395,$A$381:$A$395,$A398)</f>
        <v>0</v>
      </c>
      <c r="P398" s="491">
        <f>SUMIFS(P$341:P$345,$A$341:$A$345,$A398)*0.5*SUMIFS(P$381:P$395,$A$381:$A$395,$A398)</f>
        <v>0</v>
      </c>
    </row>
    <row r="399" spans="1:51" x14ac:dyDescent="0.25">
      <c r="A399" s="591" t="s">
        <v>227</v>
      </c>
      <c r="B399" s="783" t="s">
        <v>144</v>
      </c>
      <c r="C399" s="495">
        <f>SUMIFS(C$341:C$345,$A$341:$A$345,$A398)*0.5-C398</f>
        <v>0</v>
      </c>
      <c r="D399" s="496">
        <f>SUMIFS(D$341:D$345,$A$341:$A$345,$A398)*0.5-D398</f>
        <v>0</v>
      </c>
      <c r="E399" s="496">
        <f>SUMIFS(E$341:E$345,$A$341:$A$345,$A398)*0.5-E398</f>
        <v>0</v>
      </c>
      <c r="F399" s="497">
        <f>SUMIFS(F$341:F$345,$A$341:$A$345,$A398)*0.5-F398</f>
        <v>0</v>
      </c>
      <c r="G399" s="496"/>
      <c r="H399" s="495">
        <f>SUMIFS(H$341:H$345,$A$341:$A$345,$A398)*0.5-H398</f>
        <v>0</v>
      </c>
      <c r="I399" s="496">
        <f>SUMIFS(I$341:I$345,$A$341:$A$345,$A398)*0.5-I398</f>
        <v>0</v>
      </c>
      <c r="J399" s="496">
        <f>SUMIFS(J$341:J$345,$A$341:$A$345,$A398)*0.5-J398</f>
        <v>0</v>
      </c>
      <c r="K399" s="497">
        <f>SUMIFS(K$341:K$345,$A$341:$A$345,$A398)*0.5-K398</f>
        <v>0</v>
      </c>
      <c r="L399" s="496"/>
      <c r="M399" s="495">
        <f>SUMIFS(M$341:M$345,$A$341:$A$345,$A398)*0.5-M398</f>
        <v>0</v>
      </c>
      <c r="N399" s="496">
        <f>SUMIFS(N$341:N$345,$A$341:$A$345,$A398)*0.5-N398</f>
        <v>0</v>
      </c>
      <c r="O399" s="496">
        <f>SUMIFS(O$341:O$345,$A$341:$A$345,$A398)*0.5-O398</f>
        <v>0</v>
      </c>
      <c r="P399" s="497">
        <f>SUMIFS(P$341:P$345,$A$341:$A$345,$A398)*0.5-P398</f>
        <v>0</v>
      </c>
    </row>
    <row r="400" spans="1:51" s="62" customFormat="1" x14ac:dyDescent="0.25">
      <c r="A400" s="595" t="s">
        <v>223</v>
      </c>
      <c r="B400" s="781" t="s">
        <v>144</v>
      </c>
      <c r="C400" s="592">
        <f>SUM(C401:C402)</f>
        <v>0</v>
      </c>
      <c r="D400" s="593">
        <f t="shared" ref="D400:P400" si="613">SUM(D401:D402)</f>
        <v>0</v>
      </c>
      <c r="E400" s="593">
        <f t="shared" si="613"/>
        <v>0</v>
      </c>
      <c r="F400" s="594">
        <f t="shared" si="613"/>
        <v>0</v>
      </c>
      <c r="G400" s="593"/>
      <c r="H400" s="592">
        <f t="shared" si="613"/>
        <v>0</v>
      </c>
      <c r="I400" s="593">
        <f t="shared" si="613"/>
        <v>0</v>
      </c>
      <c r="J400" s="593">
        <f t="shared" si="613"/>
        <v>0</v>
      </c>
      <c r="K400" s="594">
        <f t="shared" si="613"/>
        <v>0</v>
      </c>
      <c r="L400" s="593"/>
      <c r="M400" s="592">
        <f t="shared" si="613"/>
        <v>0</v>
      </c>
      <c r="N400" s="593">
        <f t="shared" si="613"/>
        <v>0</v>
      </c>
      <c r="O400" s="593">
        <f t="shared" si="613"/>
        <v>0</v>
      </c>
      <c r="P400" s="594">
        <f t="shared" si="613"/>
        <v>0</v>
      </c>
    </row>
    <row r="401" spans="1:51" x14ac:dyDescent="0.25">
      <c r="A401" s="590" t="s">
        <v>185</v>
      </c>
      <c r="B401" s="782" t="s">
        <v>144</v>
      </c>
      <c r="C401" s="489">
        <f>SUMIFS(C$341:C$345,$A$341:$A$345,$A401)*0.5*SUMIFS(C$381:C$395,$A$381:$A$395,$A401)</f>
        <v>0</v>
      </c>
      <c r="D401" s="490">
        <f>SUMIFS(D$341:D$345,$A$341:$A$345,$A401)*0.5*SUMIFS(D$381:D$395,$A$381:$A$395,$A401)</f>
        <v>0</v>
      </c>
      <c r="E401" s="490">
        <f>SUMIFS(E$341:E$345,$A$341:$A$345,$A401)*0.5*SUMIFS(E$381:E$395,$A$381:$A$395,$A401)</f>
        <v>0</v>
      </c>
      <c r="F401" s="491">
        <f>SUMIFS(F$341:F$345,$A$341:$A$345,$A401)*0.5*SUMIFS(F$381:F$395,$A$381:$A$395,$A401)</f>
        <v>0</v>
      </c>
      <c r="G401" s="490"/>
      <c r="H401" s="489">
        <f>SUMIFS(H$341:H$345,$A$341:$A$345,$A401)*0.5*SUMIFS(H$381:H$395,$A$381:$A$395,$A401)</f>
        <v>0</v>
      </c>
      <c r="I401" s="490">
        <f>SUMIFS(I$341:I$345,$A$341:$A$345,$A401)*0.5*SUMIFS(I$381:I$395,$A$381:$A$395,$A401)</f>
        <v>0</v>
      </c>
      <c r="J401" s="490">
        <f>SUMIFS(J$341:J$345,$A$341:$A$345,$A401)*0.5*SUMIFS(J$381:J$395,$A$381:$A$395,$A401)</f>
        <v>0</v>
      </c>
      <c r="K401" s="491">
        <f>SUMIFS(K$341:K$345,$A$341:$A$345,$A401)*0.5*SUMIFS(K$381:K$395,$A$381:$A$395,$A401)</f>
        <v>0</v>
      </c>
      <c r="L401" s="490"/>
      <c r="M401" s="489">
        <f>SUMIFS(M$341:M$345,$A$341:$A$345,$A401)*0.5*SUMIFS(M$381:M$395,$A$381:$A$395,$A401)</f>
        <v>0</v>
      </c>
      <c r="N401" s="490">
        <f>SUMIFS(N$341:N$345,$A$341:$A$345,$A401)*0.5*SUMIFS(N$381:N$395,$A$381:$A$395,$A401)</f>
        <v>0</v>
      </c>
      <c r="O401" s="490">
        <f>SUMIFS(O$341:O$345,$A$341:$A$345,$A401)*0.5*SUMIFS(O$381:O$395,$A$381:$A$395,$A401)</f>
        <v>0</v>
      </c>
      <c r="P401" s="491">
        <f>SUMIFS(P$341:P$345,$A$341:$A$345,$A401)*0.5*SUMIFS(P$381:P$395,$A$381:$A$395,$A401)</f>
        <v>0</v>
      </c>
    </row>
    <row r="402" spans="1:51" x14ac:dyDescent="0.25">
      <c r="A402" s="591" t="s">
        <v>228</v>
      </c>
      <c r="B402" s="783" t="s">
        <v>144</v>
      </c>
      <c r="C402" s="495">
        <f>SUMIFS(C$341:C$345,$A$341:$A$345,$A401)*0.5-C401</f>
        <v>0</v>
      </c>
      <c r="D402" s="496">
        <f>SUMIFS(D$341:D$345,$A$341:$A$345,$A401)*0.5-D401</f>
        <v>0</v>
      </c>
      <c r="E402" s="496">
        <f>SUMIFS(E$341:E$345,$A$341:$A$345,$A401)*0.5-E401</f>
        <v>0</v>
      </c>
      <c r="F402" s="497">
        <f>SUMIFS(F$341:F$345,$A$341:$A$345,$A401)*0.5-F401</f>
        <v>0</v>
      </c>
      <c r="G402" s="496"/>
      <c r="H402" s="495">
        <f>SUMIFS(H$341:H$345,$A$341:$A$345,$A401)*0.5-H401</f>
        <v>0</v>
      </c>
      <c r="I402" s="496">
        <f>SUMIFS(I$341:I$345,$A$341:$A$345,$A401)*0.5-I401</f>
        <v>0</v>
      </c>
      <c r="J402" s="496">
        <f>SUMIFS(J$341:J$345,$A$341:$A$345,$A401)*0.5-J401</f>
        <v>0</v>
      </c>
      <c r="K402" s="497">
        <f>SUMIFS(K$341:K$345,$A$341:$A$345,$A401)*0.5-K401</f>
        <v>0</v>
      </c>
      <c r="L402" s="496"/>
      <c r="M402" s="495">
        <f>SUMIFS(M$341:M$345,$A$341:$A$345,$A401)*0.5-M401</f>
        <v>0</v>
      </c>
      <c r="N402" s="496">
        <f>SUMIFS(N$341:N$345,$A$341:$A$345,$A401)*0.5-N401</f>
        <v>0</v>
      </c>
      <c r="O402" s="496">
        <f>SUMIFS(O$341:O$345,$A$341:$A$345,$A401)*0.5-O401</f>
        <v>0</v>
      </c>
      <c r="P402" s="497">
        <f>SUMIFS(P$341:P$345,$A$341:$A$345,$A401)*0.5-P401</f>
        <v>0</v>
      </c>
    </row>
    <row r="403" spans="1:51" s="62" customFormat="1" x14ac:dyDescent="0.25">
      <c r="A403" s="595" t="s">
        <v>224</v>
      </c>
      <c r="B403" s="781" t="s">
        <v>144</v>
      </c>
      <c r="C403" s="592">
        <f>SUM(C404:C405)</f>
        <v>0</v>
      </c>
      <c r="D403" s="593">
        <f t="shared" ref="D403:P403" si="614">SUM(D404:D405)</f>
        <v>0</v>
      </c>
      <c r="E403" s="593">
        <f t="shared" si="614"/>
        <v>0</v>
      </c>
      <c r="F403" s="594">
        <f t="shared" si="614"/>
        <v>0.27775000000000005</v>
      </c>
      <c r="G403" s="593"/>
      <c r="H403" s="592">
        <f t="shared" si="614"/>
        <v>0</v>
      </c>
      <c r="I403" s="593">
        <f t="shared" si="614"/>
        <v>0</v>
      </c>
      <c r="J403" s="593">
        <f t="shared" si="614"/>
        <v>0</v>
      </c>
      <c r="K403" s="594">
        <f t="shared" si="614"/>
        <v>8.9999999999999969E-2</v>
      </c>
      <c r="L403" s="593"/>
      <c r="M403" s="592">
        <f t="shared" si="614"/>
        <v>0</v>
      </c>
      <c r="N403" s="593">
        <f t="shared" si="614"/>
        <v>0</v>
      </c>
      <c r="O403" s="593">
        <f t="shared" si="614"/>
        <v>0</v>
      </c>
      <c r="P403" s="594">
        <f t="shared" si="614"/>
        <v>0</v>
      </c>
    </row>
    <row r="404" spans="1:51" x14ac:dyDescent="0.25">
      <c r="A404" s="590" t="s">
        <v>92</v>
      </c>
      <c r="B404" s="782" t="s">
        <v>144</v>
      </c>
      <c r="C404" s="489">
        <f>SUMIFS(C$341:C$345,$A$341:$A$345,$A404)*0.5*SUMIFS(C$381:C$395,$A$381:$A$395,$A404)</f>
        <v>0</v>
      </c>
      <c r="D404" s="490">
        <f>SUMIFS(D$341:D$345,$A$341:$A$345,$A404)*0.5*SUMIFS(D$381:D$395,$A$381:$A$395,$A404)</f>
        <v>0</v>
      </c>
      <c r="E404" s="490">
        <f>SUMIFS(E$341:E$345,$A$341:$A$345,$A404)*0.5*SUMIFS(E$381:E$395,$A$381:$A$395,$A404)</f>
        <v>0</v>
      </c>
      <c r="F404" s="491">
        <f>SUMIFS(F$341:F$345,$A$341:$A$345,$A404)*0.5*SUMIFS(F$381:F$395,$A$381:$A$395,$A404)</f>
        <v>0.27775000000000005</v>
      </c>
      <c r="G404" s="490"/>
      <c r="H404" s="489">
        <f>SUMIFS(H$341:H$345,$A$341:$A$345,$A404)*0.5*SUMIFS(H$381:H$395,$A$381:$A$395,$A404)</f>
        <v>0</v>
      </c>
      <c r="I404" s="490">
        <f>SUMIFS(I$341:I$345,$A$341:$A$345,$A404)*0.5*SUMIFS(I$381:I$395,$A$381:$A$395,$A404)</f>
        <v>0</v>
      </c>
      <c r="J404" s="490">
        <f>SUMIFS(J$341:J$345,$A$341:$A$345,$A404)*0.5*SUMIFS(J$381:J$395,$A$381:$A$395,$A404)</f>
        <v>0</v>
      </c>
      <c r="K404" s="491">
        <f>SUMIFS(K$341:K$345,$A$341:$A$345,$A404)*0.5*SUMIFS(K$381:K$395,$A$381:$A$395,$A404)</f>
        <v>8.9999999999999969E-2</v>
      </c>
      <c r="L404" s="490"/>
      <c r="M404" s="489">
        <f>SUMIFS(M$341:M$345,$A$341:$A$345,$A404)*0.5*SUMIFS(M$381:M$395,$A$381:$A$395,$A404)</f>
        <v>0</v>
      </c>
      <c r="N404" s="490">
        <f>SUMIFS(N$341:N$345,$A$341:$A$345,$A404)*0.5*SUMIFS(N$381:N$395,$A$381:$A$395,$A404)</f>
        <v>0</v>
      </c>
      <c r="O404" s="490">
        <f>SUMIFS(O$341:O$345,$A$341:$A$345,$A404)*0.5*SUMIFS(O$381:O$395,$A$381:$A$395,$A404)</f>
        <v>0</v>
      </c>
      <c r="P404" s="491">
        <f>SUMIFS(P$341:P$345,$A$341:$A$345,$A404)*0.5*SUMIFS(P$381:P$395,$A$381:$A$395,$A404)</f>
        <v>0</v>
      </c>
    </row>
    <row r="405" spans="1:51" x14ac:dyDescent="0.25">
      <c r="A405" s="591" t="s">
        <v>229</v>
      </c>
      <c r="B405" s="783" t="s">
        <v>144</v>
      </c>
      <c r="C405" s="495">
        <f>SUMIFS(C$341:C$345,$A$341:$A$345,$A404)*0.5-C404</f>
        <v>0</v>
      </c>
      <c r="D405" s="496">
        <f>SUMIFS(D$341:D$345,$A$341:$A$345,$A404)*0.5-D404</f>
        <v>0</v>
      </c>
      <c r="E405" s="496">
        <f>SUMIFS(E$341:E$345,$A$341:$A$345,$A404)*0.5-E404</f>
        <v>0</v>
      </c>
      <c r="F405" s="497">
        <f>SUMIFS(F$341:F$345,$A$341:$A$345,$A404)*0.5-F404</f>
        <v>0</v>
      </c>
      <c r="G405" s="496"/>
      <c r="H405" s="495">
        <f>SUMIFS(H$341:H$345,$A$341:$A$345,$A404)*0.5-H404</f>
        <v>0</v>
      </c>
      <c r="I405" s="496">
        <f>SUMIFS(I$341:I$345,$A$341:$A$345,$A404)*0.5-I404</f>
        <v>0</v>
      </c>
      <c r="J405" s="496">
        <f>SUMIFS(J$341:J$345,$A$341:$A$345,$A404)*0.5-J404</f>
        <v>0</v>
      </c>
      <c r="K405" s="497">
        <f>SUMIFS(K$341:K$345,$A$341:$A$345,$A404)*0.5-K404</f>
        <v>0</v>
      </c>
      <c r="L405" s="496"/>
      <c r="M405" s="495">
        <f>SUMIFS(M$341:M$345,$A$341:$A$345,$A404)*0.5-M404</f>
        <v>0</v>
      </c>
      <c r="N405" s="496">
        <f>SUMIFS(N$341:N$345,$A$341:$A$345,$A404)*0.5-N404</f>
        <v>0</v>
      </c>
      <c r="O405" s="496">
        <f>SUMIFS(O$341:O$345,$A$341:$A$345,$A404)*0.5-O404</f>
        <v>0</v>
      </c>
      <c r="P405" s="497">
        <f>SUMIFS(P$341:P$345,$A$341:$A$345,$A404)*0.5-P404</f>
        <v>0</v>
      </c>
    </row>
    <row r="406" spans="1:51" s="62" customFormat="1" x14ac:dyDescent="0.25">
      <c r="A406" s="595" t="s">
        <v>225</v>
      </c>
      <c r="B406" s="781" t="s">
        <v>144</v>
      </c>
      <c r="C406" s="592">
        <f>SUM(C407:C408)</f>
        <v>0</v>
      </c>
      <c r="D406" s="593">
        <f t="shared" ref="D406:P406" si="615">SUM(D407:D408)</f>
        <v>6.9789999999999991E-2</v>
      </c>
      <c r="E406" s="593">
        <f t="shared" si="615"/>
        <v>6.2329999999999997E-2</v>
      </c>
      <c r="F406" s="594">
        <f t="shared" si="615"/>
        <v>0</v>
      </c>
      <c r="G406" s="593"/>
      <c r="H406" s="592">
        <f t="shared" si="615"/>
        <v>4.4242085666567163E-2</v>
      </c>
      <c r="I406" s="593">
        <f t="shared" si="615"/>
        <v>0.16988999999999999</v>
      </c>
      <c r="J406" s="593">
        <f t="shared" si="615"/>
        <v>0</v>
      </c>
      <c r="K406" s="594">
        <f t="shared" si="615"/>
        <v>0</v>
      </c>
      <c r="L406" s="593"/>
      <c r="M406" s="592">
        <f t="shared" si="615"/>
        <v>1.5216224683701124E-2</v>
      </c>
      <c r="N406" s="593">
        <f t="shared" si="615"/>
        <v>0.16988999999999999</v>
      </c>
      <c r="O406" s="593">
        <f t="shared" si="615"/>
        <v>0</v>
      </c>
      <c r="P406" s="594">
        <f t="shared" si="615"/>
        <v>0</v>
      </c>
    </row>
    <row r="407" spans="1:51" x14ac:dyDescent="0.25">
      <c r="A407" s="590" t="s">
        <v>187</v>
      </c>
      <c r="B407" s="782" t="s">
        <v>144</v>
      </c>
      <c r="C407" s="489">
        <f>SUMIFS(C$341:C$345,$A$341:$A$345,$A407)*0.5*SUMIFS(C$381:C$395,$A$381:$A$395,$A407)</f>
        <v>0</v>
      </c>
      <c r="D407" s="490">
        <f>SUMIFS(D$341:D$345,$A$341:$A$345,$A407)*0.5*SUMIFS(D$381:D$395,$A$381:$A$395,$A407)</f>
        <v>6.9789999999999991E-2</v>
      </c>
      <c r="E407" s="490">
        <f>SUMIFS(E$341:E$345,$A$341:$A$345,$A407)*0.5*SUMIFS(E$381:E$395,$A$381:$A$395,$A407)</f>
        <v>6.2329999999999997E-2</v>
      </c>
      <c r="F407" s="491">
        <f>SUMIFS(F$341:F$345,$A$341:$A$345,$A407)*0.5*SUMIFS(F$381:F$395,$A$381:$A$395,$A407)</f>
        <v>0</v>
      </c>
      <c r="G407" s="490"/>
      <c r="H407" s="489">
        <f>SUMIFS(H$341:H$345,$A$341:$A$345,$A407)*0.5*SUMIFS(H$381:H$395,$A$381:$A$395,$A407)</f>
        <v>4.4242085666567163E-2</v>
      </c>
      <c r="I407" s="490">
        <f>SUMIFS(I$341:I$345,$A$341:$A$345,$A407)*0.5*SUMIFS(I$381:I$395,$A$381:$A$395,$A407)</f>
        <v>0.16988999999999999</v>
      </c>
      <c r="J407" s="490">
        <f>SUMIFS(J$341:J$345,$A$341:$A$345,$A407)*0.5*SUMIFS(J$381:J$395,$A$381:$A$395,$A407)</f>
        <v>0</v>
      </c>
      <c r="K407" s="491">
        <f>SUMIFS(K$341:K$345,$A$341:$A$345,$A407)*0.5*SUMIFS(K$381:K$395,$A$381:$A$395,$A407)</f>
        <v>0</v>
      </c>
      <c r="L407" s="490"/>
      <c r="M407" s="489">
        <f>SUMIFS(M$341:M$345,$A$341:$A$345,$A407)*0.5*SUMIFS(M$381:M$395,$A$381:$A$395,$A407)</f>
        <v>1.5216224683701124E-2</v>
      </c>
      <c r="N407" s="490">
        <f>SUMIFS(N$341:N$345,$A$341:$A$345,$A407)*0.5*SUMIFS(N$381:N$395,$A$381:$A$395,$A407)</f>
        <v>0.16988999999999999</v>
      </c>
      <c r="O407" s="490">
        <f>SUMIFS(O$341:O$345,$A$341:$A$345,$A407)*0.5*SUMIFS(O$381:O$395,$A$381:$A$395,$A407)</f>
        <v>0</v>
      </c>
      <c r="P407" s="491">
        <f>SUMIFS(P$341:P$345,$A$341:$A$345,$A407)*0.5*SUMIFS(P$381:P$395,$A$381:$A$395,$A407)</f>
        <v>0</v>
      </c>
    </row>
    <row r="408" spans="1:51" x14ac:dyDescent="0.25">
      <c r="A408" s="591" t="s">
        <v>230</v>
      </c>
      <c r="B408" s="783" t="s">
        <v>144</v>
      </c>
      <c r="C408" s="495">
        <f>SUMIFS(C$341:C$345,$A$341:$A$345,$A407)*0.5-C407</f>
        <v>0</v>
      </c>
      <c r="D408" s="496">
        <f>SUMIFS(D$341:D$345,$A$341:$A$345,$A407)*0.5-D407</f>
        <v>0</v>
      </c>
      <c r="E408" s="496">
        <f>SUMIFS(E$341:E$345,$A$341:$A$345,$A407)*0.5-E407</f>
        <v>0</v>
      </c>
      <c r="F408" s="497">
        <f>SUMIFS(F$341:F$345,$A$341:$A$345,$A407)*0.5-F407</f>
        <v>0</v>
      </c>
      <c r="G408" s="496"/>
      <c r="H408" s="495">
        <f>SUMIFS(H$341:H$345,$A$341:$A$345,$A407)*0.5-H407</f>
        <v>0</v>
      </c>
      <c r="I408" s="496">
        <f>SUMIFS(I$341:I$345,$A$341:$A$345,$A407)*0.5-I407</f>
        <v>0</v>
      </c>
      <c r="J408" s="496">
        <f>SUMIFS(J$341:J$345,$A$341:$A$345,$A407)*0.5-J407</f>
        <v>0</v>
      </c>
      <c r="K408" s="497">
        <f>SUMIFS(K$341:K$345,$A$341:$A$345,$A407)*0.5-K407</f>
        <v>0</v>
      </c>
      <c r="L408" s="496"/>
      <c r="M408" s="495">
        <f>SUMIFS(M$341:M$345,$A$341:$A$345,$A407)*0.5-M407</f>
        <v>0</v>
      </c>
      <c r="N408" s="496">
        <f>SUMIFS(N$341:N$345,$A$341:$A$345,$A407)*0.5-N407</f>
        <v>0</v>
      </c>
      <c r="O408" s="496">
        <f>SUMIFS(O$341:O$345,$A$341:$A$345,$A407)*0.5-O407</f>
        <v>0</v>
      </c>
      <c r="P408" s="497">
        <f>SUMIFS(P$341:P$345,$A$341:$A$345,$A407)*0.5-P407</f>
        <v>0</v>
      </c>
    </row>
    <row r="409" spans="1:51" s="62" customFormat="1" x14ac:dyDescent="0.25">
      <c r="A409" s="595" t="s">
        <v>226</v>
      </c>
      <c r="B409" s="781" t="s">
        <v>144</v>
      </c>
      <c r="C409" s="592">
        <f>SUM(C410:C411)</f>
        <v>0</v>
      </c>
      <c r="D409" s="593">
        <f t="shared" ref="D409:P409" si="616">SUM(D410:D411)</f>
        <v>0</v>
      </c>
      <c r="E409" s="593">
        <f t="shared" si="616"/>
        <v>0</v>
      </c>
      <c r="F409" s="594">
        <f t="shared" si="616"/>
        <v>0</v>
      </c>
      <c r="G409" s="593"/>
      <c r="H409" s="592">
        <f t="shared" si="616"/>
        <v>0</v>
      </c>
      <c r="I409" s="593">
        <f t="shared" si="616"/>
        <v>0</v>
      </c>
      <c r="J409" s="593">
        <f t="shared" si="616"/>
        <v>0</v>
      </c>
      <c r="K409" s="594">
        <f t="shared" si="616"/>
        <v>0</v>
      </c>
      <c r="L409" s="593"/>
      <c r="M409" s="592">
        <f t="shared" si="616"/>
        <v>0</v>
      </c>
      <c r="N409" s="593">
        <f t="shared" si="616"/>
        <v>0</v>
      </c>
      <c r="O409" s="593">
        <f t="shared" si="616"/>
        <v>0</v>
      </c>
      <c r="P409" s="594">
        <f t="shared" si="616"/>
        <v>0</v>
      </c>
    </row>
    <row r="410" spans="1:51" x14ac:dyDescent="0.25">
      <c r="A410" s="590" t="s">
        <v>93</v>
      </c>
      <c r="B410" s="782" t="s">
        <v>144</v>
      </c>
      <c r="C410" s="489">
        <f>SUMIFS(C$341:C$345,$A$341:$A$345,$A410)*0.5*SUMIFS(C$381:C$395,$A$381:$A$395,$A410)</f>
        <v>0</v>
      </c>
      <c r="D410" s="490">
        <f>SUMIFS(D$341:D$345,$A$341:$A$345,$A410)*0.5*SUMIFS(D$381:D$395,$A$381:$A$395,$A410)</f>
        <v>0</v>
      </c>
      <c r="E410" s="490">
        <f>SUMIFS(E$341:E$345,$A$341:$A$345,$A410)*0.5*SUMIFS(E$381:E$395,$A$381:$A$395,$A410)</f>
        <v>0</v>
      </c>
      <c r="F410" s="491">
        <f>SUMIFS(F$341:F$345,$A$341:$A$345,$A410)*0.5*SUMIFS(F$381:F$395,$A$381:$A$395,$A410)</f>
        <v>0</v>
      </c>
      <c r="G410" s="490"/>
      <c r="H410" s="489">
        <f>SUMIFS(H$341:H$345,$A$341:$A$345,$A410)*0.5*SUMIFS(H$381:H$395,$A$381:$A$395,$A410)</f>
        <v>0</v>
      </c>
      <c r="I410" s="490">
        <f>SUMIFS(I$341:I$345,$A$341:$A$345,$A410)*0.5*SUMIFS(I$381:I$395,$A$381:$A$395,$A410)</f>
        <v>0</v>
      </c>
      <c r="J410" s="490">
        <f>SUMIFS(J$341:J$345,$A$341:$A$345,$A410)*0.5*SUMIFS(J$381:J$395,$A$381:$A$395,$A410)</f>
        <v>0</v>
      </c>
      <c r="K410" s="491">
        <f>SUMIFS(K$341:K$345,$A$341:$A$345,$A410)*0.5*SUMIFS(K$381:K$395,$A$381:$A$395,$A410)</f>
        <v>0</v>
      </c>
      <c r="L410" s="490"/>
      <c r="M410" s="489">
        <f>SUMIFS(M$341:M$345,$A$341:$A$345,$A410)*0.5*SUMIFS(M$381:M$395,$A$381:$A$395,$A410)</f>
        <v>0</v>
      </c>
      <c r="N410" s="490">
        <f>SUMIFS(N$341:N$345,$A$341:$A$345,$A410)*0.5*SUMIFS(N$381:N$395,$A$381:$A$395,$A410)</f>
        <v>0</v>
      </c>
      <c r="O410" s="490">
        <f>SUMIFS(O$341:O$345,$A$341:$A$345,$A410)*0.5*SUMIFS(O$381:O$395,$A$381:$A$395,$A410)</f>
        <v>0</v>
      </c>
      <c r="P410" s="491">
        <f>SUMIFS(P$341:P$345,$A$341:$A$345,$A410)*0.5*SUMIFS(P$381:P$395,$A$381:$A$395,$A410)</f>
        <v>0</v>
      </c>
    </row>
    <row r="411" spans="1:51" x14ac:dyDescent="0.25">
      <c r="A411" s="591" t="s">
        <v>231</v>
      </c>
      <c r="B411" s="783" t="s">
        <v>144</v>
      </c>
      <c r="C411" s="495">
        <f>SUMIFS(C$341:C$345,$A$341:$A$345,$A410)*0.5-C410</f>
        <v>0</v>
      </c>
      <c r="D411" s="496">
        <f>SUMIFS(D$341:D$345,$A$341:$A$345,$A410)*0.5-D410</f>
        <v>0</v>
      </c>
      <c r="E411" s="496">
        <f>SUMIFS(E$341:E$345,$A$341:$A$345,$A410)*0.5-E410</f>
        <v>0</v>
      </c>
      <c r="F411" s="497">
        <f>SUMIFS(F$341:F$345,$A$341:$A$345,$A410)*0.5-F410</f>
        <v>0</v>
      </c>
      <c r="G411" s="496"/>
      <c r="H411" s="495">
        <f>SUMIFS(H$341:H$345,$A$341:$A$345,$A410)*0.5-H410</f>
        <v>0</v>
      </c>
      <c r="I411" s="496">
        <f>SUMIFS(I$341:I$345,$A$341:$A$345,$A410)*0.5-I410</f>
        <v>0</v>
      </c>
      <c r="J411" s="496">
        <f>SUMIFS(J$341:J$345,$A$341:$A$345,$A410)*0.5-J410</f>
        <v>0</v>
      </c>
      <c r="K411" s="497">
        <f>SUMIFS(K$341:K$345,$A$341:$A$345,$A410)*0.5-K410</f>
        <v>0</v>
      </c>
      <c r="L411" s="496"/>
      <c r="M411" s="495">
        <f>SUMIFS(M$341:M$345,$A$341:$A$345,$A410)*0.5-M410</f>
        <v>0</v>
      </c>
      <c r="N411" s="496">
        <f>SUMIFS(N$341:N$345,$A$341:$A$345,$A410)*0.5-N410</f>
        <v>0</v>
      </c>
      <c r="O411" s="496">
        <f>SUMIFS(O$341:O$345,$A$341:$A$345,$A410)*0.5-O410</f>
        <v>0</v>
      </c>
      <c r="P411" s="497">
        <f>SUMIFS(P$341:P$345,$A$341:$A$345,$A410)*0.5-P410</f>
        <v>0</v>
      </c>
    </row>
    <row r="412" spans="1:51" ht="28.5" x14ac:dyDescent="0.25">
      <c r="A412" s="143" t="s">
        <v>27</v>
      </c>
      <c r="B412" s="780"/>
      <c r="C412" s="339"/>
      <c r="D412" s="141"/>
      <c r="E412" s="141"/>
      <c r="F412" s="142"/>
      <c r="G412" s="141"/>
      <c r="H412" s="339"/>
      <c r="I412" s="141"/>
      <c r="J412" s="141"/>
      <c r="K412" s="142"/>
      <c r="L412" s="141"/>
      <c r="M412" s="339"/>
      <c r="N412" s="141"/>
      <c r="O412" s="141"/>
      <c r="P412" s="142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</row>
    <row r="413" spans="1:51" ht="42.75" x14ac:dyDescent="0.25">
      <c r="A413" s="483" t="s">
        <v>28</v>
      </c>
      <c r="B413" s="780" t="s">
        <v>144</v>
      </c>
      <c r="C413" s="479">
        <f t="shared" ref="C413:P413" si="617">SUM(C414:C418)</f>
        <v>1.6412300000000002</v>
      </c>
      <c r="D413" s="480">
        <f t="shared" si="617"/>
        <v>1.6015299999999999</v>
      </c>
      <c r="E413" s="480">
        <f t="shared" si="617"/>
        <v>2.0458600000000002</v>
      </c>
      <c r="F413" s="481">
        <f t="shared" si="617"/>
        <v>1.81968</v>
      </c>
      <c r="G413" s="480"/>
      <c r="H413" s="479">
        <f t="shared" si="617"/>
        <v>2.2915300000000003</v>
      </c>
      <c r="I413" s="480">
        <f t="shared" si="617"/>
        <v>2.4340300000000004</v>
      </c>
      <c r="J413" s="480">
        <f t="shared" si="617"/>
        <v>3.1217000000000001</v>
      </c>
      <c r="K413" s="481">
        <f t="shared" si="617"/>
        <v>2.2687317219657324</v>
      </c>
      <c r="L413" s="480"/>
      <c r="M413" s="479">
        <f t="shared" si="617"/>
        <v>2.9485299999999999</v>
      </c>
      <c r="N413" s="480">
        <f t="shared" si="617"/>
        <v>3.0910299999999999</v>
      </c>
      <c r="O413" s="480">
        <f t="shared" si="617"/>
        <v>3.7786999999999997</v>
      </c>
      <c r="P413" s="481">
        <f t="shared" si="617"/>
        <v>2.7428478834321162</v>
      </c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</row>
    <row r="414" spans="1:51" s="62" customFormat="1" x14ac:dyDescent="0.25">
      <c r="A414" s="488" t="s">
        <v>184</v>
      </c>
      <c r="B414" s="782" t="s">
        <v>144</v>
      </c>
      <c r="C414" s="489">
        <f t="shared" ref="C414:F418" si="618">IF(C328&gt;C334,C328-C334,0)</f>
        <v>0.84473000000000009</v>
      </c>
      <c r="D414" s="490">
        <f t="shared" si="618"/>
        <v>0.83732999999999991</v>
      </c>
      <c r="E414" s="490">
        <f t="shared" si="618"/>
        <v>1.2775799999999999</v>
      </c>
      <c r="F414" s="491">
        <f t="shared" si="618"/>
        <v>0.76093000000000011</v>
      </c>
      <c r="G414" s="490"/>
      <c r="H414" s="489">
        <f t="shared" ref="H414:K418" si="619">IF(H328&gt;H334,H328-H334,0)</f>
        <v>0.94373000000000007</v>
      </c>
      <c r="I414" s="490">
        <f t="shared" si="619"/>
        <v>0.93632999999999988</v>
      </c>
      <c r="J414" s="490">
        <f t="shared" si="619"/>
        <v>1.3765800000000001</v>
      </c>
      <c r="K414" s="491">
        <f t="shared" si="619"/>
        <v>0.85993000000000008</v>
      </c>
      <c r="L414" s="490"/>
      <c r="M414" s="489">
        <f t="shared" ref="M414:P418" si="620">IF(M328&gt;M334,M328-M334,0)</f>
        <v>1.0427299999999999</v>
      </c>
      <c r="N414" s="490">
        <f t="shared" si="620"/>
        <v>1.0353299999999999</v>
      </c>
      <c r="O414" s="490">
        <f t="shared" si="620"/>
        <v>1.4755800000000001</v>
      </c>
      <c r="P414" s="491">
        <f t="shared" si="620"/>
        <v>0.95893000000000006</v>
      </c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  <c r="AV414" s="64"/>
      <c r="AW414" s="64"/>
      <c r="AX414" s="64"/>
      <c r="AY414" s="64"/>
    </row>
    <row r="415" spans="1:51" s="62" customFormat="1" x14ac:dyDescent="0.25">
      <c r="A415" s="488" t="s">
        <v>185</v>
      </c>
      <c r="B415" s="782" t="s">
        <v>144</v>
      </c>
      <c r="C415" s="489">
        <f t="shared" si="618"/>
        <v>0.45200000000000007</v>
      </c>
      <c r="D415" s="490">
        <f t="shared" si="618"/>
        <v>0.24059999999999998</v>
      </c>
      <c r="E415" s="490">
        <f t="shared" si="618"/>
        <v>0.17259999999999998</v>
      </c>
      <c r="F415" s="491">
        <f t="shared" si="618"/>
        <v>0.6492</v>
      </c>
      <c r="G415" s="490"/>
      <c r="H415" s="489">
        <f t="shared" si="619"/>
        <v>0.72000000000000008</v>
      </c>
      <c r="I415" s="490">
        <f t="shared" si="619"/>
        <v>0.50860000000000005</v>
      </c>
      <c r="J415" s="490">
        <f t="shared" si="619"/>
        <v>0.44059999999999999</v>
      </c>
      <c r="K415" s="491">
        <f t="shared" si="619"/>
        <v>0.91720000000000002</v>
      </c>
      <c r="L415" s="490"/>
      <c r="M415" s="489">
        <f t="shared" si="620"/>
        <v>0.9880000000000001</v>
      </c>
      <c r="N415" s="490">
        <f t="shared" si="620"/>
        <v>0.77659999999999996</v>
      </c>
      <c r="O415" s="490">
        <f t="shared" si="620"/>
        <v>0.70860000000000001</v>
      </c>
      <c r="P415" s="491">
        <f t="shared" si="620"/>
        <v>1.1852</v>
      </c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  <c r="AV415" s="64"/>
      <c r="AW415" s="64"/>
      <c r="AX415" s="64"/>
      <c r="AY415" s="64"/>
    </row>
    <row r="416" spans="1:51" s="62" customFormat="1" x14ac:dyDescent="0.25">
      <c r="A416" s="488" t="s">
        <v>92</v>
      </c>
      <c r="B416" s="782" t="s">
        <v>144</v>
      </c>
      <c r="C416" s="489">
        <f t="shared" si="618"/>
        <v>0.14099999999999999</v>
      </c>
      <c r="D416" s="490">
        <f t="shared" si="618"/>
        <v>0.49162000000000006</v>
      </c>
      <c r="E416" s="490">
        <f t="shared" si="618"/>
        <v>0.58000000000000007</v>
      </c>
      <c r="F416" s="491">
        <f t="shared" si="618"/>
        <v>0</v>
      </c>
      <c r="G416" s="490"/>
      <c r="H416" s="489">
        <f t="shared" si="619"/>
        <v>0.51650000000000018</v>
      </c>
      <c r="I416" s="490">
        <f t="shared" si="619"/>
        <v>0.86712000000000011</v>
      </c>
      <c r="J416" s="490">
        <f t="shared" si="619"/>
        <v>0.95550000000000013</v>
      </c>
      <c r="K416" s="491">
        <f t="shared" si="619"/>
        <v>0</v>
      </c>
      <c r="L416" s="490"/>
      <c r="M416" s="489">
        <f t="shared" si="620"/>
        <v>0.71650000000000014</v>
      </c>
      <c r="N416" s="490">
        <f t="shared" si="620"/>
        <v>1.0671200000000001</v>
      </c>
      <c r="O416" s="490">
        <f t="shared" si="620"/>
        <v>1.1555</v>
      </c>
      <c r="P416" s="491">
        <f t="shared" si="620"/>
        <v>2.0000000000000129E-2</v>
      </c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  <c r="AV416" s="64"/>
      <c r="AW416" s="64"/>
      <c r="AX416" s="64"/>
      <c r="AY416" s="64"/>
    </row>
    <row r="417" spans="1:51" s="62" customFormat="1" x14ac:dyDescent="0.25">
      <c r="A417" s="488" t="s">
        <v>187</v>
      </c>
      <c r="B417" s="782" t="s">
        <v>144</v>
      </c>
      <c r="C417" s="489">
        <f t="shared" si="618"/>
        <v>0.18219999999999997</v>
      </c>
      <c r="D417" s="490">
        <f t="shared" si="618"/>
        <v>0</v>
      </c>
      <c r="E417" s="490">
        <f t="shared" si="618"/>
        <v>0</v>
      </c>
      <c r="F417" s="491">
        <f t="shared" si="618"/>
        <v>0.30029</v>
      </c>
      <c r="G417" s="490"/>
      <c r="H417" s="489">
        <f t="shared" si="619"/>
        <v>0</v>
      </c>
      <c r="I417" s="490">
        <f t="shared" si="619"/>
        <v>0</v>
      </c>
      <c r="J417" s="490">
        <f t="shared" si="619"/>
        <v>0.24333999999999995</v>
      </c>
      <c r="K417" s="491">
        <f t="shared" si="619"/>
        <v>0.29234172196573199</v>
      </c>
      <c r="L417" s="490"/>
      <c r="M417" s="489">
        <f t="shared" si="620"/>
        <v>0</v>
      </c>
      <c r="N417" s="490">
        <f t="shared" si="620"/>
        <v>0</v>
      </c>
      <c r="O417" s="490">
        <f t="shared" si="620"/>
        <v>0.24334000000000006</v>
      </c>
      <c r="P417" s="491">
        <f t="shared" si="620"/>
        <v>0.28945788343211604</v>
      </c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  <c r="AV417" s="64"/>
      <c r="AW417" s="64"/>
      <c r="AX417" s="64"/>
      <c r="AY417" s="64"/>
    </row>
    <row r="418" spans="1:51" s="62" customFormat="1" x14ac:dyDescent="0.25">
      <c r="A418" s="488" t="s">
        <v>93</v>
      </c>
      <c r="B418" s="782" t="s">
        <v>144</v>
      </c>
      <c r="C418" s="489">
        <f t="shared" si="618"/>
        <v>2.1299999999999999E-2</v>
      </c>
      <c r="D418" s="490">
        <f t="shared" si="618"/>
        <v>3.1980000000000008E-2</v>
      </c>
      <c r="E418" s="490">
        <f t="shared" si="618"/>
        <v>1.5679999999999996E-2</v>
      </c>
      <c r="F418" s="491">
        <f t="shared" si="618"/>
        <v>0.10926</v>
      </c>
      <c r="G418" s="490"/>
      <c r="H418" s="489">
        <f t="shared" si="619"/>
        <v>0.11129999999999998</v>
      </c>
      <c r="I418" s="490">
        <f t="shared" si="619"/>
        <v>0.12198000000000001</v>
      </c>
      <c r="J418" s="490">
        <f t="shared" si="619"/>
        <v>0.10568000000000001</v>
      </c>
      <c r="K418" s="491">
        <f t="shared" si="619"/>
        <v>0.19925999999999999</v>
      </c>
      <c r="L418" s="490"/>
      <c r="M418" s="489">
        <f t="shared" si="620"/>
        <v>0.20129999999999998</v>
      </c>
      <c r="N418" s="490">
        <f t="shared" si="620"/>
        <v>0.21198</v>
      </c>
      <c r="O418" s="490">
        <f t="shared" si="620"/>
        <v>0.19567999999999999</v>
      </c>
      <c r="P418" s="491">
        <f t="shared" si="620"/>
        <v>0.28926000000000002</v>
      </c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  <c r="AU418" s="64"/>
      <c r="AV418" s="64"/>
      <c r="AW418" s="64"/>
      <c r="AX418" s="64"/>
      <c r="AY418" s="64"/>
    </row>
    <row r="419" spans="1:51" x14ac:dyDescent="0.25">
      <c r="A419" s="599" t="s">
        <v>237</v>
      </c>
      <c r="B419" s="780" t="s">
        <v>144</v>
      </c>
      <c r="C419" s="479">
        <f>C420+C423+C426+C429+C432</f>
        <v>0</v>
      </c>
      <c r="D419" s="480">
        <f t="shared" ref="D419" si="621">D420+D423+D426+D429+D432</f>
        <v>0</v>
      </c>
      <c r="E419" s="480">
        <f t="shared" ref="E419" si="622">E420+E423+E426+E429+E432</f>
        <v>0</v>
      </c>
      <c r="F419" s="481">
        <f t="shared" ref="F419" si="623">F420+F423+F426+F429+F432</f>
        <v>-0.13211999999999977</v>
      </c>
      <c r="G419" s="480"/>
      <c r="H419" s="479">
        <f t="shared" ref="H419" si="624">H420+H423+H426+H429+H432</f>
        <v>0</v>
      </c>
      <c r="I419" s="480">
        <f t="shared" ref="I419" si="625">I420+I423+I426+I429+I432</f>
        <v>0</v>
      </c>
      <c r="J419" s="480">
        <f t="shared" ref="J419" si="626">J420+J423+J426+J429+J432</f>
        <v>-0.21413208566656719</v>
      </c>
      <c r="K419" s="481">
        <f t="shared" ref="K419" si="627">K420+K423+K426+K429+K432</f>
        <v>0</v>
      </c>
      <c r="L419" s="480"/>
      <c r="M419" s="479">
        <f t="shared" ref="M419" si="628">M420+M423+M426+M429+M432</f>
        <v>0</v>
      </c>
      <c r="N419" s="480">
        <f t="shared" ref="N419" si="629">N420+N423+N426+N429+N432</f>
        <v>0</v>
      </c>
      <c r="O419" s="480">
        <f t="shared" ref="O419" si="630">O420+O423+O426+O429+O432</f>
        <v>-0.18510622468370108</v>
      </c>
      <c r="P419" s="481">
        <f t="shared" ref="P419" si="631">P420+P423+P426+P429+P432</f>
        <v>0</v>
      </c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</row>
    <row r="420" spans="1:51" s="62" customFormat="1" x14ac:dyDescent="0.25">
      <c r="A420" s="595" t="s">
        <v>222</v>
      </c>
      <c r="B420" s="785" t="s">
        <v>144</v>
      </c>
      <c r="C420" s="592">
        <f t="shared" ref="C420:D420" si="632">SUM(C421:C422)</f>
        <v>0</v>
      </c>
      <c r="D420" s="593">
        <f t="shared" si="632"/>
        <v>0</v>
      </c>
      <c r="E420" s="593">
        <f t="shared" ref="E420:I420" si="633">SUM(E421:E422)</f>
        <v>0</v>
      </c>
      <c r="F420" s="594">
        <f t="shared" si="633"/>
        <v>0</v>
      </c>
      <c r="G420" s="593"/>
      <c r="H420" s="592">
        <f t="shared" si="633"/>
        <v>0</v>
      </c>
      <c r="I420" s="593">
        <f t="shared" si="633"/>
        <v>0</v>
      </c>
      <c r="J420" s="593">
        <f t="shared" ref="J420:P420" si="634">SUM(J421:J422)</f>
        <v>0</v>
      </c>
      <c r="K420" s="594">
        <f t="shared" si="634"/>
        <v>0</v>
      </c>
      <c r="L420" s="593"/>
      <c r="M420" s="592">
        <f t="shared" si="634"/>
        <v>0</v>
      </c>
      <c r="N420" s="593">
        <f t="shared" si="634"/>
        <v>0</v>
      </c>
      <c r="O420" s="593">
        <f t="shared" si="634"/>
        <v>0</v>
      </c>
      <c r="P420" s="594">
        <f t="shared" si="634"/>
        <v>0</v>
      </c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  <c r="AU420" s="64"/>
      <c r="AV420" s="64"/>
      <c r="AW420" s="64"/>
      <c r="AX420" s="64"/>
      <c r="AY420" s="64"/>
    </row>
    <row r="421" spans="1:51" s="62" customFormat="1" x14ac:dyDescent="0.25">
      <c r="A421" s="590" t="s">
        <v>184</v>
      </c>
      <c r="B421" s="782" t="s">
        <v>144</v>
      </c>
      <c r="C421" s="489">
        <f>-MIN(C297,C414*C349,0)</f>
        <v>0</v>
      </c>
      <c r="D421" s="490">
        <f>-MIN(D297,D414*D349,C493)</f>
        <v>0</v>
      </c>
      <c r="E421" s="490">
        <f>-MIN(E297,E414*E349,D493)</f>
        <v>0</v>
      </c>
      <c r="F421" s="491">
        <f>-MIN(F297,F414*F349,E493)</f>
        <v>0</v>
      </c>
      <c r="G421" s="490"/>
      <c r="H421" s="489">
        <f>-MIN(H297,H414*H349,0)</f>
        <v>0</v>
      </c>
      <c r="I421" s="490">
        <f>-MIN(I297,I414*I349,H493)</f>
        <v>0</v>
      </c>
      <c r="J421" s="490">
        <f>-MIN(J297,J414*J349,I493)</f>
        <v>0</v>
      </c>
      <c r="K421" s="491">
        <f>-MIN(K297,K414*K349,J493)</f>
        <v>0</v>
      </c>
      <c r="L421" s="490"/>
      <c r="M421" s="489">
        <f>-MIN(M297,M414*M349,0)</f>
        <v>0</v>
      </c>
      <c r="N421" s="490">
        <f>-MIN(N297,N414*N349,M493)</f>
        <v>0</v>
      </c>
      <c r="O421" s="490">
        <f>-MIN(O297,O414*O349,N493)</f>
        <v>0</v>
      </c>
      <c r="P421" s="491">
        <f>-MIN(P297,P414*P349,O493)</f>
        <v>0</v>
      </c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  <c r="AU421" s="64"/>
      <c r="AV421" s="64"/>
      <c r="AW421" s="64"/>
      <c r="AX421" s="64"/>
      <c r="AY421" s="64"/>
    </row>
    <row r="422" spans="1:51" s="62" customFormat="1" x14ac:dyDescent="0.25">
      <c r="A422" s="591" t="s">
        <v>227</v>
      </c>
      <c r="B422" s="783" t="s">
        <v>144</v>
      </c>
      <c r="C422" s="495">
        <f>-MIN(C298,C414+C421,0)</f>
        <v>0</v>
      </c>
      <c r="D422" s="496">
        <f>-MIN(D298,D414+D421,C494)</f>
        <v>0</v>
      </c>
      <c r="E422" s="496">
        <f>-MIN(E298,E414+E421,D494)</f>
        <v>0</v>
      </c>
      <c r="F422" s="497">
        <f>-MIN(F298,F414+F421,E494)</f>
        <v>0</v>
      </c>
      <c r="G422" s="496"/>
      <c r="H422" s="495">
        <f>-MIN(H298,H414+H421,0)</f>
        <v>0</v>
      </c>
      <c r="I422" s="496">
        <f>-MIN(I298,I414+I421,H494)</f>
        <v>0</v>
      </c>
      <c r="J422" s="496">
        <f>-MIN(J298,J414+J421,I494)</f>
        <v>0</v>
      </c>
      <c r="K422" s="497">
        <f>-MIN(K298,K414+K421,J494)</f>
        <v>0</v>
      </c>
      <c r="L422" s="496"/>
      <c r="M422" s="495">
        <f>-MIN(M298,M414+M421,0)</f>
        <v>0</v>
      </c>
      <c r="N422" s="496">
        <f>-MIN(N298,N414+N421,M494)</f>
        <v>0</v>
      </c>
      <c r="O422" s="496">
        <f>-MIN(O298,O414+O421,N494)</f>
        <v>0</v>
      </c>
      <c r="P422" s="497">
        <f>-MIN(P298,P414+P421,O494)</f>
        <v>0</v>
      </c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  <c r="AU422" s="64"/>
      <c r="AV422" s="64"/>
      <c r="AW422" s="64"/>
      <c r="AX422" s="64"/>
      <c r="AY422" s="64"/>
    </row>
    <row r="423" spans="1:51" s="62" customFormat="1" x14ac:dyDescent="0.25">
      <c r="A423" s="595" t="s">
        <v>223</v>
      </c>
      <c r="B423" s="781" t="s">
        <v>144</v>
      </c>
      <c r="C423" s="592">
        <f t="shared" ref="C423" si="635">SUM(C424:C425)</f>
        <v>0</v>
      </c>
      <c r="D423" s="593">
        <f t="shared" ref="D423" si="636">SUM(D424:D425)</f>
        <v>0</v>
      </c>
      <c r="E423" s="593">
        <f t="shared" ref="E423:I423" si="637">SUM(E424:E425)</f>
        <v>0</v>
      </c>
      <c r="F423" s="594">
        <f t="shared" si="637"/>
        <v>0</v>
      </c>
      <c r="G423" s="593"/>
      <c r="H423" s="592">
        <f t="shared" si="637"/>
        <v>0</v>
      </c>
      <c r="I423" s="593">
        <f t="shared" si="637"/>
        <v>0</v>
      </c>
      <c r="J423" s="593">
        <f t="shared" ref="J423:P423" si="638">SUM(J424:J425)</f>
        <v>0</v>
      </c>
      <c r="K423" s="594">
        <f t="shared" si="638"/>
        <v>0</v>
      </c>
      <c r="L423" s="593"/>
      <c r="M423" s="592">
        <f t="shared" si="638"/>
        <v>0</v>
      </c>
      <c r="N423" s="593">
        <f t="shared" si="638"/>
        <v>0</v>
      </c>
      <c r="O423" s="593">
        <f t="shared" si="638"/>
        <v>0</v>
      </c>
      <c r="P423" s="594">
        <f t="shared" si="638"/>
        <v>0</v>
      </c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  <c r="AU423" s="64"/>
      <c r="AV423" s="64"/>
      <c r="AW423" s="64"/>
      <c r="AX423" s="64"/>
      <c r="AY423" s="64"/>
    </row>
    <row r="424" spans="1:51" s="62" customFormat="1" x14ac:dyDescent="0.25">
      <c r="A424" s="590" t="s">
        <v>185</v>
      </c>
      <c r="B424" s="782" t="s">
        <v>144</v>
      </c>
      <c r="C424" s="489">
        <f>-MIN(C300,C415*C352,0)</f>
        <v>0</v>
      </c>
      <c r="D424" s="490">
        <f>-MIN(D300,D415*D352,C496)</f>
        <v>0</v>
      </c>
      <c r="E424" s="490">
        <f>-MIN(E300,E415*E352,D496)</f>
        <v>0</v>
      </c>
      <c r="F424" s="491">
        <f>-MIN(F300,F415*F352,E496)</f>
        <v>0</v>
      </c>
      <c r="G424" s="490"/>
      <c r="H424" s="489">
        <f>-MIN(H300,H415*H352,0)</f>
        <v>0</v>
      </c>
      <c r="I424" s="490">
        <f>-MIN(I300,I415*I352,H496)</f>
        <v>0</v>
      </c>
      <c r="J424" s="490">
        <f>-MIN(J300,J415*J352,I496)</f>
        <v>0</v>
      </c>
      <c r="K424" s="491">
        <f>-MIN(K300,K415*K352,J496)</f>
        <v>0</v>
      </c>
      <c r="L424" s="490"/>
      <c r="M424" s="489">
        <f>-MIN(M300,M415*M352,0)</f>
        <v>0</v>
      </c>
      <c r="N424" s="490">
        <f>-MIN(N300,N415*N352,M496)</f>
        <v>0</v>
      </c>
      <c r="O424" s="490">
        <f>-MIN(O300,O415*O352,N496)</f>
        <v>0</v>
      </c>
      <c r="P424" s="491">
        <f>-MIN(P300,P415*P352,O496)</f>
        <v>0</v>
      </c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  <c r="AU424" s="64"/>
      <c r="AV424" s="64"/>
      <c r="AW424" s="64"/>
      <c r="AX424" s="64"/>
      <c r="AY424" s="64"/>
    </row>
    <row r="425" spans="1:51" s="62" customFormat="1" x14ac:dyDescent="0.25">
      <c r="A425" s="591" t="s">
        <v>228</v>
      </c>
      <c r="B425" s="783" t="s">
        <v>144</v>
      </c>
      <c r="C425" s="495">
        <f>-MIN(C301,C415+C424,0)</f>
        <v>0</v>
      </c>
      <c r="D425" s="496">
        <f>-MIN(D301,D415+D424,C497)</f>
        <v>0</v>
      </c>
      <c r="E425" s="496">
        <f>-MIN(E301,E415+E424,D497)</f>
        <v>0</v>
      </c>
      <c r="F425" s="497">
        <f>-MIN(F301,F415+F424,E497)</f>
        <v>0</v>
      </c>
      <c r="G425" s="496"/>
      <c r="H425" s="495">
        <f>-MIN(H301,H415+H424,0)</f>
        <v>0</v>
      </c>
      <c r="I425" s="496">
        <f>-MIN(I301,I415+I424,H497)</f>
        <v>0</v>
      </c>
      <c r="J425" s="496">
        <f>-MIN(J301,J415+J424,I497)</f>
        <v>0</v>
      </c>
      <c r="K425" s="497">
        <f>-MIN(K301,K415+K424,J497)</f>
        <v>0</v>
      </c>
      <c r="L425" s="496"/>
      <c r="M425" s="495">
        <f>-MIN(M301,M415+M424,0)</f>
        <v>0</v>
      </c>
      <c r="N425" s="496">
        <f>-MIN(N301,N415+N424,M497)</f>
        <v>0</v>
      </c>
      <c r="O425" s="496">
        <f>-MIN(O301,O415+O424,N497)</f>
        <v>0</v>
      </c>
      <c r="P425" s="497">
        <f>-MIN(P301,P415+P424,O497)</f>
        <v>0</v>
      </c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  <c r="AU425" s="64"/>
      <c r="AV425" s="64"/>
      <c r="AW425" s="64"/>
      <c r="AX425" s="64"/>
      <c r="AY425" s="64"/>
    </row>
    <row r="426" spans="1:51" s="62" customFormat="1" x14ac:dyDescent="0.25">
      <c r="A426" s="595" t="s">
        <v>224</v>
      </c>
      <c r="B426" s="781" t="s">
        <v>144</v>
      </c>
      <c r="C426" s="592">
        <f t="shared" ref="C426" si="639">SUM(C427:C428)</f>
        <v>0</v>
      </c>
      <c r="D426" s="593">
        <f t="shared" ref="D426" si="640">SUM(D427:D428)</f>
        <v>0</v>
      </c>
      <c r="E426" s="593">
        <f t="shared" ref="E426:I426" si="641">SUM(E427:E428)</f>
        <v>0</v>
      </c>
      <c r="F426" s="594">
        <f t="shared" si="641"/>
        <v>0</v>
      </c>
      <c r="G426" s="593"/>
      <c r="H426" s="592">
        <f t="shared" si="641"/>
        <v>0</v>
      </c>
      <c r="I426" s="593">
        <f t="shared" si="641"/>
        <v>0</v>
      </c>
      <c r="J426" s="593">
        <f t="shared" ref="J426:P426" si="642">SUM(J427:J428)</f>
        <v>0</v>
      </c>
      <c r="K426" s="594">
        <f t="shared" si="642"/>
        <v>0</v>
      </c>
      <c r="L426" s="593"/>
      <c r="M426" s="592">
        <f t="shared" si="642"/>
        <v>0</v>
      </c>
      <c r="N426" s="593">
        <f t="shared" si="642"/>
        <v>0</v>
      </c>
      <c r="O426" s="593">
        <f t="shared" si="642"/>
        <v>0</v>
      </c>
      <c r="P426" s="594">
        <f t="shared" si="642"/>
        <v>0</v>
      </c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  <c r="AU426" s="64"/>
      <c r="AV426" s="64"/>
      <c r="AW426" s="64"/>
      <c r="AX426" s="64"/>
      <c r="AY426" s="64"/>
    </row>
    <row r="427" spans="1:51" s="62" customFormat="1" x14ac:dyDescent="0.25">
      <c r="A427" s="590" t="s">
        <v>92</v>
      </c>
      <c r="B427" s="782" t="s">
        <v>144</v>
      </c>
      <c r="C427" s="489">
        <f>-MIN(C303,C416*C355,0)</f>
        <v>0</v>
      </c>
      <c r="D427" s="490">
        <f>-MIN(D303,D416*D355,C499)</f>
        <v>0</v>
      </c>
      <c r="E427" s="490">
        <f>-MIN(E303,E416*E355,D499)</f>
        <v>0</v>
      </c>
      <c r="F427" s="491">
        <f>-MIN(F303,F416*F355,E499)</f>
        <v>0</v>
      </c>
      <c r="G427" s="490"/>
      <c r="H427" s="489">
        <f>-MIN(H303,H416*H355,0)</f>
        <v>0</v>
      </c>
      <c r="I427" s="490">
        <f>-MIN(I303,I416*I355,H499)</f>
        <v>0</v>
      </c>
      <c r="J427" s="490">
        <f>-MIN(J303,J416*J355,I499)</f>
        <v>0</v>
      </c>
      <c r="K427" s="491">
        <f>-MIN(K303,K416*K355,J499)</f>
        <v>0</v>
      </c>
      <c r="L427" s="490"/>
      <c r="M427" s="489">
        <f>-MIN(M303,M416*M355,0)</f>
        <v>0</v>
      </c>
      <c r="N427" s="490">
        <f>-MIN(N303,N416*N355,M499)</f>
        <v>0</v>
      </c>
      <c r="O427" s="490">
        <f>-MIN(O303,O416*O355,N499)</f>
        <v>0</v>
      </c>
      <c r="P427" s="491">
        <f>-MIN(P303,P416*P355,O499)</f>
        <v>0</v>
      </c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  <c r="AH427" s="64"/>
      <c r="AI427" s="64"/>
      <c r="AJ427" s="64"/>
      <c r="AK427" s="64"/>
      <c r="AL427" s="64"/>
      <c r="AM427" s="64"/>
      <c r="AN427" s="64"/>
      <c r="AO427" s="64"/>
      <c r="AP427" s="64"/>
      <c r="AQ427" s="64"/>
      <c r="AR427" s="64"/>
      <c r="AS427" s="64"/>
      <c r="AT427" s="64"/>
      <c r="AU427" s="64"/>
      <c r="AV427" s="64"/>
      <c r="AW427" s="64"/>
      <c r="AX427" s="64"/>
      <c r="AY427" s="64"/>
    </row>
    <row r="428" spans="1:51" s="62" customFormat="1" x14ac:dyDescent="0.25">
      <c r="A428" s="591" t="s">
        <v>229</v>
      </c>
      <c r="B428" s="783" t="s">
        <v>144</v>
      </c>
      <c r="C428" s="495">
        <f>-MIN(C304,C416+C427,0)</f>
        <v>0</v>
      </c>
      <c r="D428" s="496">
        <f>-MIN(D304,D416+D427,C500)</f>
        <v>0</v>
      </c>
      <c r="E428" s="496">
        <f>-MIN(E304,E416+E427,D500)</f>
        <v>0</v>
      </c>
      <c r="F428" s="497">
        <f>-MIN(F304,F416+F427,E500)</f>
        <v>0</v>
      </c>
      <c r="G428" s="496"/>
      <c r="H428" s="495">
        <f>-MIN(H304,H416+H427,0)</f>
        <v>0</v>
      </c>
      <c r="I428" s="496">
        <f>-MIN(I304,I416+I427,H500)</f>
        <v>0</v>
      </c>
      <c r="J428" s="496">
        <f>-MIN(J304,J416+J427,I500)</f>
        <v>0</v>
      </c>
      <c r="K428" s="497">
        <f>-MIN(K304,K416+K427,J500)</f>
        <v>0</v>
      </c>
      <c r="L428" s="496"/>
      <c r="M428" s="495">
        <f>-MIN(M304,M416+M427,0)</f>
        <v>0</v>
      </c>
      <c r="N428" s="496">
        <f>-MIN(N304,N416+N427,M500)</f>
        <v>0</v>
      </c>
      <c r="O428" s="496">
        <f>-MIN(O304,O416+O427,N500)</f>
        <v>0</v>
      </c>
      <c r="P428" s="497">
        <f>-MIN(P304,P416+P427,O500)</f>
        <v>0</v>
      </c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  <c r="AH428" s="64"/>
      <c r="AI428" s="64"/>
      <c r="AJ428" s="64"/>
      <c r="AK428" s="64"/>
      <c r="AL428" s="64"/>
      <c r="AM428" s="64"/>
      <c r="AN428" s="64"/>
      <c r="AO428" s="64"/>
      <c r="AP428" s="64"/>
      <c r="AQ428" s="64"/>
      <c r="AR428" s="64"/>
      <c r="AS428" s="64"/>
      <c r="AT428" s="64"/>
      <c r="AU428" s="64"/>
      <c r="AV428" s="64"/>
      <c r="AW428" s="64"/>
      <c r="AX428" s="64"/>
      <c r="AY428" s="64"/>
    </row>
    <row r="429" spans="1:51" s="62" customFormat="1" x14ac:dyDescent="0.25">
      <c r="A429" s="595" t="s">
        <v>225</v>
      </c>
      <c r="B429" s="781" t="s">
        <v>144</v>
      </c>
      <c r="C429" s="592">
        <f t="shared" ref="C429" si="643">SUM(C430:C431)</f>
        <v>0</v>
      </c>
      <c r="D429" s="593">
        <f t="shared" ref="D429" si="644">SUM(D430:D431)</f>
        <v>0</v>
      </c>
      <c r="E429" s="593">
        <f t="shared" ref="E429:I429" si="645">SUM(E430:E431)</f>
        <v>0</v>
      </c>
      <c r="F429" s="594">
        <f t="shared" si="645"/>
        <v>-0.13211999999999977</v>
      </c>
      <c r="G429" s="593"/>
      <c r="H429" s="592">
        <f t="shared" si="645"/>
        <v>0</v>
      </c>
      <c r="I429" s="593">
        <f t="shared" si="645"/>
        <v>0</v>
      </c>
      <c r="J429" s="593">
        <f t="shared" ref="J429:P429" si="646">SUM(J430:J431)</f>
        <v>-0.21413208566656719</v>
      </c>
      <c r="K429" s="594">
        <f t="shared" si="646"/>
        <v>0</v>
      </c>
      <c r="L429" s="593"/>
      <c r="M429" s="592">
        <f t="shared" si="646"/>
        <v>0</v>
      </c>
      <c r="N429" s="593">
        <f t="shared" si="646"/>
        <v>0</v>
      </c>
      <c r="O429" s="593">
        <f t="shared" si="646"/>
        <v>-0.18510622468370108</v>
      </c>
      <c r="P429" s="594">
        <f t="shared" si="646"/>
        <v>0</v>
      </c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  <c r="AH429" s="64"/>
      <c r="AI429" s="64"/>
      <c r="AJ429" s="64"/>
      <c r="AK429" s="64"/>
      <c r="AL429" s="64"/>
      <c r="AM429" s="64"/>
      <c r="AN429" s="64"/>
      <c r="AO429" s="64"/>
      <c r="AP429" s="64"/>
      <c r="AQ429" s="64"/>
      <c r="AR429" s="64"/>
      <c r="AS429" s="64"/>
      <c r="AT429" s="64"/>
      <c r="AU429" s="64"/>
      <c r="AV429" s="64"/>
      <c r="AW429" s="64"/>
      <c r="AX429" s="64"/>
      <c r="AY429" s="64"/>
    </row>
    <row r="430" spans="1:51" s="62" customFormat="1" x14ac:dyDescent="0.25">
      <c r="A430" s="590" t="s">
        <v>187</v>
      </c>
      <c r="B430" s="782" t="s">
        <v>144</v>
      </c>
      <c r="C430" s="489">
        <f>-MIN(C306,C417*C358,0)</f>
        <v>0</v>
      </c>
      <c r="D430" s="490">
        <f>-MIN(D306,D417*D358,C502)</f>
        <v>0</v>
      </c>
      <c r="E430" s="490">
        <f>-MIN(E306,E417*E358,D502)</f>
        <v>0</v>
      </c>
      <c r="F430" s="491">
        <f>-MIN(F306,F417*F358,E502)</f>
        <v>-0.11880417133313403</v>
      </c>
      <c r="G430" s="490"/>
      <c r="H430" s="489">
        <f>-MIN(H306,H417*H358,0)</f>
        <v>0</v>
      </c>
      <c r="I430" s="490">
        <f>-MIN(I306,I417*I358,H502)</f>
        <v>0</v>
      </c>
      <c r="J430" s="490">
        <f>-MIN(J306,J417*J358,I502)</f>
        <v>-0.19208036370083523</v>
      </c>
      <c r="K430" s="491">
        <f>-MIN(K306,K417*K358,J502)</f>
        <v>0</v>
      </c>
      <c r="L430" s="490"/>
      <c r="M430" s="489">
        <f>-MIN(M306,M417*M358,0)</f>
        <v>0</v>
      </c>
      <c r="N430" s="490">
        <f>-MIN(N306,N417*N358,M502)</f>
        <v>0</v>
      </c>
      <c r="O430" s="490">
        <f>-MIN(O306,O417*O358,N502)</f>
        <v>-0.16593834125158499</v>
      </c>
      <c r="P430" s="491">
        <f>-MIN(P306,P417*P358,O502)</f>
        <v>0</v>
      </c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  <c r="AH430" s="64"/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4"/>
      <c r="AT430" s="64"/>
      <c r="AU430" s="64"/>
      <c r="AV430" s="64"/>
      <c r="AW430" s="64"/>
      <c r="AX430" s="64"/>
      <c r="AY430" s="64"/>
    </row>
    <row r="431" spans="1:51" s="62" customFormat="1" x14ac:dyDescent="0.25">
      <c r="A431" s="591" t="s">
        <v>230</v>
      </c>
      <c r="B431" s="783" t="s">
        <v>144</v>
      </c>
      <c r="C431" s="495">
        <f>-MIN(C307,C417+C430,0)</f>
        <v>0</v>
      </c>
      <c r="D431" s="496">
        <f>-MIN(D307,D417+D430,C503)</f>
        <v>0</v>
      </c>
      <c r="E431" s="496">
        <f>-MIN(E307,E417+E430,D503)</f>
        <v>0</v>
      </c>
      <c r="F431" s="497">
        <f>-MIN(F307,F417+F430,E503)</f>
        <v>-1.3315828666865731E-2</v>
      </c>
      <c r="G431" s="496"/>
      <c r="H431" s="495">
        <f>-MIN(H307,H417+H430,0)</f>
        <v>0</v>
      </c>
      <c r="I431" s="496">
        <f>-MIN(I307,I417+I430,H503)</f>
        <v>0</v>
      </c>
      <c r="J431" s="496">
        <f>-MIN(J307,J417+J430,I503)</f>
        <v>-2.2051721965731956E-2</v>
      </c>
      <c r="K431" s="497">
        <f>-MIN(K307,K417+K430,J503)</f>
        <v>0</v>
      </c>
      <c r="L431" s="496"/>
      <c r="M431" s="495">
        <f>-MIN(M307,M417+M430,0)</f>
        <v>0</v>
      </c>
      <c r="N431" s="496">
        <f>-MIN(N307,N417+N430,M503)</f>
        <v>0</v>
      </c>
      <c r="O431" s="496">
        <f>-MIN(O307,O417+O430,N503)</f>
        <v>-1.9167883432116097E-2</v>
      </c>
      <c r="P431" s="497">
        <f>-MIN(P307,P417+P430,O503)</f>
        <v>0</v>
      </c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  <c r="AH431" s="64"/>
      <c r="AI431" s="64"/>
      <c r="AJ431" s="64"/>
      <c r="AK431" s="64"/>
      <c r="AL431" s="64"/>
      <c r="AM431" s="64"/>
      <c r="AN431" s="64"/>
      <c r="AO431" s="64"/>
      <c r="AP431" s="64"/>
      <c r="AQ431" s="64"/>
      <c r="AR431" s="64"/>
      <c r="AS431" s="64"/>
      <c r="AT431" s="64"/>
      <c r="AU431" s="64"/>
      <c r="AV431" s="64"/>
      <c r="AW431" s="64"/>
      <c r="AX431" s="64"/>
      <c r="AY431" s="64"/>
    </row>
    <row r="432" spans="1:51" s="62" customFormat="1" x14ac:dyDescent="0.25">
      <c r="A432" s="595" t="s">
        <v>226</v>
      </c>
      <c r="B432" s="781" t="s">
        <v>144</v>
      </c>
      <c r="C432" s="592">
        <f t="shared" ref="C432" si="647">SUM(C433:C434)</f>
        <v>0</v>
      </c>
      <c r="D432" s="593">
        <f t="shared" ref="D432" si="648">SUM(D433:D434)</f>
        <v>0</v>
      </c>
      <c r="E432" s="593">
        <f t="shared" ref="E432:I432" si="649">SUM(E433:E434)</f>
        <v>0</v>
      </c>
      <c r="F432" s="594">
        <f t="shared" si="649"/>
        <v>0</v>
      </c>
      <c r="G432" s="593"/>
      <c r="H432" s="592">
        <f t="shared" si="649"/>
        <v>0</v>
      </c>
      <c r="I432" s="593">
        <f t="shared" si="649"/>
        <v>0</v>
      </c>
      <c r="J432" s="593">
        <f t="shared" ref="J432:P432" si="650">SUM(J433:J434)</f>
        <v>0</v>
      </c>
      <c r="K432" s="594">
        <f t="shared" si="650"/>
        <v>0</v>
      </c>
      <c r="L432" s="593"/>
      <c r="M432" s="592">
        <f t="shared" si="650"/>
        <v>0</v>
      </c>
      <c r="N432" s="593">
        <f t="shared" si="650"/>
        <v>0</v>
      </c>
      <c r="O432" s="593">
        <f t="shared" si="650"/>
        <v>0</v>
      </c>
      <c r="P432" s="594">
        <f t="shared" si="650"/>
        <v>0</v>
      </c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  <c r="AH432" s="64"/>
      <c r="AI432" s="64"/>
      <c r="AJ432" s="64"/>
      <c r="AK432" s="64"/>
      <c r="AL432" s="64"/>
      <c r="AM432" s="64"/>
      <c r="AN432" s="64"/>
      <c r="AO432" s="64"/>
      <c r="AP432" s="64"/>
      <c r="AQ432" s="64"/>
      <c r="AR432" s="64"/>
      <c r="AS432" s="64"/>
      <c r="AT432" s="64"/>
      <c r="AU432" s="64"/>
      <c r="AV432" s="64"/>
      <c r="AW432" s="64"/>
      <c r="AX432" s="64"/>
      <c r="AY432" s="64"/>
    </row>
    <row r="433" spans="1:51" s="62" customFormat="1" x14ac:dyDescent="0.25">
      <c r="A433" s="590" t="s">
        <v>93</v>
      </c>
      <c r="B433" s="782" t="s">
        <v>144</v>
      </c>
      <c r="C433" s="489">
        <f>-MIN(C309,C418*C361,0)</f>
        <v>0</v>
      </c>
      <c r="D433" s="490">
        <f>-MIN(D309,D418*D361,C505)</f>
        <v>0</v>
      </c>
      <c r="E433" s="490">
        <f>-MIN(E309,E418*E361,D505)</f>
        <v>0</v>
      </c>
      <c r="F433" s="491">
        <f>-MIN(F309,F418*F361,E505)</f>
        <v>0</v>
      </c>
      <c r="G433" s="490"/>
      <c r="H433" s="489">
        <f>-MIN(H309,H418*H361,0)</f>
        <v>0</v>
      </c>
      <c r="I433" s="490">
        <f>-MIN(I309,I418*I361,H505)</f>
        <v>0</v>
      </c>
      <c r="J433" s="490">
        <f>-MIN(J309,J418*J361,I505)</f>
        <v>0</v>
      </c>
      <c r="K433" s="491">
        <f>-MIN(K309,K418*K361,J505)</f>
        <v>0</v>
      </c>
      <c r="L433" s="490"/>
      <c r="M433" s="489">
        <f>-MIN(M309,M418*M361,0)</f>
        <v>0</v>
      </c>
      <c r="N433" s="490">
        <f>-MIN(N309,N418*N361,M505)</f>
        <v>0</v>
      </c>
      <c r="O433" s="490">
        <f>-MIN(O309,O418*O361,N505)</f>
        <v>0</v>
      </c>
      <c r="P433" s="491">
        <f>-MIN(P309,P418*P361,O505)</f>
        <v>0</v>
      </c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  <c r="AH433" s="64"/>
      <c r="AI433" s="64"/>
      <c r="AJ433" s="64"/>
      <c r="AK433" s="64"/>
      <c r="AL433" s="64"/>
      <c r="AM433" s="64"/>
      <c r="AN433" s="64"/>
      <c r="AO433" s="64"/>
      <c r="AP433" s="64"/>
      <c r="AQ433" s="64"/>
      <c r="AR433" s="64"/>
      <c r="AS433" s="64"/>
      <c r="AT433" s="64"/>
      <c r="AU433" s="64"/>
      <c r="AV433" s="64"/>
      <c r="AW433" s="64"/>
      <c r="AX433" s="64"/>
      <c r="AY433" s="64"/>
    </row>
    <row r="434" spans="1:51" s="62" customFormat="1" x14ac:dyDescent="0.25">
      <c r="A434" s="591" t="s">
        <v>231</v>
      </c>
      <c r="B434" s="783" t="s">
        <v>144</v>
      </c>
      <c r="C434" s="495">
        <f>-MIN(C310,C418+C433,0)</f>
        <v>0</v>
      </c>
      <c r="D434" s="496">
        <f>-MIN(D310,D418+D433,C506)</f>
        <v>0</v>
      </c>
      <c r="E434" s="496">
        <f>-MIN(E310,E418+E433,D506)</f>
        <v>0</v>
      </c>
      <c r="F434" s="497">
        <f>-MIN(F310,F418+F433,E506)</f>
        <v>0</v>
      </c>
      <c r="G434" s="496"/>
      <c r="H434" s="495">
        <f>-MIN(H310,H418+H433,0)</f>
        <v>0</v>
      </c>
      <c r="I434" s="496">
        <f>-MIN(I310,I418+I433,H506)</f>
        <v>0</v>
      </c>
      <c r="J434" s="496">
        <f>-MIN(J310,J418+J433,I506)</f>
        <v>0</v>
      </c>
      <c r="K434" s="497">
        <f>-MIN(K310,K418+K433,J506)</f>
        <v>0</v>
      </c>
      <c r="L434" s="496"/>
      <c r="M434" s="495">
        <f>-MIN(M310,M418+M433,0)</f>
        <v>0</v>
      </c>
      <c r="N434" s="496">
        <f>-MIN(N310,N418+N433,M506)</f>
        <v>0</v>
      </c>
      <c r="O434" s="496">
        <f>-MIN(O310,O418+O433,N506)</f>
        <v>0</v>
      </c>
      <c r="P434" s="497">
        <f>-MIN(P310,P418+P433,O506)</f>
        <v>0</v>
      </c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  <c r="AH434" s="64"/>
      <c r="AI434" s="64"/>
      <c r="AJ434" s="64"/>
      <c r="AK434" s="64"/>
      <c r="AL434" s="64"/>
      <c r="AM434" s="64"/>
      <c r="AN434" s="64"/>
      <c r="AO434" s="64"/>
      <c r="AP434" s="64"/>
      <c r="AQ434" s="64"/>
      <c r="AR434" s="64"/>
      <c r="AS434" s="64"/>
      <c r="AT434" s="64"/>
      <c r="AU434" s="64"/>
      <c r="AV434" s="64"/>
      <c r="AW434" s="64"/>
      <c r="AX434" s="64"/>
      <c r="AY434" s="64"/>
    </row>
    <row r="435" spans="1:51" x14ac:dyDescent="0.25">
      <c r="A435" s="483" t="s">
        <v>236</v>
      </c>
      <c r="B435" s="780" t="s">
        <v>144</v>
      </c>
      <c r="C435" s="479">
        <f>C436+C439+C442+C445+C448</f>
        <v>0</v>
      </c>
      <c r="D435" s="480">
        <f t="shared" ref="D435" si="651">D436+D439+D442+D445+D448</f>
        <v>0</v>
      </c>
      <c r="E435" s="480">
        <f t="shared" ref="E435" si="652">E436+E439+E442+E445+E448</f>
        <v>0</v>
      </c>
      <c r="F435" s="481">
        <f t="shared" ref="F435" si="653">F436+F439+F442+F445+F448</f>
        <v>0.13212000000000024</v>
      </c>
      <c r="G435" s="480"/>
      <c r="H435" s="479">
        <f t="shared" ref="H435" si="654">H436+H439+H442+H445+H448</f>
        <v>0</v>
      </c>
      <c r="I435" s="480">
        <f t="shared" ref="I435" si="655">I436+I439+I442+I445+I448</f>
        <v>0</v>
      </c>
      <c r="J435" s="480">
        <f t="shared" ref="J435" si="656">J436+J439+J442+J445+J448</f>
        <v>2.9207914333432755E-2</v>
      </c>
      <c r="K435" s="481">
        <f t="shared" ref="K435" si="657">K436+K439+K442+K445+K448</f>
        <v>0.18492417133313421</v>
      </c>
      <c r="L435" s="480"/>
      <c r="M435" s="479">
        <f t="shared" ref="M435" si="658">M436+M439+M442+M445+M448</f>
        <v>0</v>
      </c>
      <c r="N435" s="480">
        <f t="shared" ref="N435" si="659">N436+N439+N442+N445+N448</f>
        <v>0</v>
      </c>
      <c r="O435" s="480">
        <f t="shared" ref="O435" si="660">O436+O439+O442+O445+O448</f>
        <v>5.8233775316298975E-2</v>
      </c>
      <c r="P435" s="481">
        <f t="shared" ref="P435" si="661">P436+P439+P442+P445+P448</f>
        <v>0.12687244936740205</v>
      </c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</row>
    <row r="436" spans="1:51" s="62" customFormat="1" x14ac:dyDescent="0.25">
      <c r="A436" s="595" t="s">
        <v>222</v>
      </c>
      <c r="B436" s="781" t="s">
        <v>144</v>
      </c>
      <c r="C436" s="592">
        <f t="shared" ref="C436" si="662">SUM(C437:C438)</f>
        <v>0</v>
      </c>
      <c r="D436" s="593">
        <f t="shared" ref="D436" si="663">SUM(D437:D438)</f>
        <v>0</v>
      </c>
      <c r="E436" s="593">
        <f t="shared" ref="E436:I436" si="664">SUM(E437:E438)</f>
        <v>0</v>
      </c>
      <c r="F436" s="594">
        <f t="shared" si="664"/>
        <v>0</v>
      </c>
      <c r="G436" s="593"/>
      <c r="H436" s="592">
        <f t="shared" si="664"/>
        <v>0</v>
      </c>
      <c r="I436" s="593">
        <f t="shared" si="664"/>
        <v>0</v>
      </c>
      <c r="J436" s="593">
        <f t="shared" ref="J436:P436" si="665">SUM(J437:J438)</f>
        <v>0</v>
      </c>
      <c r="K436" s="594">
        <f t="shared" si="665"/>
        <v>0</v>
      </c>
      <c r="L436" s="593"/>
      <c r="M436" s="592">
        <f t="shared" si="665"/>
        <v>0</v>
      </c>
      <c r="N436" s="593">
        <f t="shared" si="665"/>
        <v>0</v>
      </c>
      <c r="O436" s="593">
        <f t="shared" si="665"/>
        <v>0</v>
      </c>
      <c r="P436" s="594">
        <f t="shared" si="665"/>
        <v>0</v>
      </c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  <c r="AH436" s="64"/>
      <c r="AI436" s="64"/>
      <c r="AJ436" s="64"/>
      <c r="AK436" s="64"/>
      <c r="AL436" s="64"/>
      <c r="AM436" s="64"/>
      <c r="AN436" s="64"/>
      <c r="AO436" s="64"/>
      <c r="AP436" s="64"/>
      <c r="AQ436" s="64"/>
      <c r="AR436" s="64"/>
      <c r="AS436" s="64"/>
      <c r="AT436" s="64"/>
      <c r="AU436" s="64"/>
      <c r="AV436" s="64"/>
      <c r="AW436" s="64"/>
      <c r="AX436" s="64"/>
      <c r="AY436" s="64"/>
    </row>
    <row r="437" spans="1:51" s="62" customFormat="1" x14ac:dyDescent="0.25">
      <c r="A437" s="590" t="s">
        <v>184</v>
      </c>
      <c r="B437" s="782" t="s">
        <v>144</v>
      </c>
      <c r="C437" s="489">
        <f>MIN((C414+C420)*C382,0)</f>
        <v>0</v>
      </c>
      <c r="D437" s="490">
        <f>MIN((D414+D420)*D382,-C509)</f>
        <v>0</v>
      </c>
      <c r="E437" s="490">
        <f>MIN((E414+E420)*E382,-D509)</f>
        <v>0</v>
      </c>
      <c r="F437" s="491">
        <f>MIN((F414+F420)*F382,-E509)</f>
        <v>0</v>
      </c>
      <c r="G437" s="490"/>
      <c r="H437" s="489">
        <f>MIN((H414+H420)*H382,0)</f>
        <v>0</v>
      </c>
      <c r="I437" s="490">
        <f>MIN((I414+I420)*I382,-H509)</f>
        <v>0</v>
      </c>
      <c r="J437" s="490">
        <f>MIN((J414+J420)*J382,-I509)</f>
        <v>0</v>
      </c>
      <c r="K437" s="491">
        <f>MIN((K414+K420)*K382,-J509)</f>
        <v>0</v>
      </c>
      <c r="L437" s="490"/>
      <c r="M437" s="489">
        <f>MIN((M414+M420)*M382,0)</f>
        <v>0</v>
      </c>
      <c r="N437" s="490">
        <f>MIN((N414+N420)*N382,-M509)</f>
        <v>0</v>
      </c>
      <c r="O437" s="490">
        <f>MIN((O414+O420)*O382,-N509)</f>
        <v>0</v>
      </c>
      <c r="P437" s="491">
        <f>MIN((P414+P420)*P382,-O509)</f>
        <v>0</v>
      </c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  <c r="AH437" s="64"/>
      <c r="AI437" s="64"/>
      <c r="AJ437" s="64"/>
      <c r="AK437" s="64"/>
      <c r="AL437" s="64"/>
      <c r="AM437" s="64"/>
      <c r="AN437" s="64"/>
      <c r="AO437" s="64"/>
      <c r="AP437" s="64"/>
      <c r="AQ437" s="64"/>
      <c r="AR437" s="64"/>
      <c r="AS437" s="64"/>
      <c r="AT437" s="64"/>
      <c r="AU437" s="64"/>
      <c r="AV437" s="64"/>
      <c r="AW437" s="64"/>
      <c r="AX437" s="64"/>
      <c r="AY437" s="64"/>
    </row>
    <row r="438" spans="1:51" s="62" customFormat="1" x14ac:dyDescent="0.25">
      <c r="A438" s="591" t="s">
        <v>227</v>
      </c>
      <c r="B438" s="783" t="s">
        <v>144</v>
      </c>
      <c r="C438" s="495">
        <f>MIN((C414+C420)-C437,0)</f>
        <v>0</v>
      </c>
      <c r="D438" s="496">
        <f>MIN((D414+D420)-D437,-C510)</f>
        <v>0</v>
      </c>
      <c r="E438" s="496">
        <f>MIN((E414+E420)-E437,-D510)</f>
        <v>0</v>
      </c>
      <c r="F438" s="497">
        <f>MIN((F414+F420)-F437,-E510)</f>
        <v>0</v>
      </c>
      <c r="G438" s="496"/>
      <c r="H438" s="495">
        <f>MIN((H414+H420)-H437,0)</f>
        <v>0</v>
      </c>
      <c r="I438" s="496">
        <f>MIN((I414+I420)-I437,-H510)</f>
        <v>0</v>
      </c>
      <c r="J438" s="496">
        <f>MIN((J414+J420)-J437,-I510)</f>
        <v>0</v>
      </c>
      <c r="K438" s="497">
        <f>MIN((K414+K420)-K437,-J510)</f>
        <v>0</v>
      </c>
      <c r="L438" s="496"/>
      <c r="M438" s="495">
        <f>MIN((M414+M420)-M437,0)</f>
        <v>0</v>
      </c>
      <c r="N438" s="496">
        <f>MIN((N414+N420)-N437,-M510)</f>
        <v>0</v>
      </c>
      <c r="O438" s="496">
        <f>MIN((O414+O420)-O437,-N510)</f>
        <v>0</v>
      </c>
      <c r="P438" s="497">
        <f>MIN((P414+P420)-P437,-O510)</f>
        <v>0</v>
      </c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  <c r="AH438" s="64"/>
      <c r="AI438" s="64"/>
      <c r="AJ438" s="64"/>
      <c r="AK438" s="64"/>
      <c r="AL438" s="64"/>
      <c r="AM438" s="64"/>
      <c r="AN438" s="64"/>
      <c r="AO438" s="64"/>
      <c r="AP438" s="64"/>
      <c r="AQ438" s="64"/>
      <c r="AR438" s="64"/>
      <c r="AS438" s="64"/>
      <c r="AT438" s="64"/>
      <c r="AU438" s="64"/>
      <c r="AV438" s="64"/>
      <c r="AW438" s="64"/>
      <c r="AX438" s="64"/>
      <c r="AY438" s="64"/>
    </row>
    <row r="439" spans="1:51" s="62" customFormat="1" x14ac:dyDescent="0.25">
      <c r="A439" s="595" t="s">
        <v>223</v>
      </c>
      <c r="B439" s="781" t="s">
        <v>144</v>
      </c>
      <c r="C439" s="592">
        <f t="shared" ref="C439" si="666">SUM(C440:C441)</f>
        <v>0</v>
      </c>
      <c r="D439" s="593">
        <f t="shared" ref="D439" si="667">SUM(D440:D441)</f>
        <v>0</v>
      </c>
      <c r="E439" s="593">
        <f t="shared" ref="E439:I439" si="668">SUM(E440:E441)</f>
        <v>0</v>
      </c>
      <c r="F439" s="594">
        <f t="shared" si="668"/>
        <v>0</v>
      </c>
      <c r="G439" s="593"/>
      <c r="H439" s="592">
        <f t="shared" si="668"/>
        <v>0</v>
      </c>
      <c r="I439" s="593">
        <f t="shared" si="668"/>
        <v>0</v>
      </c>
      <c r="J439" s="593">
        <f t="shared" ref="J439:P439" si="669">SUM(J440:J441)</f>
        <v>0</v>
      </c>
      <c r="K439" s="594">
        <f t="shared" si="669"/>
        <v>0</v>
      </c>
      <c r="L439" s="593"/>
      <c r="M439" s="592">
        <f t="shared" si="669"/>
        <v>0</v>
      </c>
      <c r="N439" s="593">
        <f t="shared" si="669"/>
        <v>0</v>
      </c>
      <c r="O439" s="593">
        <f t="shared" si="669"/>
        <v>0</v>
      </c>
      <c r="P439" s="594">
        <f t="shared" si="669"/>
        <v>0</v>
      </c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  <c r="AH439" s="64"/>
      <c r="AI439" s="64"/>
      <c r="AJ439" s="64"/>
      <c r="AK439" s="64"/>
      <c r="AL439" s="64"/>
      <c r="AM439" s="64"/>
      <c r="AN439" s="64"/>
      <c r="AO439" s="64"/>
      <c r="AP439" s="64"/>
      <c r="AQ439" s="64"/>
      <c r="AR439" s="64"/>
      <c r="AS439" s="64"/>
      <c r="AT439" s="64"/>
      <c r="AU439" s="64"/>
      <c r="AV439" s="64"/>
      <c r="AW439" s="64"/>
      <c r="AX439" s="64"/>
      <c r="AY439" s="64"/>
    </row>
    <row r="440" spans="1:51" s="62" customFormat="1" x14ac:dyDescent="0.25">
      <c r="A440" s="590" t="s">
        <v>185</v>
      </c>
      <c r="B440" s="782" t="s">
        <v>144</v>
      </c>
      <c r="C440" s="489">
        <f>MIN((C415+C423)*C385,0)</f>
        <v>0</v>
      </c>
      <c r="D440" s="490">
        <f>MIN((D415+D423)*D385,-C512)</f>
        <v>0</v>
      </c>
      <c r="E440" s="490">
        <f>MIN((E415+E423)*E385,-D512)</f>
        <v>0</v>
      </c>
      <c r="F440" s="491">
        <f>MIN((F415+F423)*F385,-E512)</f>
        <v>0</v>
      </c>
      <c r="G440" s="490"/>
      <c r="H440" s="489">
        <f>MIN((H415+H423)*H385,0)</f>
        <v>0</v>
      </c>
      <c r="I440" s="490">
        <f>MIN((I415+I423)*I385,-H512)</f>
        <v>0</v>
      </c>
      <c r="J440" s="490">
        <f>MIN((J415+J423)*J385,-I512)</f>
        <v>0</v>
      </c>
      <c r="K440" s="491">
        <f>MIN((K415+K423)*K385,-J512)</f>
        <v>0</v>
      </c>
      <c r="L440" s="490"/>
      <c r="M440" s="489">
        <f>MIN((M415+M423)*M385,0)</f>
        <v>0</v>
      </c>
      <c r="N440" s="490">
        <f>MIN((N415+N423)*N385,-M512)</f>
        <v>0</v>
      </c>
      <c r="O440" s="490">
        <f>MIN((O415+O423)*O385,-N512)</f>
        <v>0</v>
      </c>
      <c r="P440" s="491">
        <f>MIN((P415+P423)*P385,-O512)</f>
        <v>0</v>
      </c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  <c r="AH440" s="64"/>
      <c r="AI440" s="64"/>
      <c r="AJ440" s="64"/>
      <c r="AK440" s="64"/>
      <c r="AL440" s="64"/>
      <c r="AM440" s="64"/>
      <c r="AN440" s="64"/>
      <c r="AO440" s="64"/>
      <c r="AP440" s="64"/>
      <c r="AQ440" s="64"/>
      <c r="AR440" s="64"/>
      <c r="AS440" s="64"/>
      <c r="AT440" s="64"/>
      <c r="AU440" s="64"/>
      <c r="AV440" s="64"/>
      <c r="AW440" s="64"/>
      <c r="AX440" s="64"/>
      <c r="AY440" s="64"/>
    </row>
    <row r="441" spans="1:51" s="62" customFormat="1" x14ac:dyDescent="0.25">
      <c r="A441" s="591" t="s">
        <v>228</v>
      </c>
      <c r="B441" s="783" t="s">
        <v>144</v>
      </c>
      <c r="C441" s="495">
        <f>MIN((C415+C423)-C440,0)</f>
        <v>0</v>
      </c>
      <c r="D441" s="496">
        <f>MIN((D415+D423)-D440,-C513)</f>
        <v>0</v>
      </c>
      <c r="E441" s="496">
        <f>MIN((E415+E423)-E440,-D513)</f>
        <v>0</v>
      </c>
      <c r="F441" s="497">
        <f>MIN((F415+F423)-F440,-E513)</f>
        <v>0</v>
      </c>
      <c r="G441" s="496"/>
      <c r="H441" s="495">
        <f>MIN((H415+H423)-H440,0)</f>
        <v>0</v>
      </c>
      <c r="I441" s="496">
        <f>MIN((I415+I423)-I440,-H513)</f>
        <v>0</v>
      </c>
      <c r="J441" s="496">
        <f>MIN((J415+J423)-J440,-I513)</f>
        <v>0</v>
      </c>
      <c r="K441" s="497">
        <f>MIN((K415+K423)-K440,-J513)</f>
        <v>0</v>
      </c>
      <c r="L441" s="496"/>
      <c r="M441" s="495">
        <f>MIN((M415+M423)-M440,0)</f>
        <v>0</v>
      </c>
      <c r="N441" s="496">
        <f>MIN((N415+N423)-N440,-M513)</f>
        <v>0</v>
      </c>
      <c r="O441" s="496">
        <f>MIN((O415+O423)-O440,-N513)</f>
        <v>0</v>
      </c>
      <c r="P441" s="497">
        <f>MIN((P415+P423)-P440,-O513)</f>
        <v>0</v>
      </c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  <c r="AH441" s="64"/>
      <c r="AI441" s="64"/>
      <c r="AJ441" s="64"/>
      <c r="AK441" s="64"/>
      <c r="AL441" s="64"/>
      <c r="AM441" s="64"/>
      <c r="AN441" s="64"/>
      <c r="AO441" s="64"/>
      <c r="AP441" s="64"/>
      <c r="AQ441" s="64"/>
      <c r="AR441" s="64"/>
      <c r="AS441" s="64"/>
      <c r="AT441" s="64"/>
      <c r="AU441" s="64"/>
      <c r="AV441" s="64"/>
      <c r="AW441" s="64"/>
      <c r="AX441" s="64"/>
      <c r="AY441" s="64"/>
    </row>
    <row r="442" spans="1:51" s="62" customFormat="1" x14ac:dyDescent="0.25">
      <c r="A442" s="595" t="s">
        <v>224</v>
      </c>
      <c r="B442" s="781" t="s">
        <v>144</v>
      </c>
      <c r="C442" s="592">
        <f t="shared" ref="C442" si="670">SUM(C443:C444)</f>
        <v>0</v>
      </c>
      <c r="D442" s="593">
        <f t="shared" ref="D442" si="671">SUM(D443:D444)</f>
        <v>0</v>
      </c>
      <c r="E442" s="593">
        <f t="shared" ref="E442:I442" si="672">SUM(E443:E444)</f>
        <v>0</v>
      </c>
      <c r="F442" s="594">
        <f t="shared" si="672"/>
        <v>0</v>
      </c>
      <c r="G442" s="593"/>
      <c r="H442" s="592">
        <f t="shared" si="672"/>
        <v>0</v>
      </c>
      <c r="I442" s="593">
        <f t="shared" si="672"/>
        <v>0</v>
      </c>
      <c r="J442" s="593">
        <f t="shared" ref="J442:P442" si="673">SUM(J443:J444)</f>
        <v>0</v>
      </c>
      <c r="K442" s="594">
        <f t="shared" si="673"/>
        <v>0</v>
      </c>
      <c r="L442" s="593"/>
      <c r="M442" s="592">
        <f t="shared" si="673"/>
        <v>0</v>
      </c>
      <c r="N442" s="593">
        <f t="shared" si="673"/>
        <v>0</v>
      </c>
      <c r="O442" s="593">
        <f t="shared" si="673"/>
        <v>0</v>
      </c>
      <c r="P442" s="594">
        <f t="shared" si="673"/>
        <v>0</v>
      </c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4"/>
      <c r="AQ442" s="64"/>
      <c r="AR442" s="64"/>
      <c r="AS442" s="64"/>
      <c r="AT442" s="64"/>
      <c r="AU442" s="64"/>
      <c r="AV442" s="64"/>
      <c r="AW442" s="64"/>
      <c r="AX442" s="64"/>
      <c r="AY442" s="64"/>
    </row>
    <row r="443" spans="1:51" s="62" customFormat="1" x14ac:dyDescent="0.25">
      <c r="A443" s="590" t="s">
        <v>92</v>
      </c>
      <c r="B443" s="782" t="s">
        <v>144</v>
      </c>
      <c r="C443" s="489">
        <f>MIN((C416+C426)*C388,0)</f>
        <v>0</v>
      </c>
      <c r="D443" s="490">
        <f>MIN((D416+D426)*D388,-C515)</f>
        <v>0</v>
      </c>
      <c r="E443" s="490">
        <f>MIN((E416+E426)*E388,-D515)</f>
        <v>0</v>
      </c>
      <c r="F443" s="491">
        <f>MIN((F416+F426)*F388,-E515)</f>
        <v>0</v>
      </c>
      <c r="G443" s="490"/>
      <c r="H443" s="489">
        <f>MIN((H416+H426)*H388,0)</f>
        <v>0</v>
      </c>
      <c r="I443" s="490">
        <f>MIN((I416+I426)*I388,-H515)</f>
        <v>0</v>
      </c>
      <c r="J443" s="490">
        <f>MIN((J416+J426)*J388,-I515)</f>
        <v>0</v>
      </c>
      <c r="K443" s="491">
        <f>MIN((K416+K426)*K388,-J515)</f>
        <v>0</v>
      </c>
      <c r="L443" s="490"/>
      <c r="M443" s="489">
        <f>MIN((M416+M426)*M388,0)</f>
        <v>0</v>
      </c>
      <c r="N443" s="490">
        <f>MIN((N416+N426)*N388,-M515)</f>
        <v>0</v>
      </c>
      <c r="O443" s="490">
        <f>MIN((O416+O426)*O388,-N515)</f>
        <v>0</v>
      </c>
      <c r="P443" s="491">
        <f>MIN((P416+P426)*P388,-O515)</f>
        <v>0</v>
      </c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  <c r="AH443" s="64"/>
      <c r="AI443" s="64"/>
      <c r="AJ443" s="64"/>
      <c r="AK443" s="64"/>
      <c r="AL443" s="64"/>
      <c r="AM443" s="64"/>
      <c r="AN443" s="64"/>
      <c r="AO443" s="64"/>
      <c r="AP443" s="64"/>
      <c r="AQ443" s="64"/>
      <c r="AR443" s="64"/>
      <c r="AS443" s="64"/>
      <c r="AT443" s="64"/>
      <c r="AU443" s="64"/>
      <c r="AV443" s="64"/>
      <c r="AW443" s="64"/>
      <c r="AX443" s="64"/>
      <c r="AY443" s="64"/>
    </row>
    <row r="444" spans="1:51" s="62" customFormat="1" x14ac:dyDescent="0.25">
      <c r="A444" s="591" t="s">
        <v>229</v>
      </c>
      <c r="B444" s="783" t="s">
        <v>144</v>
      </c>
      <c r="C444" s="495">
        <f>MIN((C416+C426)-C443,0)</f>
        <v>0</v>
      </c>
      <c r="D444" s="496">
        <f>MIN((D416+D426)-D443,-C516)</f>
        <v>0</v>
      </c>
      <c r="E444" s="496">
        <f>MIN((E416+E426)-E443,-D516)</f>
        <v>0</v>
      </c>
      <c r="F444" s="497">
        <f>MIN((F416+F426)-F443,-E516)</f>
        <v>0</v>
      </c>
      <c r="G444" s="496"/>
      <c r="H444" s="495">
        <f>MIN((H416+H426)-H443,0)</f>
        <v>0</v>
      </c>
      <c r="I444" s="496">
        <f>MIN((I416+I426)-I443,-H516)</f>
        <v>0</v>
      </c>
      <c r="J444" s="496">
        <f>MIN((J416+J426)-J443,-I516)</f>
        <v>0</v>
      </c>
      <c r="K444" s="497">
        <f>MIN((K416+K426)-K443,-J516)</f>
        <v>0</v>
      </c>
      <c r="L444" s="496"/>
      <c r="M444" s="495">
        <f>MIN((M416+M426)-M443,0)</f>
        <v>0</v>
      </c>
      <c r="N444" s="496">
        <f>MIN((N416+N426)-N443,-M516)</f>
        <v>0</v>
      </c>
      <c r="O444" s="496">
        <f>MIN((O416+O426)-O443,-N516)</f>
        <v>0</v>
      </c>
      <c r="P444" s="497">
        <f>MIN((P416+P426)-P443,-O516)</f>
        <v>0</v>
      </c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  <c r="AE444" s="64"/>
      <c r="AF444" s="64"/>
      <c r="AG444" s="64"/>
      <c r="AH444" s="64"/>
      <c r="AI444" s="64"/>
      <c r="AJ444" s="64"/>
      <c r="AK444" s="64"/>
      <c r="AL444" s="64"/>
      <c r="AM444" s="64"/>
      <c r="AN444" s="64"/>
      <c r="AO444" s="64"/>
      <c r="AP444" s="64"/>
      <c r="AQ444" s="64"/>
      <c r="AR444" s="64"/>
      <c r="AS444" s="64"/>
      <c r="AT444" s="64"/>
      <c r="AU444" s="64"/>
      <c r="AV444" s="64"/>
      <c r="AW444" s="64"/>
      <c r="AX444" s="64"/>
      <c r="AY444" s="64"/>
    </row>
    <row r="445" spans="1:51" s="62" customFormat="1" x14ac:dyDescent="0.25">
      <c r="A445" s="595" t="s">
        <v>225</v>
      </c>
      <c r="B445" s="781" t="s">
        <v>144</v>
      </c>
      <c r="C445" s="592">
        <f t="shared" ref="C445" si="674">SUM(C446:C447)</f>
        <v>0</v>
      </c>
      <c r="D445" s="593">
        <f t="shared" ref="D445" si="675">SUM(D446:D447)</f>
        <v>0</v>
      </c>
      <c r="E445" s="593">
        <f t="shared" ref="E445:I445" si="676">SUM(E446:E447)</f>
        <v>0</v>
      </c>
      <c r="F445" s="594">
        <f t="shared" si="676"/>
        <v>0.13212000000000024</v>
      </c>
      <c r="G445" s="593"/>
      <c r="H445" s="592">
        <f t="shared" si="676"/>
        <v>0</v>
      </c>
      <c r="I445" s="593">
        <f t="shared" si="676"/>
        <v>0</v>
      </c>
      <c r="J445" s="593">
        <f t="shared" ref="J445:P445" si="677">SUM(J446:J447)</f>
        <v>2.9207914333432755E-2</v>
      </c>
      <c r="K445" s="594">
        <f t="shared" si="677"/>
        <v>0.18492417133313421</v>
      </c>
      <c r="L445" s="593"/>
      <c r="M445" s="592">
        <f t="shared" si="677"/>
        <v>0</v>
      </c>
      <c r="N445" s="593">
        <f t="shared" si="677"/>
        <v>0</v>
      </c>
      <c r="O445" s="593">
        <f t="shared" si="677"/>
        <v>5.8233775316298975E-2</v>
      </c>
      <c r="P445" s="594">
        <f t="shared" si="677"/>
        <v>0.12687244936740205</v>
      </c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  <c r="AE445" s="64"/>
      <c r="AF445" s="64"/>
      <c r="AG445" s="64"/>
      <c r="AH445" s="64"/>
      <c r="AI445" s="64"/>
      <c r="AJ445" s="64"/>
      <c r="AK445" s="64"/>
      <c r="AL445" s="64"/>
      <c r="AM445" s="64"/>
      <c r="AN445" s="64"/>
      <c r="AO445" s="64"/>
      <c r="AP445" s="64"/>
      <c r="AQ445" s="64"/>
      <c r="AR445" s="64"/>
      <c r="AS445" s="64"/>
      <c r="AT445" s="64"/>
      <c r="AU445" s="64"/>
      <c r="AV445" s="64"/>
      <c r="AW445" s="64"/>
      <c r="AX445" s="64"/>
      <c r="AY445" s="64"/>
    </row>
    <row r="446" spans="1:51" s="62" customFormat="1" x14ac:dyDescent="0.25">
      <c r="A446" s="590" t="s">
        <v>187</v>
      </c>
      <c r="B446" s="782" t="s">
        <v>144</v>
      </c>
      <c r="C446" s="489">
        <f>MIN((C417+C429)*C391,0)</f>
        <v>0</v>
      </c>
      <c r="D446" s="490">
        <f>MIN((D417+D429)*D391,-C518)</f>
        <v>0</v>
      </c>
      <c r="E446" s="490">
        <f>MIN((E417+E429)*E391,-D518)</f>
        <v>0</v>
      </c>
      <c r="F446" s="491">
        <f>MIN((F417+F429)*F391,-E518)</f>
        <v>0.13212000000000024</v>
      </c>
      <c r="G446" s="490"/>
      <c r="H446" s="489">
        <f>MIN((H417+H429)*H391,0)</f>
        <v>0</v>
      </c>
      <c r="I446" s="490">
        <f>MIN((I417+I429)*I391,-H518)</f>
        <v>0</v>
      </c>
      <c r="J446" s="490">
        <f>MIN((J417+J429)*J391,-I518)</f>
        <v>2.9207914333432755E-2</v>
      </c>
      <c r="K446" s="491">
        <f>MIN((K417+K429)*K391,-J518)</f>
        <v>0.18492417133313421</v>
      </c>
      <c r="L446" s="490"/>
      <c r="M446" s="489">
        <f>MIN((M417+M429)*M391,0)</f>
        <v>0</v>
      </c>
      <c r="N446" s="490">
        <f>MIN((N417+N429)*N391,-M518)</f>
        <v>0</v>
      </c>
      <c r="O446" s="490">
        <f>MIN((O417+O429)*O391,-N518)</f>
        <v>5.8233775316298975E-2</v>
      </c>
      <c r="P446" s="491">
        <f>MIN((P417+P429)*P391,-O518)</f>
        <v>0.12687244936740205</v>
      </c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  <c r="AE446" s="64"/>
      <c r="AF446" s="64"/>
      <c r="AG446" s="64"/>
      <c r="AH446" s="64"/>
      <c r="AI446" s="64"/>
      <c r="AJ446" s="64"/>
      <c r="AK446" s="64"/>
      <c r="AL446" s="64"/>
      <c r="AM446" s="64"/>
      <c r="AN446" s="64"/>
      <c r="AO446" s="64"/>
      <c r="AP446" s="64"/>
      <c r="AQ446" s="64"/>
      <c r="AR446" s="64"/>
      <c r="AS446" s="64"/>
      <c r="AT446" s="64"/>
      <c r="AU446" s="64"/>
      <c r="AV446" s="64"/>
      <c r="AW446" s="64"/>
      <c r="AX446" s="64"/>
      <c r="AY446" s="64"/>
    </row>
    <row r="447" spans="1:51" s="62" customFormat="1" x14ac:dyDescent="0.25">
      <c r="A447" s="591" t="s">
        <v>230</v>
      </c>
      <c r="B447" s="783" t="s">
        <v>144</v>
      </c>
      <c r="C447" s="495">
        <f>MIN((C417+C429)-C446,0)</f>
        <v>0</v>
      </c>
      <c r="D447" s="496">
        <f>MIN((D417+D429)-D446,-C519)</f>
        <v>0</v>
      </c>
      <c r="E447" s="496">
        <f>MIN((E417+E429)-E446,-D519)</f>
        <v>0</v>
      </c>
      <c r="F447" s="497">
        <f>MIN((F417+F429)-F446,-E519)</f>
        <v>0</v>
      </c>
      <c r="G447" s="496"/>
      <c r="H447" s="495">
        <f>MIN((H417+H429)-H446,0)</f>
        <v>0</v>
      </c>
      <c r="I447" s="496">
        <f>MIN((I417+I429)-I446,-H519)</f>
        <v>0</v>
      </c>
      <c r="J447" s="496">
        <f>MIN((J417+J429)-J446,-I519)</f>
        <v>0</v>
      </c>
      <c r="K447" s="497">
        <f>MIN((K417+K429)-K446,-J519)</f>
        <v>0</v>
      </c>
      <c r="L447" s="496"/>
      <c r="M447" s="495">
        <f>MIN((M417+M429)-M446,0)</f>
        <v>0</v>
      </c>
      <c r="N447" s="496">
        <f>MIN((N417+N429)-N446,-M519)</f>
        <v>0</v>
      </c>
      <c r="O447" s="496">
        <f>MIN((O417+O429)-O446,-N519)</f>
        <v>0</v>
      </c>
      <c r="P447" s="497">
        <f>MIN((P417+P429)-P446,-O519)</f>
        <v>0</v>
      </c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  <c r="AE447" s="64"/>
      <c r="AF447" s="64"/>
      <c r="AG447" s="64"/>
      <c r="AH447" s="64"/>
      <c r="AI447" s="64"/>
      <c r="AJ447" s="64"/>
      <c r="AK447" s="64"/>
      <c r="AL447" s="64"/>
      <c r="AM447" s="64"/>
      <c r="AN447" s="64"/>
      <c r="AO447" s="64"/>
      <c r="AP447" s="64"/>
      <c r="AQ447" s="64"/>
      <c r="AR447" s="64"/>
      <c r="AS447" s="64"/>
      <c r="AT447" s="64"/>
      <c r="AU447" s="64"/>
      <c r="AV447" s="64"/>
      <c r="AW447" s="64"/>
      <c r="AX447" s="64"/>
      <c r="AY447" s="64"/>
    </row>
    <row r="448" spans="1:51" s="62" customFormat="1" x14ac:dyDescent="0.25">
      <c r="A448" s="595" t="s">
        <v>226</v>
      </c>
      <c r="B448" s="781" t="s">
        <v>144</v>
      </c>
      <c r="C448" s="592">
        <f t="shared" ref="C448" si="678">SUM(C449:C450)</f>
        <v>0</v>
      </c>
      <c r="D448" s="593">
        <f t="shared" ref="D448" si="679">SUM(D449:D450)</f>
        <v>0</v>
      </c>
      <c r="E448" s="593">
        <f t="shared" ref="E448:I448" si="680">SUM(E449:E450)</f>
        <v>0</v>
      </c>
      <c r="F448" s="594">
        <f t="shared" si="680"/>
        <v>0</v>
      </c>
      <c r="G448" s="593"/>
      <c r="H448" s="592">
        <f t="shared" si="680"/>
        <v>0</v>
      </c>
      <c r="I448" s="593">
        <f t="shared" si="680"/>
        <v>0</v>
      </c>
      <c r="J448" s="593">
        <f t="shared" ref="J448:P448" si="681">SUM(J449:J450)</f>
        <v>0</v>
      </c>
      <c r="K448" s="594">
        <f t="shared" si="681"/>
        <v>0</v>
      </c>
      <c r="L448" s="593"/>
      <c r="M448" s="592">
        <f t="shared" si="681"/>
        <v>0</v>
      </c>
      <c r="N448" s="593">
        <f t="shared" si="681"/>
        <v>0</v>
      </c>
      <c r="O448" s="593">
        <f t="shared" si="681"/>
        <v>0</v>
      </c>
      <c r="P448" s="594">
        <f t="shared" si="681"/>
        <v>0</v>
      </c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  <c r="AE448" s="64"/>
      <c r="AF448" s="64"/>
      <c r="AG448" s="64"/>
      <c r="AH448" s="64"/>
      <c r="AI448" s="64"/>
      <c r="AJ448" s="64"/>
      <c r="AK448" s="64"/>
      <c r="AL448" s="64"/>
      <c r="AM448" s="64"/>
      <c r="AN448" s="64"/>
      <c r="AO448" s="64"/>
      <c r="AP448" s="64"/>
      <c r="AQ448" s="64"/>
      <c r="AR448" s="64"/>
      <c r="AS448" s="64"/>
      <c r="AT448" s="64"/>
      <c r="AU448" s="64"/>
      <c r="AV448" s="64"/>
      <c r="AW448" s="64"/>
      <c r="AX448" s="64"/>
      <c r="AY448" s="64"/>
    </row>
    <row r="449" spans="1:51" s="62" customFormat="1" x14ac:dyDescent="0.25">
      <c r="A449" s="590" t="s">
        <v>93</v>
      </c>
      <c r="B449" s="782" t="s">
        <v>144</v>
      </c>
      <c r="C449" s="489">
        <f>MIN((C418+C432)*C394,0)</f>
        <v>0</v>
      </c>
      <c r="D449" s="490">
        <f>MIN((D418+D432)*D394,-C521)</f>
        <v>0</v>
      </c>
      <c r="E449" s="490">
        <f>MIN((E418+E432)*E394,-D521)</f>
        <v>0</v>
      </c>
      <c r="F449" s="491">
        <f>MIN((F418+F432)*F394,-E521)</f>
        <v>0</v>
      </c>
      <c r="G449" s="490"/>
      <c r="H449" s="489">
        <f>MIN((H418+H432)*H394,0)</f>
        <v>0</v>
      </c>
      <c r="I449" s="490">
        <f>MIN((I418+I432)*I394,-H521)</f>
        <v>0</v>
      </c>
      <c r="J449" s="490">
        <f>MIN((J418+J432)*J394,-I521)</f>
        <v>0</v>
      </c>
      <c r="K449" s="491">
        <f>MIN((K418+K432)*K394,-J521)</f>
        <v>0</v>
      </c>
      <c r="L449" s="490"/>
      <c r="M449" s="489">
        <f>MIN((M418+M432)*M394,0)</f>
        <v>0</v>
      </c>
      <c r="N449" s="490">
        <f>MIN((N418+N432)*N394,-M521)</f>
        <v>0</v>
      </c>
      <c r="O449" s="490">
        <f>MIN((O418+O432)*O394,-N521)</f>
        <v>0</v>
      </c>
      <c r="P449" s="491">
        <f>MIN((P418+P432)*P394,-O521)</f>
        <v>0</v>
      </c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  <c r="AE449" s="64"/>
      <c r="AF449" s="64"/>
      <c r="AG449" s="64"/>
      <c r="AH449" s="64"/>
      <c r="AI449" s="64"/>
      <c r="AJ449" s="64"/>
      <c r="AK449" s="64"/>
      <c r="AL449" s="64"/>
      <c r="AM449" s="64"/>
      <c r="AN449" s="64"/>
      <c r="AO449" s="64"/>
      <c r="AP449" s="64"/>
      <c r="AQ449" s="64"/>
      <c r="AR449" s="64"/>
      <c r="AS449" s="64"/>
      <c r="AT449" s="64"/>
      <c r="AU449" s="64"/>
      <c r="AV449" s="64"/>
      <c r="AW449" s="64"/>
      <c r="AX449" s="64"/>
      <c r="AY449" s="64"/>
    </row>
    <row r="450" spans="1:51" s="62" customFormat="1" x14ac:dyDescent="0.25">
      <c r="A450" s="591" t="s">
        <v>231</v>
      </c>
      <c r="B450" s="783" t="s">
        <v>144</v>
      </c>
      <c r="C450" s="495">
        <f>MIN((C418+C432)-C449,0)</f>
        <v>0</v>
      </c>
      <c r="D450" s="496">
        <f>MIN((D418+D432)-D449,-C522)</f>
        <v>0</v>
      </c>
      <c r="E450" s="496">
        <f>MIN((E418+E432)-E449,-D522)</f>
        <v>0</v>
      </c>
      <c r="F450" s="497">
        <f>MIN((F418+F432)-F449,-E522)</f>
        <v>0</v>
      </c>
      <c r="G450" s="496"/>
      <c r="H450" s="495">
        <f>MIN((H418+H432)-H449,0)</f>
        <v>0</v>
      </c>
      <c r="I450" s="496">
        <f>MIN((I418+I432)-I449,-H522)</f>
        <v>0</v>
      </c>
      <c r="J450" s="496">
        <f>MIN((J418+J432)-J449,-I522)</f>
        <v>0</v>
      </c>
      <c r="K450" s="497">
        <f>MIN((K418+K432)-K449,-J522)</f>
        <v>0</v>
      </c>
      <c r="L450" s="496"/>
      <c r="M450" s="495">
        <f>MIN((M418+M432)-M449,0)</f>
        <v>0</v>
      </c>
      <c r="N450" s="496">
        <f>MIN((N418+N432)-N449,-M522)</f>
        <v>0</v>
      </c>
      <c r="O450" s="496">
        <f>MIN((O418+O432)-O449,-N522)</f>
        <v>0</v>
      </c>
      <c r="P450" s="497">
        <f>MIN((P418+P432)-P449,-O522)</f>
        <v>0</v>
      </c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  <c r="AE450" s="64"/>
      <c r="AF450" s="64"/>
      <c r="AG450" s="64"/>
      <c r="AH450" s="64"/>
      <c r="AI450" s="64"/>
      <c r="AJ450" s="64"/>
      <c r="AK450" s="64"/>
      <c r="AL450" s="64"/>
      <c r="AM450" s="64"/>
      <c r="AN450" s="64"/>
      <c r="AO450" s="64"/>
      <c r="AP450" s="64"/>
      <c r="AQ450" s="64"/>
      <c r="AR450" s="64"/>
      <c r="AS450" s="64"/>
      <c r="AT450" s="64"/>
      <c r="AU450" s="64"/>
      <c r="AV450" s="64"/>
      <c r="AW450" s="64"/>
      <c r="AX450" s="64"/>
      <c r="AY450" s="64"/>
    </row>
    <row r="451" spans="1:51" x14ac:dyDescent="0.25">
      <c r="A451" s="140" t="s">
        <v>29</v>
      </c>
      <c r="B451" s="780"/>
      <c r="C451" s="339"/>
      <c r="D451" s="141"/>
      <c r="E451" s="141"/>
      <c r="F451" s="142"/>
      <c r="G451" s="141"/>
      <c r="H451" s="339"/>
      <c r="I451" s="141"/>
      <c r="J451" s="141"/>
      <c r="K451" s="142"/>
      <c r="L451" s="141"/>
      <c r="M451" s="339"/>
      <c r="N451" s="141"/>
      <c r="O451" s="141"/>
      <c r="P451" s="142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</row>
    <row r="452" spans="1:51" x14ac:dyDescent="0.25">
      <c r="A452" s="143" t="s">
        <v>242</v>
      </c>
      <c r="B452" s="780" t="s">
        <v>144</v>
      </c>
      <c r="C452" s="479">
        <f>C453+C456+C459+C462+C465</f>
        <v>11.249999999999998</v>
      </c>
      <c r="D452" s="480">
        <f t="shared" ref="D452" si="682">D453+D456+D459+D462+D465</f>
        <v>10.67379</v>
      </c>
      <c r="E452" s="480">
        <f t="shared" ref="E452" si="683">E453+E456+E459+E462+E465</f>
        <v>16.82133</v>
      </c>
      <c r="F452" s="481">
        <f t="shared" ref="F452" si="684">F453+F456+F459+F462+F465</f>
        <v>17.67238</v>
      </c>
      <c r="G452" s="480"/>
      <c r="H452" s="479">
        <f t="shared" ref="H452" si="685">H453+H456+H459+H462+H465</f>
        <v>11.694242085666566</v>
      </c>
      <c r="I452" s="480">
        <f t="shared" ref="I452" si="686">I453+I456+I459+I462+I465</f>
        <v>10.77389</v>
      </c>
      <c r="J452" s="480">
        <f t="shared" ref="J452" si="687">J453+J456+J459+J462+J465</f>
        <v>16.544867914333434</v>
      </c>
      <c r="K452" s="481">
        <f t="shared" ref="K452" si="688">K453+K456+K459+K462+K465</f>
        <v>17.428999999999998</v>
      </c>
      <c r="L452" s="480"/>
      <c r="M452" s="479">
        <f t="shared" ref="M452" si="689">M453+M456+M459+M462+M465</f>
        <v>11.865216224683701</v>
      </c>
      <c r="N452" s="480">
        <f t="shared" ref="N452" si="690">N453+N456+N459+N462+N465</f>
        <v>10.77389</v>
      </c>
      <c r="O452" s="480">
        <f t="shared" ref="O452" si="691">O453+O456+O459+O462+O465</f>
        <v>16.5738937753163</v>
      </c>
      <c r="P452" s="481">
        <f t="shared" ref="P452" si="692">P453+P456+P459+P462+P465</f>
        <v>17.248999999999999</v>
      </c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</row>
    <row r="453" spans="1:51" s="62" customFormat="1" x14ac:dyDescent="0.25">
      <c r="A453" s="595" t="s">
        <v>222</v>
      </c>
      <c r="B453" s="781" t="s">
        <v>144</v>
      </c>
      <c r="C453" s="592">
        <f>SUM(C454:C455)</f>
        <v>1.274</v>
      </c>
      <c r="D453" s="593">
        <f t="shared" ref="D453" si="693">SUM(D454:D455)</f>
        <v>0.86699999999999999</v>
      </c>
      <c r="E453" s="593">
        <f t="shared" ref="E453" si="694">SUM(E454:E455)</f>
        <v>1.27</v>
      </c>
      <c r="F453" s="594">
        <f t="shared" ref="F453" si="695">SUM(F454:F455)</f>
        <v>1.4159999999999999</v>
      </c>
      <c r="G453" s="593"/>
      <c r="H453" s="592">
        <f>SUM(H454:H455)</f>
        <v>1.274</v>
      </c>
      <c r="I453" s="593">
        <f t="shared" ref="I453:K453" si="696">SUM(I454:I455)</f>
        <v>0.86699999999999999</v>
      </c>
      <c r="J453" s="593">
        <f t="shared" si="696"/>
        <v>1.27</v>
      </c>
      <c r="K453" s="594">
        <f t="shared" si="696"/>
        <v>1.4159999999999999</v>
      </c>
      <c r="L453" s="593"/>
      <c r="M453" s="592">
        <f>SUM(M454:M455)</f>
        <v>1.274</v>
      </c>
      <c r="N453" s="593">
        <f t="shared" ref="N453:P453" si="697">SUM(N454:N455)</f>
        <v>0.86699999999999999</v>
      </c>
      <c r="O453" s="593">
        <f t="shared" si="697"/>
        <v>1.27</v>
      </c>
      <c r="P453" s="594">
        <f t="shared" si="697"/>
        <v>1.4159999999999999</v>
      </c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  <c r="AE453" s="64"/>
      <c r="AF453" s="64"/>
      <c r="AG453" s="64"/>
      <c r="AH453" s="64"/>
      <c r="AI453" s="64"/>
      <c r="AJ453" s="64"/>
      <c r="AK453" s="64"/>
      <c r="AL453" s="64"/>
      <c r="AM453" s="64"/>
      <c r="AN453" s="64"/>
      <c r="AO453" s="64"/>
      <c r="AP453" s="64"/>
      <c r="AQ453" s="64"/>
      <c r="AR453" s="64"/>
      <c r="AS453" s="64"/>
      <c r="AT453" s="64"/>
      <c r="AU453" s="64"/>
      <c r="AV453" s="64"/>
      <c r="AW453" s="64"/>
      <c r="AX453" s="64"/>
      <c r="AY453" s="64"/>
    </row>
    <row r="454" spans="1:51" s="62" customFormat="1" x14ac:dyDescent="0.25">
      <c r="A454" s="590" t="s">
        <v>184</v>
      </c>
      <c r="B454" s="782" t="s">
        <v>144</v>
      </c>
      <c r="C454" s="489">
        <f t="shared" ref="C454:F455" si="698">C297+C365+C421</f>
        <v>0.502</v>
      </c>
      <c r="D454" s="490">
        <f t="shared" si="698"/>
        <v>0.37</v>
      </c>
      <c r="E454" s="490">
        <f t="shared" si="698"/>
        <v>0.3</v>
      </c>
      <c r="F454" s="491">
        <f t="shared" si="698"/>
        <v>0.5</v>
      </c>
      <c r="G454" s="490"/>
      <c r="H454" s="489">
        <f t="shared" ref="H454:K455" si="699">H297+H365+H421</f>
        <v>0.502</v>
      </c>
      <c r="I454" s="490">
        <f t="shared" si="699"/>
        <v>0.37</v>
      </c>
      <c r="J454" s="490">
        <f t="shared" si="699"/>
        <v>0.3</v>
      </c>
      <c r="K454" s="491">
        <f t="shared" si="699"/>
        <v>0.5</v>
      </c>
      <c r="L454" s="490"/>
      <c r="M454" s="489">
        <f t="shared" ref="M454:P455" si="700">M297+M365+M421</f>
        <v>0.502</v>
      </c>
      <c r="N454" s="490">
        <f t="shared" si="700"/>
        <v>0.37</v>
      </c>
      <c r="O454" s="490">
        <f t="shared" si="700"/>
        <v>0.3</v>
      </c>
      <c r="P454" s="491">
        <f t="shared" si="700"/>
        <v>0.5</v>
      </c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  <c r="AE454" s="64"/>
      <c r="AF454" s="64"/>
      <c r="AG454" s="64"/>
      <c r="AH454" s="64"/>
      <c r="AI454" s="64"/>
      <c r="AJ454" s="64"/>
      <c r="AK454" s="64"/>
      <c r="AL454" s="64"/>
      <c r="AM454" s="64"/>
      <c r="AN454" s="64"/>
      <c r="AO454" s="64"/>
      <c r="AP454" s="64"/>
      <c r="AQ454" s="64"/>
      <c r="AR454" s="64"/>
      <c r="AS454" s="64"/>
      <c r="AT454" s="64"/>
      <c r="AU454" s="64"/>
      <c r="AV454" s="64"/>
      <c r="AW454" s="64"/>
      <c r="AX454" s="64"/>
      <c r="AY454" s="64"/>
    </row>
    <row r="455" spans="1:51" s="62" customFormat="1" x14ac:dyDescent="0.25">
      <c r="A455" s="591" t="s">
        <v>227</v>
      </c>
      <c r="B455" s="783" t="s">
        <v>144</v>
      </c>
      <c r="C455" s="495">
        <f t="shared" si="698"/>
        <v>0.77200000000000002</v>
      </c>
      <c r="D455" s="496">
        <f t="shared" si="698"/>
        <v>0.497</v>
      </c>
      <c r="E455" s="496">
        <f t="shared" si="698"/>
        <v>0.97</v>
      </c>
      <c r="F455" s="497">
        <f t="shared" si="698"/>
        <v>0.91600000000000004</v>
      </c>
      <c r="G455" s="496"/>
      <c r="H455" s="495">
        <f t="shared" si="699"/>
        <v>0.77200000000000002</v>
      </c>
      <c r="I455" s="496">
        <f t="shared" si="699"/>
        <v>0.497</v>
      </c>
      <c r="J455" s="496">
        <f t="shared" si="699"/>
        <v>0.97</v>
      </c>
      <c r="K455" s="497">
        <f t="shared" si="699"/>
        <v>0.91600000000000004</v>
      </c>
      <c r="L455" s="496"/>
      <c r="M455" s="495">
        <f t="shared" si="700"/>
        <v>0.77200000000000002</v>
      </c>
      <c r="N455" s="496">
        <f t="shared" si="700"/>
        <v>0.497</v>
      </c>
      <c r="O455" s="496">
        <f t="shared" si="700"/>
        <v>0.97</v>
      </c>
      <c r="P455" s="497">
        <f t="shared" si="700"/>
        <v>0.91600000000000004</v>
      </c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  <c r="AE455" s="64"/>
      <c r="AF455" s="64"/>
      <c r="AG455" s="64"/>
      <c r="AH455" s="64"/>
      <c r="AI455" s="64"/>
      <c r="AJ455" s="64"/>
      <c r="AK455" s="64"/>
      <c r="AL455" s="64"/>
      <c r="AM455" s="64"/>
      <c r="AN455" s="64"/>
      <c r="AO455" s="64"/>
      <c r="AP455" s="64"/>
      <c r="AQ455" s="64"/>
      <c r="AR455" s="64"/>
      <c r="AS455" s="64"/>
      <c r="AT455" s="64"/>
      <c r="AU455" s="64"/>
      <c r="AV455" s="64"/>
      <c r="AW455" s="64"/>
      <c r="AX455" s="64"/>
      <c r="AY455" s="64"/>
    </row>
    <row r="456" spans="1:51" s="62" customFormat="1" x14ac:dyDescent="0.25">
      <c r="A456" s="595" t="s">
        <v>223</v>
      </c>
      <c r="B456" s="781" t="s">
        <v>144</v>
      </c>
      <c r="C456" s="592">
        <f>SUM(C457:C458)</f>
        <v>3.6890000000000001</v>
      </c>
      <c r="D456" s="593">
        <f t="shared" ref="D456" si="701">SUM(D457:D458)</f>
        <v>2.9580000000000002</v>
      </c>
      <c r="E456" s="593">
        <f t="shared" ref="E456" si="702">SUM(E457:E458)</f>
        <v>5.08</v>
      </c>
      <c r="F456" s="594">
        <f t="shared" ref="F456" si="703">SUM(F457:F458)</f>
        <v>6.0419999999999998</v>
      </c>
      <c r="G456" s="593"/>
      <c r="H456" s="592">
        <f>SUM(H457:H458)</f>
        <v>3.6890000000000001</v>
      </c>
      <c r="I456" s="593">
        <f t="shared" ref="I456:K456" si="704">SUM(I457:I458)</f>
        <v>2.9580000000000002</v>
      </c>
      <c r="J456" s="593">
        <f t="shared" si="704"/>
        <v>5.08</v>
      </c>
      <c r="K456" s="594">
        <f t="shared" si="704"/>
        <v>6.0419999999999998</v>
      </c>
      <c r="L456" s="593"/>
      <c r="M456" s="592">
        <f>SUM(M457:M458)</f>
        <v>3.6890000000000001</v>
      </c>
      <c r="N456" s="593">
        <f t="shared" ref="N456:P456" si="705">SUM(N457:N458)</f>
        <v>2.9580000000000002</v>
      </c>
      <c r="O456" s="593">
        <f t="shared" si="705"/>
        <v>5.08</v>
      </c>
      <c r="P456" s="594">
        <f t="shared" si="705"/>
        <v>6.0419999999999998</v>
      </c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  <c r="AE456" s="64"/>
      <c r="AF456" s="64"/>
      <c r="AG456" s="64"/>
      <c r="AH456" s="64"/>
      <c r="AI456" s="64"/>
      <c r="AJ456" s="64"/>
      <c r="AK456" s="64"/>
      <c r="AL456" s="64"/>
      <c r="AM456" s="64"/>
      <c r="AN456" s="64"/>
      <c r="AO456" s="64"/>
      <c r="AP456" s="64"/>
      <c r="AQ456" s="64"/>
      <c r="AR456" s="64"/>
      <c r="AS456" s="64"/>
      <c r="AT456" s="64"/>
      <c r="AU456" s="64"/>
      <c r="AV456" s="64"/>
      <c r="AW456" s="64"/>
      <c r="AX456" s="64"/>
      <c r="AY456" s="64"/>
    </row>
    <row r="457" spans="1:51" s="62" customFormat="1" x14ac:dyDescent="0.25">
      <c r="A457" s="590" t="s">
        <v>185</v>
      </c>
      <c r="B457" s="782" t="s">
        <v>144</v>
      </c>
      <c r="C457" s="489">
        <f t="shared" ref="C457:F458" si="706">C300+C368+C424</f>
        <v>1.63</v>
      </c>
      <c r="D457" s="490">
        <f t="shared" si="706"/>
        <v>1.6319999999999999</v>
      </c>
      <c r="E457" s="490">
        <f t="shared" si="706"/>
        <v>2.4940000000000002</v>
      </c>
      <c r="F457" s="491">
        <f t="shared" si="706"/>
        <v>3.5990000000000002</v>
      </c>
      <c r="G457" s="490"/>
      <c r="H457" s="489">
        <f t="shared" ref="H457:K458" si="707">H300+H368+H424</f>
        <v>1.63</v>
      </c>
      <c r="I457" s="490">
        <f t="shared" si="707"/>
        <v>1.6319999999999999</v>
      </c>
      <c r="J457" s="490">
        <f t="shared" si="707"/>
        <v>2.4940000000000002</v>
      </c>
      <c r="K457" s="491">
        <f t="shared" si="707"/>
        <v>3.5990000000000002</v>
      </c>
      <c r="L457" s="490"/>
      <c r="M457" s="489">
        <f t="shared" ref="M457:P458" si="708">M300+M368+M424</f>
        <v>1.63</v>
      </c>
      <c r="N457" s="490">
        <f t="shared" si="708"/>
        <v>1.6319999999999999</v>
      </c>
      <c r="O457" s="490">
        <f t="shared" si="708"/>
        <v>2.4940000000000002</v>
      </c>
      <c r="P457" s="491">
        <f t="shared" si="708"/>
        <v>3.5990000000000002</v>
      </c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  <c r="AE457" s="64"/>
      <c r="AF457" s="64"/>
      <c r="AG457" s="64"/>
      <c r="AH457" s="64"/>
      <c r="AI457" s="64"/>
      <c r="AJ457" s="64"/>
      <c r="AK457" s="64"/>
      <c r="AL457" s="64"/>
      <c r="AM457" s="64"/>
      <c r="AN457" s="64"/>
      <c r="AO457" s="64"/>
      <c r="AP457" s="64"/>
      <c r="AQ457" s="64"/>
      <c r="AR457" s="64"/>
      <c r="AS457" s="64"/>
      <c r="AT457" s="64"/>
      <c r="AU457" s="64"/>
      <c r="AV457" s="64"/>
      <c r="AW457" s="64"/>
      <c r="AX457" s="64"/>
      <c r="AY457" s="64"/>
    </row>
    <row r="458" spans="1:51" s="62" customFormat="1" x14ac:dyDescent="0.25">
      <c r="A458" s="591" t="s">
        <v>228</v>
      </c>
      <c r="B458" s="783" t="s">
        <v>144</v>
      </c>
      <c r="C458" s="495">
        <f t="shared" si="706"/>
        <v>2.0590000000000002</v>
      </c>
      <c r="D458" s="496">
        <f t="shared" si="706"/>
        <v>1.3260000000000001</v>
      </c>
      <c r="E458" s="496">
        <f t="shared" si="706"/>
        <v>2.5859999999999999</v>
      </c>
      <c r="F458" s="497">
        <f t="shared" si="706"/>
        <v>2.4430000000000001</v>
      </c>
      <c r="G458" s="496"/>
      <c r="H458" s="495">
        <f t="shared" si="707"/>
        <v>2.0590000000000002</v>
      </c>
      <c r="I458" s="496">
        <f t="shared" si="707"/>
        <v>1.3260000000000001</v>
      </c>
      <c r="J458" s="496">
        <f t="shared" si="707"/>
        <v>2.5859999999999999</v>
      </c>
      <c r="K458" s="497">
        <f t="shared" si="707"/>
        <v>2.4430000000000001</v>
      </c>
      <c r="L458" s="496"/>
      <c r="M458" s="495">
        <f t="shared" si="708"/>
        <v>2.0590000000000002</v>
      </c>
      <c r="N458" s="496">
        <f t="shared" si="708"/>
        <v>1.3260000000000001</v>
      </c>
      <c r="O458" s="496">
        <f t="shared" si="708"/>
        <v>2.5859999999999999</v>
      </c>
      <c r="P458" s="497">
        <f t="shared" si="708"/>
        <v>2.4430000000000001</v>
      </c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  <c r="AE458" s="64"/>
      <c r="AF458" s="64"/>
      <c r="AG458" s="64"/>
      <c r="AH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  <c r="AU458" s="64"/>
      <c r="AV458" s="64"/>
      <c r="AW458" s="64"/>
      <c r="AX458" s="64"/>
      <c r="AY458" s="64"/>
    </row>
    <row r="459" spans="1:51" s="62" customFormat="1" x14ac:dyDescent="0.25">
      <c r="A459" s="595" t="s">
        <v>224</v>
      </c>
      <c r="B459" s="781" t="s">
        <v>144</v>
      </c>
      <c r="C459" s="592">
        <f>SUM(C460:C461)</f>
        <v>5.9320000000000004</v>
      </c>
      <c r="D459" s="593">
        <f t="shared" ref="D459" si="709">SUM(D460:D461)</f>
        <v>6.1559999999999997</v>
      </c>
      <c r="E459" s="593">
        <f t="shared" ref="E459" si="710">SUM(E460:E461)</f>
        <v>9.3149999999999995</v>
      </c>
      <c r="F459" s="594">
        <f t="shared" ref="F459" si="711">SUM(F460:F461)</f>
        <v>9.1195000000000004</v>
      </c>
      <c r="G459" s="593"/>
      <c r="H459" s="592">
        <f>SUM(H460:H461)</f>
        <v>6.3319999999999999</v>
      </c>
      <c r="I459" s="593">
        <f t="shared" ref="I459:K459" si="712">SUM(I460:I461)</f>
        <v>6.1559999999999997</v>
      </c>
      <c r="J459" s="593">
        <f t="shared" si="712"/>
        <v>9.3149999999999995</v>
      </c>
      <c r="K459" s="594">
        <f t="shared" si="712"/>
        <v>8.7439999999999998</v>
      </c>
      <c r="L459" s="593"/>
      <c r="M459" s="592">
        <f>SUM(M460:M461)</f>
        <v>6.532</v>
      </c>
      <c r="N459" s="593">
        <f t="shared" ref="N459:P459" si="713">SUM(N460:N461)</f>
        <v>6.1559999999999997</v>
      </c>
      <c r="O459" s="593">
        <f t="shared" si="713"/>
        <v>9.3149999999999995</v>
      </c>
      <c r="P459" s="594">
        <f t="shared" si="713"/>
        <v>8.5640000000000001</v>
      </c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  <c r="AE459" s="64"/>
      <c r="AF459" s="64"/>
      <c r="AG459" s="64"/>
      <c r="AH459" s="64"/>
      <c r="AI459" s="64"/>
      <c r="AJ459" s="64"/>
      <c r="AK459" s="64"/>
      <c r="AL459" s="64"/>
      <c r="AM459" s="64"/>
      <c r="AN459" s="64"/>
      <c r="AO459" s="64"/>
      <c r="AP459" s="64"/>
      <c r="AQ459" s="64"/>
      <c r="AR459" s="64"/>
      <c r="AS459" s="64"/>
      <c r="AT459" s="64"/>
      <c r="AU459" s="64"/>
      <c r="AV459" s="64"/>
      <c r="AW459" s="64"/>
      <c r="AX459" s="64"/>
      <c r="AY459" s="64"/>
    </row>
    <row r="460" spans="1:51" s="62" customFormat="1" x14ac:dyDescent="0.25">
      <c r="A460" s="590" t="s">
        <v>92</v>
      </c>
      <c r="B460" s="782" t="s">
        <v>144</v>
      </c>
      <c r="C460" s="489">
        <f t="shared" ref="C460:F461" si="714">C303+C371+C427</f>
        <v>3.77</v>
      </c>
      <c r="D460" s="490">
        <f t="shared" si="714"/>
        <v>4.7629999999999999</v>
      </c>
      <c r="E460" s="490">
        <f t="shared" si="714"/>
        <v>6.6</v>
      </c>
      <c r="F460" s="491">
        <f t="shared" si="714"/>
        <v>6.3987072511660612</v>
      </c>
      <c r="G460" s="490"/>
      <c r="H460" s="489">
        <f t="shared" ref="H460:K461" si="715">H303+H371+H427</f>
        <v>4.17</v>
      </c>
      <c r="I460" s="490">
        <f t="shared" si="715"/>
        <v>4.7629999999999999</v>
      </c>
      <c r="J460" s="490">
        <f t="shared" si="715"/>
        <v>6.6</v>
      </c>
      <c r="K460" s="491">
        <f t="shared" si="715"/>
        <v>6.1285181011879226</v>
      </c>
      <c r="L460" s="490"/>
      <c r="M460" s="489">
        <f t="shared" ref="M460:P461" si="716">M303+M371+M427</f>
        <v>4.37</v>
      </c>
      <c r="N460" s="490">
        <f t="shared" si="716"/>
        <v>4.7629999999999999</v>
      </c>
      <c r="O460" s="490">
        <f t="shared" si="716"/>
        <v>6.6</v>
      </c>
      <c r="P460" s="491">
        <f t="shared" si="716"/>
        <v>5.9989999999999997</v>
      </c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  <c r="AE460" s="64"/>
      <c r="AF460" s="64"/>
      <c r="AG460" s="64"/>
      <c r="AH460" s="64"/>
      <c r="AI460" s="64"/>
      <c r="AJ460" s="64"/>
      <c r="AK460" s="64"/>
      <c r="AL460" s="64"/>
      <c r="AM460" s="64"/>
      <c r="AN460" s="64"/>
      <c r="AO460" s="64"/>
      <c r="AP460" s="64"/>
      <c r="AQ460" s="64"/>
      <c r="AR460" s="64"/>
      <c r="AS460" s="64"/>
      <c r="AT460" s="64"/>
      <c r="AU460" s="64"/>
      <c r="AV460" s="64"/>
      <c r="AW460" s="64"/>
      <c r="AX460" s="64"/>
      <c r="AY460" s="64"/>
    </row>
    <row r="461" spans="1:51" s="62" customFormat="1" x14ac:dyDescent="0.25">
      <c r="A461" s="591" t="s">
        <v>229</v>
      </c>
      <c r="B461" s="783" t="s">
        <v>144</v>
      </c>
      <c r="C461" s="495">
        <f t="shared" si="714"/>
        <v>2.1619999999999999</v>
      </c>
      <c r="D461" s="496">
        <f t="shared" si="714"/>
        <v>1.393</v>
      </c>
      <c r="E461" s="496">
        <f t="shared" si="714"/>
        <v>2.7149999999999999</v>
      </c>
      <c r="F461" s="497">
        <f t="shared" si="714"/>
        <v>2.7207927488339387</v>
      </c>
      <c r="G461" s="496"/>
      <c r="H461" s="495">
        <f t="shared" si="715"/>
        <v>2.1619999999999999</v>
      </c>
      <c r="I461" s="496">
        <f t="shared" si="715"/>
        <v>1.393</v>
      </c>
      <c r="J461" s="496">
        <f t="shared" si="715"/>
        <v>2.7149999999999999</v>
      </c>
      <c r="K461" s="497">
        <f t="shared" si="715"/>
        <v>2.6154818988120772</v>
      </c>
      <c r="L461" s="496"/>
      <c r="M461" s="495">
        <f t="shared" si="716"/>
        <v>2.1619999999999999</v>
      </c>
      <c r="N461" s="496">
        <f t="shared" si="716"/>
        <v>1.393</v>
      </c>
      <c r="O461" s="496">
        <f t="shared" si="716"/>
        <v>2.7149999999999999</v>
      </c>
      <c r="P461" s="497">
        <f t="shared" si="716"/>
        <v>2.5649999999999999</v>
      </c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  <c r="AE461" s="64"/>
      <c r="AF461" s="64"/>
      <c r="AG461" s="64"/>
      <c r="AH461" s="64"/>
      <c r="AI461" s="64"/>
      <c r="AJ461" s="64"/>
      <c r="AK461" s="64"/>
      <c r="AL461" s="64"/>
      <c r="AM461" s="64"/>
      <c r="AN461" s="64"/>
      <c r="AO461" s="64"/>
      <c r="AP461" s="64"/>
      <c r="AQ461" s="64"/>
      <c r="AR461" s="64"/>
      <c r="AS461" s="64"/>
      <c r="AT461" s="64"/>
      <c r="AU461" s="64"/>
      <c r="AV461" s="64"/>
      <c r="AW461" s="64"/>
      <c r="AX461" s="64"/>
      <c r="AY461" s="64"/>
    </row>
    <row r="462" spans="1:51" s="62" customFormat="1" x14ac:dyDescent="0.25">
      <c r="A462" s="595" t="s">
        <v>225</v>
      </c>
      <c r="B462" s="781" t="s">
        <v>144</v>
      </c>
      <c r="C462" s="592">
        <f>SUM(C463:C464)</f>
        <v>0.251</v>
      </c>
      <c r="D462" s="593">
        <f t="shared" ref="D462" si="717">SUM(D463:D464)</f>
        <v>0.60279000000000005</v>
      </c>
      <c r="E462" s="593">
        <f t="shared" ref="E462" si="718">SUM(E463:E464)</f>
        <v>1.0273299999999999</v>
      </c>
      <c r="F462" s="594">
        <f t="shared" ref="F462" si="719">SUM(F463:F464)</f>
        <v>0.72087999999999974</v>
      </c>
      <c r="G462" s="593"/>
      <c r="H462" s="592">
        <f>SUM(H463:H464)</f>
        <v>0.29524208566656729</v>
      </c>
      <c r="I462" s="593">
        <f t="shared" ref="I462:K462" si="720">SUM(I463:I464)</f>
        <v>0.7028899999999999</v>
      </c>
      <c r="J462" s="593">
        <f t="shared" si="720"/>
        <v>0.75086791433343281</v>
      </c>
      <c r="K462" s="594">
        <f t="shared" si="720"/>
        <v>0.85300000000000054</v>
      </c>
      <c r="L462" s="593"/>
      <c r="M462" s="592">
        <f>SUM(M463:M464)</f>
        <v>0.26621622468370115</v>
      </c>
      <c r="N462" s="593">
        <f t="shared" ref="N462:P462" si="721">SUM(N463:N464)</f>
        <v>0.7028899999999999</v>
      </c>
      <c r="O462" s="593">
        <f t="shared" si="721"/>
        <v>0.77989377531629889</v>
      </c>
      <c r="P462" s="594">
        <f t="shared" si="721"/>
        <v>0.85299999999999998</v>
      </c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  <c r="AE462" s="64"/>
      <c r="AF462" s="64"/>
      <c r="AG462" s="64"/>
      <c r="AH462" s="64"/>
      <c r="AI462" s="64"/>
      <c r="AJ462" s="64"/>
      <c r="AK462" s="64"/>
      <c r="AL462" s="64"/>
      <c r="AM462" s="64"/>
      <c r="AN462" s="64"/>
      <c r="AO462" s="64"/>
      <c r="AP462" s="64"/>
      <c r="AQ462" s="64"/>
      <c r="AR462" s="64"/>
      <c r="AS462" s="64"/>
      <c r="AT462" s="64"/>
      <c r="AU462" s="64"/>
      <c r="AV462" s="64"/>
      <c r="AW462" s="64"/>
      <c r="AX462" s="64"/>
      <c r="AY462" s="64"/>
    </row>
    <row r="463" spans="1:51" s="62" customFormat="1" x14ac:dyDescent="0.25">
      <c r="A463" s="590" t="s">
        <v>187</v>
      </c>
      <c r="B463" s="782" t="s">
        <v>144</v>
      </c>
      <c r="C463" s="489">
        <f t="shared" ref="C463:F464" si="722">C306+C374+C430</f>
        <v>0.2</v>
      </c>
      <c r="D463" s="490">
        <f t="shared" si="722"/>
        <v>0.56253696302801126</v>
      </c>
      <c r="E463" s="490">
        <f t="shared" si="722"/>
        <v>0.9562672083051228</v>
      </c>
      <c r="F463" s="491">
        <f t="shared" si="722"/>
        <v>0.67319582866686556</v>
      </c>
      <c r="G463" s="490"/>
      <c r="H463" s="489">
        <f t="shared" ref="H463:K464" si="723">H306+H374+H430</f>
        <v>0.239846452698846</v>
      </c>
      <c r="I463" s="490">
        <f t="shared" si="723"/>
        <v>0.65223391100198924</v>
      </c>
      <c r="J463" s="490">
        <f t="shared" si="723"/>
        <v>0.70791963629916477</v>
      </c>
      <c r="K463" s="491">
        <f t="shared" si="723"/>
        <v>0.79200000000000048</v>
      </c>
      <c r="L463" s="490"/>
      <c r="M463" s="489">
        <f t="shared" ref="M463:P464" si="724">M306+M374+M430</f>
        <v>0.21370443024959576</v>
      </c>
      <c r="N463" s="490">
        <f t="shared" si="724"/>
        <v>0.65223391100198924</v>
      </c>
      <c r="O463" s="490">
        <f t="shared" si="724"/>
        <v>0.734061658748415</v>
      </c>
      <c r="P463" s="491">
        <f t="shared" si="724"/>
        <v>0.79200000000000004</v>
      </c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  <c r="AE463" s="64"/>
      <c r="AF463" s="64"/>
      <c r="AG463" s="64"/>
      <c r="AH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  <c r="AU463" s="64"/>
      <c r="AV463" s="64"/>
      <c r="AW463" s="64"/>
      <c r="AX463" s="64"/>
      <c r="AY463" s="64"/>
    </row>
    <row r="464" spans="1:51" s="62" customFormat="1" x14ac:dyDescent="0.25">
      <c r="A464" s="591" t="s">
        <v>230</v>
      </c>
      <c r="B464" s="783" t="s">
        <v>144</v>
      </c>
      <c r="C464" s="495">
        <f t="shared" si="722"/>
        <v>5.0999999999999997E-2</v>
      </c>
      <c r="D464" s="496">
        <f t="shared" si="722"/>
        <v>4.0253036971988745E-2</v>
      </c>
      <c r="E464" s="496">
        <f t="shared" si="722"/>
        <v>7.1062791694876989E-2</v>
      </c>
      <c r="F464" s="497">
        <f t="shared" si="722"/>
        <v>4.7684171333134219E-2</v>
      </c>
      <c r="G464" s="496"/>
      <c r="H464" s="495">
        <f t="shared" si="723"/>
        <v>5.5395632967721264E-2</v>
      </c>
      <c r="I464" s="496">
        <f t="shared" si="723"/>
        <v>5.065608899801069E-2</v>
      </c>
      <c r="J464" s="496">
        <f t="shared" si="723"/>
        <v>4.2948278034268046E-2</v>
      </c>
      <c r="K464" s="497">
        <f t="shared" si="723"/>
        <v>6.1000000000000047E-2</v>
      </c>
      <c r="L464" s="496"/>
      <c r="M464" s="495">
        <f t="shared" si="724"/>
        <v>5.2511794434105405E-2</v>
      </c>
      <c r="N464" s="496">
        <f t="shared" si="724"/>
        <v>5.065608899801069E-2</v>
      </c>
      <c r="O464" s="496">
        <f t="shared" si="724"/>
        <v>4.5832116567883906E-2</v>
      </c>
      <c r="P464" s="497">
        <f t="shared" si="724"/>
        <v>6.0999999999999999E-2</v>
      </c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  <c r="AE464" s="64"/>
      <c r="AF464" s="64"/>
      <c r="AG464" s="64"/>
      <c r="AH464" s="64"/>
      <c r="AI464" s="64"/>
      <c r="AJ464" s="64"/>
      <c r="AK464" s="64"/>
      <c r="AL464" s="64"/>
      <c r="AM464" s="64"/>
      <c r="AN464" s="64"/>
      <c r="AO464" s="64"/>
      <c r="AP464" s="64"/>
      <c r="AQ464" s="64"/>
      <c r="AR464" s="64"/>
      <c r="AS464" s="64"/>
      <c r="AT464" s="64"/>
      <c r="AU464" s="64"/>
      <c r="AV464" s="64"/>
      <c r="AW464" s="64"/>
      <c r="AX464" s="64"/>
      <c r="AY464" s="64"/>
    </row>
    <row r="465" spans="1:51" s="62" customFormat="1" x14ac:dyDescent="0.25">
      <c r="A465" s="595" t="s">
        <v>226</v>
      </c>
      <c r="B465" s="781" t="s">
        <v>144</v>
      </c>
      <c r="C465" s="592">
        <f>SUM(C466:C467)</f>
        <v>0.104</v>
      </c>
      <c r="D465" s="593">
        <f t="shared" ref="D465" si="725">SUM(D466:D467)</f>
        <v>0.09</v>
      </c>
      <c r="E465" s="593">
        <f t="shared" ref="E465" si="726">SUM(E466:E467)</f>
        <v>0.129</v>
      </c>
      <c r="F465" s="594">
        <f t="shared" ref="F465" si="727">SUM(F466:F467)</f>
        <v>0.374</v>
      </c>
      <c r="G465" s="593"/>
      <c r="H465" s="592">
        <f>SUM(H466:H467)</f>
        <v>0.104</v>
      </c>
      <c r="I465" s="593">
        <f t="shared" ref="I465:K465" si="728">SUM(I466:I467)</f>
        <v>0.09</v>
      </c>
      <c r="J465" s="593">
        <f t="shared" si="728"/>
        <v>0.129</v>
      </c>
      <c r="K465" s="594">
        <f t="shared" si="728"/>
        <v>0.374</v>
      </c>
      <c r="L465" s="593"/>
      <c r="M465" s="592">
        <f>SUM(M466:M467)</f>
        <v>0.104</v>
      </c>
      <c r="N465" s="593">
        <f t="shared" ref="N465:P465" si="729">SUM(N466:N467)</f>
        <v>0.09</v>
      </c>
      <c r="O465" s="593">
        <f t="shared" si="729"/>
        <v>0.129</v>
      </c>
      <c r="P465" s="594">
        <f t="shared" si="729"/>
        <v>0.374</v>
      </c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  <c r="AE465" s="64"/>
      <c r="AF465" s="64"/>
      <c r="AG465" s="64"/>
      <c r="AH465" s="64"/>
      <c r="AI465" s="64"/>
      <c r="AJ465" s="64"/>
      <c r="AK465" s="64"/>
      <c r="AL465" s="64"/>
      <c r="AM465" s="64"/>
      <c r="AN465" s="64"/>
      <c r="AO465" s="64"/>
      <c r="AP465" s="64"/>
      <c r="AQ465" s="64"/>
      <c r="AR465" s="64"/>
      <c r="AS465" s="64"/>
      <c r="AT465" s="64"/>
      <c r="AU465" s="64"/>
      <c r="AV465" s="64"/>
      <c r="AW465" s="64"/>
      <c r="AX465" s="64"/>
      <c r="AY465" s="64"/>
    </row>
    <row r="466" spans="1:51" s="62" customFormat="1" x14ac:dyDescent="0.25">
      <c r="A466" s="590" t="s">
        <v>93</v>
      </c>
      <c r="B466" s="782" t="s">
        <v>144</v>
      </c>
      <c r="C466" s="489">
        <f t="shared" ref="C466:F467" si="730">C309+C377+C433</f>
        <v>1E-3</v>
      </c>
      <c r="D466" s="490">
        <f t="shared" si="730"/>
        <v>2.4E-2</v>
      </c>
      <c r="E466" s="490">
        <f t="shared" si="730"/>
        <v>0</v>
      </c>
      <c r="F466" s="491">
        <f t="shared" si="730"/>
        <v>0.252</v>
      </c>
      <c r="G466" s="490"/>
      <c r="H466" s="489">
        <f t="shared" ref="H466:K467" si="731">H309+H377+H433</f>
        <v>1E-3</v>
      </c>
      <c r="I466" s="490">
        <f t="shared" si="731"/>
        <v>2.4E-2</v>
      </c>
      <c r="J466" s="490">
        <f t="shared" si="731"/>
        <v>0</v>
      </c>
      <c r="K466" s="491">
        <f t="shared" si="731"/>
        <v>0.252</v>
      </c>
      <c r="L466" s="490"/>
      <c r="M466" s="489">
        <f t="shared" ref="M466:P467" si="732">M309+M377+M433</f>
        <v>1E-3</v>
      </c>
      <c r="N466" s="490">
        <f t="shared" si="732"/>
        <v>2.4E-2</v>
      </c>
      <c r="O466" s="490">
        <f t="shared" si="732"/>
        <v>0</v>
      </c>
      <c r="P466" s="491">
        <f t="shared" si="732"/>
        <v>0.252</v>
      </c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  <c r="AE466" s="64"/>
      <c r="AF466" s="64"/>
      <c r="AG466" s="64"/>
      <c r="AH466" s="64"/>
      <c r="AI466" s="64"/>
      <c r="AJ466" s="64"/>
      <c r="AK466" s="64"/>
      <c r="AL466" s="64"/>
      <c r="AM466" s="64"/>
      <c r="AN466" s="64"/>
      <c r="AO466" s="64"/>
      <c r="AP466" s="64"/>
      <c r="AQ466" s="64"/>
      <c r="AR466" s="64"/>
      <c r="AS466" s="64"/>
      <c r="AT466" s="64"/>
      <c r="AU466" s="64"/>
      <c r="AV466" s="64"/>
      <c r="AW466" s="64"/>
      <c r="AX466" s="64"/>
      <c r="AY466" s="64"/>
    </row>
    <row r="467" spans="1:51" s="62" customFormat="1" x14ac:dyDescent="0.25">
      <c r="A467" s="591" t="s">
        <v>231</v>
      </c>
      <c r="B467" s="783" t="s">
        <v>144</v>
      </c>
      <c r="C467" s="495">
        <f t="shared" si="730"/>
        <v>0.10299999999999999</v>
      </c>
      <c r="D467" s="496">
        <f t="shared" si="730"/>
        <v>6.6000000000000003E-2</v>
      </c>
      <c r="E467" s="496">
        <f t="shared" si="730"/>
        <v>0.129</v>
      </c>
      <c r="F467" s="497">
        <f t="shared" si="730"/>
        <v>0.122</v>
      </c>
      <c r="G467" s="496"/>
      <c r="H467" s="495">
        <f t="shared" si="731"/>
        <v>0.10299999999999999</v>
      </c>
      <c r="I467" s="496">
        <f t="shared" si="731"/>
        <v>6.6000000000000003E-2</v>
      </c>
      <c r="J467" s="496">
        <f t="shared" si="731"/>
        <v>0.129</v>
      </c>
      <c r="K467" s="497">
        <f t="shared" si="731"/>
        <v>0.122</v>
      </c>
      <c r="L467" s="496"/>
      <c r="M467" s="495">
        <f t="shared" si="732"/>
        <v>0.10299999999999999</v>
      </c>
      <c r="N467" s="496">
        <f t="shared" si="732"/>
        <v>6.6000000000000003E-2</v>
      </c>
      <c r="O467" s="496">
        <f t="shared" si="732"/>
        <v>0.129</v>
      </c>
      <c r="P467" s="497">
        <f t="shared" si="732"/>
        <v>0.122</v>
      </c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  <c r="AE467" s="64"/>
      <c r="AF467" s="64"/>
      <c r="AG467" s="64"/>
      <c r="AH467" s="64"/>
      <c r="AI467" s="64"/>
      <c r="AJ467" s="64"/>
      <c r="AK467" s="64"/>
      <c r="AL467" s="64"/>
      <c r="AM467" s="64"/>
      <c r="AN467" s="64"/>
      <c r="AO467" s="64"/>
      <c r="AP467" s="64"/>
      <c r="AQ467" s="64"/>
      <c r="AR467" s="64"/>
      <c r="AS467" s="64"/>
      <c r="AT467" s="64"/>
      <c r="AU467" s="64"/>
      <c r="AV467" s="64"/>
      <c r="AW467" s="64"/>
      <c r="AX467" s="64"/>
      <c r="AY467" s="64"/>
    </row>
    <row r="468" spans="1:51" x14ac:dyDescent="0.25">
      <c r="A468" s="143" t="s">
        <v>243</v>
      </c>
      <c r="B468" s="780" t="s">
        <v>144</v>
      </c>
      <c r="C468" s="479">
        <f>C469+C472+C475+C478+C481</f>
        <v>1.35</v>
      </c>
      <c r="D468" s="480">
        <f t="shared" ref="D468" si="733">D469+D472+D475+D478+D481</f>
        <v>2.3802099999999999</v>
      </c>
      <c r="E468" s="480">
        <f t="shared" ref="E468" si="734">E469+E472+E475+E478+E481</f>
        <v>3.6076699999999997</v>
      </c>
      <c r="F468" s="481">
        <f t="shared" ref="F468" si="735">F469+F472+F475+F478+F481</f>
        <v>3.0821199999999997</v>
      </c>
      <c r="G468" s="480"/>
      <c r="H468" s="479">
        <f t="shared" ref="H468" si="736">H469+H472+H475+H478+H481</f>
        <v>1.305757914333433</v>
      </c>
      <c r="I468" s="480">
        <f t="shared" ref="I468" si="737">I469+I472+I475+I478+I481</f>
        <v>2.2801100000000001</v>
      </c>
      <c r="J468" s="480">
        <f t="shared" ref="J468" si="738">J469+J472+J475+J478+J481</f>
        <v>3.299207914333433</v>
      </c>
      <c r="K468" s="481">
        <f t="shared" ref="K468" si="739">K469+K472+K475+K478+K481</f>
        <v>3.1349241713331342</v>
      </c>
      <c r="L468" s="480"/>
      <c r="M468" s="479">
        <f t="shared" ref="M468" si="740">M469+M472+M475+M478+M481</f>
        <v>1.334783775316299</v>
      </c>
      <c r="N468" s="480">
        <f t="shared" ref="N468" si="741">N469+N472+N475+N478+N481</f>
        <v>2.2801100000000001</v>
      </c>
      <c r="O468" s="480">
        <f t="shared" ref="O468" si="742">O469+O472+O475+O478+O481</f>
        <v>3.3282337753162992</v>
      </c>
      <c r="P468" s="481">
        <f t="shared" ref="P468" si="743">P469+P472+P475+P478+P481</f>
        <v>3.0768724493674018</v>
      </c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</row>
    <row r="469" spans="1:51" s="62" customFormat="1" x14ac:dyDescent="0.25">
      <c r="A469" s="595" t="s">
        <v>222</v>
      </c>
      <c r="B469" s="781" t="s">
        <v>144</v>
      </c>
      <c r="C469" s="592">
        <f>SUM(C470:C471)</f>
        <v>0.1</v>
      </c>
      <c r="D469" s="593">
        <f t="shared" ref="D469:P469" si="744">SUM(D470:D471)</f>
        <v>0.45</v>
      </c>
      <c r="E469" s="593">
        <f t="shared" si="744"/>
        <v>0.65</v>
      </c>
      <c r="F469" s="594">
        <f t="shared" si="744"/>
        <v>0.4</v>
      </c>
      <c r="G469" s="593"/>
      <c r="H469" s="592">
        <f t="shared" si="744"/>
        <v>0.1</v>
      </c>
      <c r="I469" s="593">
        <f t="shared" si="744"/>
        <v>0.45</v>
      </c>
      <c r="J469" s="593">
        <f t="shared" si="744"/>
        <v>0.65</v>
      </c>
      <c r="K469" s="594">
        <f t="shared" si="744"/>
        <v>0.4</v>
      </c>
      <c r="L469" s="593"/>
      <c r="M469" s="592">
        <f t="shared" si="744"/>
        <v>0.1</v>
      </c>
      <c r="N469" s="593">
        <f t="shared" si="744"/>
        <v>0.45</v>
      </c>
      <c r="O469" s="593">
        <f t="shared" si="744"/>
        <v>0.65</v>
      </c>
      <c r="P469" s="594">
        <f t="shared" si="744"/>
        <v>0.4</v>
      </c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  <c r="AE469" s="64"/>
      <c r="AF469" s="64"/>
      <c r="AG469" s="64"/>
      <c r="AH469" s="64"/>
      <c r="AI469" s="64"/>
      <c r="AJ469" s="64"/>
      <c r="AK469" s="64"/>
      <c r="AL469" s="64"/>
      <c r="AM469" s="64"/>
      <c r="AN469" s="64"/>
      <c r="AO469" s="64"/>
      <c r="AP469" s="64"/>
      <c r="AQ469" s="64"/>
      <c r="AR469" s="64"/>
      <c r="AS469" s="64"/>
      <c r="AT469" s="64"/>
      <c r="AU469" s="64"/>
      <c r="AV469" s="64"/>
      <c r="AW469" s="64"/>
      <c r="AX469" s="64"/>
      <c r="AY469" s="64"/>
    </row>
    <row r="470" spans="1:51" s="62" customFormat="1" x14ac:dyDescent="0.25">
      <c r="A470" s="590" t="s">
        <v>184</v>
      </c>
      <c r="B470" s="782" t="s">
        <v>144</v>
      </c>
      <c r="C470" s="489">
        <f t="shared" ref="C470:F471" si="745">IF(C313&gt;=C398,C313-C398,0)+C437</f>
        <v>0.1</v>
      </c>
      <c r="D470" s="490">
        <f t="shared" si="745"/>
        <v>0.45</v>
      </c>
      <c r="E470" s="490">
        <f t="shared" si="745"/>
        <v>0.65</v>
      </c>
      <c r="F470" s="491">
        <f t="shared" si="745"/>
        <v>0.4</v>
      </c>
      <c r="G470" s="490"/>
      <c r="H470" s="489">
        <f t="shared" ref="H470:K471" si="746">IF(H313&gt;=H398,H313-H398,0)+H437</f>
        <v>0.1</v>
      </c>
      <c r="I470" s="490">
        <f t="shared" si="746"/>
        <v>0.45</v>
      </c>
      <c r="J470" s="490">
        <f t="shared" si="746"/>
        <v>0.65</v>
      </c>
      <c r="K470" s="491">
        <f t="shared" si="746"/>
        <v>0.4</v>
      </c>
      <c r="L470" s="490"/>
      <c r="M470" s="489">
        <f t="shared" ref="M470:P471" si="747">IF(M313&gt;=M398,M313-M398,0)+M437</f>
        <v>0.1</v>
      </c>
      <c r="N470" s="490">
        <f t="shared" si="747"/>
        <v>0.45</v>
      </c>
      <c r="O470" s="490">
        <f t="shared" si="747"/>
        <v>0.65</v>
      </c>
      <c r="P470" s="491">
        <f t="shared" si="747"/>
        <v>0.4</v>
      </c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  <c r="AE470" s="64"/>
      <c r="AF470" s="64"/>
      <c r="AG470" s="64"/>
      <c r="AH470" s="64"/>
      <c r="AI470" s="64"/>
      <c r="AJ470" s="64"/>
      <c r="AK470" s="64"/>
      <c r="AL470" s="64"/>
      <c r="AM470" s="64"/>
      <c r="AN470" s="64"/>
      <c r="AO470" s="64"/>
      <c r="AP470" s="64"/>
      <c r="AQ470" s="64"/>
      <c r="AR470" s="64"/>
      <c r="AS470" s="64"/>
      <c r="AT470" s="64"/>
      <c r="AU470" s="64"/>
      <c r="AV470" s="64"/>
      <c r="AW470" s="64"/>
      <c r="AX470" s="64"/>
      <c r="AY470" s="64"/>
    </row>
    <row r="471" spans="1:51" s="62" customFormat="1" x14ac:dyDescent="0.25">
      <c r="A471" s="591" t="s">
        <v>227</v>
      </c>
      <c r="B471" s="783" t="s">
        <v>144</v>
      </c>
      <c r="C471" s="495">
        <f t="shared" si="745"/>
        <v>0</v>
      </c>
      <c r="D471" s="496">
        <f t="shared" si="745"/>
        <v>0</v>
      </c>
      <c r="E471" s="496">
        <f t="shared" si="745"/>
        <v>0</v>
      </c>
      <c r="F471" s="497">
        <f t="shared" si="745"/>
        <v>0</v>
      </c>
      <c r="G471" s="496"/>
      <c r="H471" s="495">
        <f t="shared" si="746"/>
        <v>0</v>
      </c>
      <c r="I471" s="496">
        <f t="shared" si="746"/>
        <v>0</v>
      </c>
      <c r="J471" s="496">
        <f t="shared" si="746"/>
        <v>0</v>
      </c>
      <c r="K471" s="497">
        <f t="shared" si="746"/>
        <v>0</v>
      </c>
      <c r="L471" s="496"/>
      <c r="M471" s="495">
        <f t="shared" si="747"/>
        <v>0</v>
      </c>
      <c r="N471" s="496">
        <f t="shared" si="747"/>
        <v>0</v>
      </c>
      <c r="O471" s="496">
        <f t="shared" si="747"/>
        <v>0</v>
      </c>
      <c r="P471" s="497">
        <f t="shared" si="747"/>
        <v>0</v>
      </c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  <c r="AE471" s="64"/>
      <c r="AF471" s="64"/>
      <c r="AG471" s="64"/>
      <c r="AH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  <c r="AU471" s="64"/>
      <c r="AV471" s="64"/>
      <c r="AW471" s="64"/>
      <c r="AX471" s="64"/>
      <c r="AY471" s="64"/>
    </row>
    <row r="472" spans="1:51" s="62" customFormat="1" x14ac:dyDescent="0.25">
      <c r="A472" s="595" t="s">
        <v>223</v>
      </c>
      <c r="B472" s="781" t="s">
        <v>144</v>
      </c>
      <c r="C472" s="592">
        <f>SUM(C473:C474)</f>
        <v>0</v>
      </c>
      <c r="D472" s="593">
        <f t="shared" ref="D472:P472" si="748">SUM(D473:D474)</f>
        <v>0</v>
      </c>
      <c r="E472" s="593">
        <f t="shared" si="748"/>
        <v>0</v>
      </c>
      <c r="F472" s="594">
        <f t="shared" si="748"/>
        <v>0.19500000000000001</v>
      </c>
      <c r="G472" s="593"/>
      <c r="H472" s="592">
        <f t="shared" si="748"/>
        <v>0</v>
      </c>
      <c r="I472" s="593">
        <f t="shared" si="748"/>
        <v>0</v>
      </c>
      <c r="J472" s="593">
        <f t="shared" si="748"/>
        <v>0</v>
      </c>
      <c r="K472" s="594">
        <f t="shared" si="748"/>
        <v>0.19500000000000001</v>
      </c>
      <c r="L472" s="593"/>
      <c r="M472" s="592">
        <f t="shared" si="748"/>
        <v>0</v>
      </c>
      <c r="N472" s="593">
        <f t="shared" si="748"/>
        <v>0</v>
      </c>
      <c r="O472" s="593">
        <f t="shared" si="748"/>
        <v>0</v>
      </c>
      <c r="P472" s="594">
        <f t="shared" si="748"/>
        <v>0.19500000000000001</v>
      </c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  <c r="AV472" s="64"/>
      <c r="AW472" s="64"/>
      <c r="AX472" s="64"/>
      <c r="AY472" s="64"/>
    </row>
    <row r="473" spans="1:51" s="62" customFormat="1" x14ac:dyDescent="0.25">
      <c r="A473" s="590" t="s">
        <v>185</v>
      </c>
      <c r="B473" s="782" t="s">
        <v>144</v>
      </c>
      <c r="C473" s="489">
        <f t="shared" ref="C473:F474" si="749">IF(C316&gt;=C401,C316-C401,0)+C440</f>
        <v>0</v>
      </c>
      <c r="D473" s="490">
        <f t="shared" si="749"/>
        <v>0</v>
      </c>
      <c r="E473" s="490">
        <f t="shared" si="749"/>
        <v>0</v>
      </c>
      <c r="F473" s="491">
        <f t="shared" si="749"/>
        <v>0.19500000000000001</v>
      </c>
      <c r="G473" s="490"/>
      <c r="H473" s="489">
        <f t="shared" ref="H473:K474" si="750">IF(H316&gt;=H401,H316-H401,0)+H440</f>
        <v>0</v>
      </c>
      <c r="I473" s="490">
        <f t="shared" si="750"/>
        <v>0</v>
      </c>
      <c r="J473" s="490">
        <f t="shared" si="750"/>
        <v>0</v>
      </c>
      <c r="K473" s="491">
        <f t="shared" si="750"/>
        <v>0.19500000000000001</v>
      </c>
      <c r="L473" s="490"/>
      <c r="M473" s="489">
        <f t="shared" ref="M473:P474" si="751">IF(M316&gt;=M401,M316-M401,0)+M440</f>
        <v>0</v>
      </c>
      <c r="N473" s="490">
        <f t="shared" si="751"/>
        <v>0</v>
      </c>
      <c r="O473" s="490">
        <f t="shared" si="751"/>
        <v>0</v>
      </c>
      <c r="P473" s="491">
        <f t="shared" si="751"/>
        <v>0.19500000000000001</v>
      </c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  <c r="AE473" s="64"/>
      <c r="AF473" s="64"/>
      <c r="AG473" s="64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  <c r="AU473" s="64"/>
      <c r="AV473" s="64"/>
      <c r="AW473" s="64"/>
      <c r="AX473" s="64"/>
      <c r="AY473" s="64"/>
    </row>
    <row r="474" spans="1:51" s="62" customFormat="1" x14ac:dyDescent="0.25">
      <c r="A474" s="591" t="s">
        <v>228</v>
      </c>
      <c r="B474" s="783" t="s">
        <v>144</v>
      </c>
      <c r="C474" s="495">
        <f t="shared" si="749"/>
        <v>0</v>
      </c>
      <c r="D474" s="496">
        <f t="shared" si="749"/>
        <v>0</v>
      </c>
      <c r="E474" s="496">
        <f t="shared" si="749"/>
        <v>0</v>
      </c>
      <c r="F474" s="497">
        <f t="shared" si="749"/>
        <v>0</v>
      </c>
      <c r="G474" s="496"/>
      <c r="H474" s="495">
        <f t="shared" si="750"/>
        <v>0</v>
      </c>
      <c r="I474" s="496">
        <f t="shared" si="750"/>
        <v>0</v>
      </c>
      <c r="J474" s="496">
        <f t="shared" si="750"/>
        <v>0</v>
      </c>
      <c r="K474" s="497">
        <f t="shared" si="750"/>
        <v>0</v>
      </c>
      <c r="L474" s="496"/>
      <c r="M474" s="495">
        <f t="shared" si="751"/>
        <v>0</v>
      </c>
      <c r="N474" s="496">
        <f t="shared" si="751"/>
        <v>0</v>
      </c>
      <c r="O474" s="496">
        <f t="shared" si="751"/>
        <v>0</v>
      </c>
      <c r="P474" s="497">
        <f t="shared" si="751"/>
        <v>0</v>
      </c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  <c r="AE474" s="64"/>
      <c r="AF474" s="64"/>
      <c r="AG474" s="64"/>
      <c r="AH474" s="64"/>
      <c r="AI474" s="64"/>
      <c r="AJ474" s="64"/>
      <c r="AK474" s="64"/>
      <c r="AL474" s="64"/>
      <c r="AM474" s="64"/>
      <c r="AN474" s="64"/>
      <c r="AO474" s="64"/>
      <c r="AP474" s="64"/>
      <c r="AQ474" s="64"/>
      <c r="AR474" s="64"/>
      <c r="AS474" s="64"/>
      <c r="AT474" s="64"/>
      <c r="AU474" s="64"/>
      <c r="AV474" s="64"/>
      <c r="AW474" s="64"/>
      <c r="AX474" s="64"/>
      <c r="AY474" s="64"/>
    </row>
    <row r="475" spans="1:51" s="62" customFormat="1" x14ac:dyDescent="0.25">
      <c r="A475" s="595" t="s">
        <v>224</v>
      </c>
      <c r="B475" s="781" t="s">
        <v>144</v>
      </c>
      <c r="C475" s="592">
        <f>SUM(C476:C477)</f>
        <v>0</v>
      </c>
      <c r="D475" s="593">
        <f t="shared" ref="D475:P475" si="752">SUM(D476:D477)</f>
        <v>0</v>
      </c>
      <c r="E475" s="593">
        <f t="shared" si="752"/>
        <v>0</v>
      </c>
      <c r="F475" s="594">
        <f t="shared" si="752"/>
        <v>0</v>
      </c>
      <c r="G475" s="593"/>
      <c r="H475" s="592">
        <f t="shared" si="752"/>
        <v>0</v>
      </c>
      <c r="I475" s="593">
        <f t="shared" si="752"/>
        <v>0</v>
      </c>
      <c r="J475" s="593">
        <f t="shared" si="752"/>
        <v>0</v>
      </c>
      <c r="K475" s="594">
        <f t="shared" si="752"/>
        <v>0</v>
      </c>
      <c r="L475" s="593"/>
      <c r="M475" s="592">
        <f t="shared" si="752"/>
        <v>0</v>
      </c>
      <c r="N475" s="593">
        <f t="shared" si="752"/>
        <v>0</v>
      </c>
      <c r="O475" s="593">
        <f t="shared" si="752"/>
        <v>0</v>
      </c>
      <c r="P475" s="594">
        <f t="shared" si="752"/>
        <v>0</v>
      </c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  <c r="AE475" s="64"/>
      <c r="AF475" s="64"/>
      <c r="AG475" s="64"/>
      <c r="AH475" s="64"/>
      <c r="AI475" s="64"/>
      <c r="AJ475" s="64"/>
      <c r="AK475" s="64"/>
      <c r="AL475" s="64"/>
      <c r="AM475" s="64"/>
      <c r="AN475" s="64"/>
      <c r="AO475" s="64"/>
      <c r="AP475" s="64"/>
      <c r="AQ475" s="64"/>
      <c r="AR475" s="64"/>
      <c r="AS475" s="64"/>
      <c r="AT475" s="64"/>
      <c r="AU475" s="64"/>
      <c r="AV475" s="64"/>
      <c r="AW475" s="64"/>
      <c r="AX475" s="64"/>
      <c r="AY475" s="64"/>
    </row>
    <row r="476" spans="1:51" s="62" customFormat="1" x14ac:dyDescent="0.25">
      <c r="A476" s="590" t="s">
        <v>92</v>
      </c>
      <c r="B476" s="782" t="s">
        <v>144</v>
      </c>
      <c r="C476" s="489">
        <f t="shared" ref="C476:F477" si="753">IF(C319&gt;=C404,C319-C404,0)+C443</f>
        <v>0</v>
      </c>
      <c r="D476" s="490">
        <f t="shared" si="753"/>
        <v>0</v>
      </c>
      <c r="E476" s="490">
        <f t="shared" si="753"/>
        <v>0</v>
      </c>
      <c r="F476" s="491">
        <f t="shared" si="753"/>
        <v>0</v>
      </c>
      <c r="G476" s="490"/>
      <c r="H476" s="489">
        <f t="shared" ref="H476:K477" si="754">IF(H319&gt;=H404,H319-H404,0)+H443</f>
        <v>0</v>
      </c>
      <c r="I476" s="490">
        <f t="shared" si="754"/>
        <v>0</v>
      </c>
      <c r="J476" s="490">
        <f t="shared" si="754"/>
        <v>0</v>
      </c>
      <c r="K476" s="491">
        <f t="shared" si="754"/>
        <v>0</v>
      </c>
      <c r="L476" s="490"/>
      <c r="M476" s="489">
        <f t="shared" ref="M476:P477" si="755">IF(M319&gt;=M404,M319-M404,0)+M443</f>
        <v>0</v>
      </c>
      <c r="N476" s="490">
        <f t="shared" si="755"/>
        <v>0</v>
      </c>
      <c r="O476" s="490">
        <f t="shared" si="755"/>
        <v>0</v>
      </c>
      <c r="P476" s="491">
        <f t="shared" si="755"/>
        <v>0</v>
      </c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  <c r="AV476" s="64"/>
      <c r="AW476" s="64"/>
      <c r="AX476" s="64"/>
      <c r="AY476" s="64"/>
    </row>
    <row r="477" spans="1:51" s="62" customFormat="1" x14ac:dyDescent="0.25">
      <c r="A477" s="591" t="s">
        <v>229</v>
      </c>
      <c r="B477" s="783" t="s">
        <v>144</v>
      </c>
      <c r="C477" s="495">
        <f t="shared" si="753"/>
        <v>0</v>
      </c>
      <c r="D477" s="496">
        <f t="shared" si="753"/>
        <v>0</v>
      </c>
      <c r="E477" s="496">
        <f t="shared" si="753"/>
        <v>0</v>
      </c>
      <c r="F477" s="497">
        <f t="shared" si="753"/>
        <v>0</v>
      </c>
      <c r="G477" s="496"/>
      <c r="H477" s="495">
        <f t="shared" si="754"/>
        <v>0</v>
      </c>
      <c r="I477" s="496">
        <f t="shared" si="754"/>
        <v>0</v>
      </c>
      <c r="J477" s="496">
        <f t="shared" si="754"/>
        <v>0</v>
      </c>
      <c r="K477" s="497">
        <f t="shared" si="754"/>
        <v>0</v>
      </c>
      <c r="L477" s="496"/>
      <c r="M477" s="495">
        <f t="shared" si="755"/>
        <v>0</v>
      </c>
      <c r="N477" s="496">
        <f t="shared" si="755"/>
        <v>0</v>
      </c>
      <c r="O477" s="496">
        <f t="shared" si="755"/>
        <v>0</v>
      </c>
      <c r="P477" s="497">
        <f t="shared" si="755"/>
        <v>0</v>
      </c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  <c r="AV477" s="64"/>
      <c r="AW477" s="64"/>
      <c r="AX477" s="64"/>
      <c r="AY477" s="64"/>
    </row>
    <row r="478" spans="1:51" s="62" customFormat="1" x14ac:dyDescent="0.25">
      <c r="A478" s="595" t="s">
        <v>225</v>
      </c>
      <c r="B478" s="781" t="s">
        <v>144</v>
      </c>
      <c r="C478" s="592">
        <f>SUM(C479:C480)</f>
        <v>1.25</v>
      </c>
      <c r="D478" s="593">
        <f t="shared" ref="D478:P478" si="756">SUM(D479:D480)</f>
        <v>1.93021</v>
      </c>
      <c r="E478" s="593">
        <f t="shared" si="756"/>
        <v>2.8576699999999997</v>
      </c>
      <c r="F478" s="594">
        <f t="shared" si="756"/>
        <v>2.2871199999999998</v>
      </c>
      <c r="G478" s="593"/>
      <c r="H478" s="592">
        <f t="shared" si="756"/>
        <v>1.2057579143334329</v>
      </c>
      <c r="I478" s="593">
        <f t="shared" si="756"/>
        <v>1.8301099999999999</v>
      </c>
      <c r="J478" s="593">
        <f t="shared" si="756"/>
        <v>2.549207914333433</v>
      </c>
      <c r="K478" s="594">
        <f t="shared" si="756"/>
        <v>2.3399241713331342</v>
      </c>
      <c r="L478" s="593"/>
      <c r="M478" s="592">
        <f t="shared" si="756"/>
        <v>1.2347837753162989</v>
      </c>
      <c r="N478" s="593">
        <f t="shared" si="756"/>
        <v>1.8301099999999999</v>
      </c>
      <c r="O478" s="593">
        <f t="shared" si="756"/>
        <v>2.5782337753162992</v>
      </c>
      <c r="P478" s="594">
        <f t="shared" si="756"/>
        <v>2.2818724493674019</v>
      </c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  <c r="AE478" s="64"/>
      <c r="AF478" s="64"/>
      <c r="AG478" s="64"/>
      <c r="AH478" s="64"/>
      <c r="AI478" s="64"/>
      <c r="AJ478" s="64"/>
      <c r="AK478" s="64"/>
      <c r="AL478" s="64"/>
      <c r="AM478" s="64"/>
      <c r="AN478" s="64"/>
      <c r="AO478" s="64"/>
      <c r="AP478" s="64"/>
      <c r="AQ478" s="64"/>
      <c r="AR478" s="64"/>
      <c r="AS478" s="64"/>
      <c r="AT478" s="64"/>
      <c r="AU478" s="64"/>
      <c r="AV478" s="64"/>
      <c r="AW478" s="64"/>
      <c r="AX478" s="64"/>
      <c r="AY478" s="64"/>
    </row>
    <row r="479" spans="1:51" s="62" customFormat="1" x14ac:dyDescent="0.25">
      <c r="A479" s="590" t="s">
        <v>187</v>
      </c>
      <c r="B479" s="782" t="s">
        <v>144</v>
      </c>
      <c r="C479" s="489">
        <f t="shared" ref="C479:F480" si="757">IF(C322&gt;=C407,C322-C407,0)+C446</f>
        <v>1.25</v>
      </c>
      <c r="D479" s="490">
        <f t="shared" si="757"/>
        <v>1.93021</v>
      </c>
      <c r="E479" s="490">
        <f t="shared" si="757"/>
        <v>2.8576699999999997</v>
      </c>
      <c r="F479" s="491">
        <f t="shared" si="757"/>
        <v>2.2871199999999998</v>
      </c>
      <c r="G479" s="490"/>
      <c r="H479" s="489">
        <f t="shared" ref="H479:K480" si="758">IF(H322&gt;=H407,H322-H407,0)+H446</f>
        <v>1.2057579143334329</v>
      </c>
      <c r="I479" s="490">
        <f t="shared" si="758"/>
        <v>1.8301099999999999</v>
      </c>
      <c r="J479" s="490">
        <f t="shared" si="758"/>
        <v>2.549207914333433</v>
      </c>
      <c r="K479" s="491">
        <f t="shared" si="758"/>
        <v>2.3399241713331342</v>
      </c>
      <c r="L479" s="490"/>
      <c r="M479" s="489">
        <f t="shared" ref="M479:P480" si="759">IF(M322&gt;=M407,M322-M407,0)+M446</f>
        <v>1.2347837753162989</v>
      </c>
      <c r="N479" s="490">
        <f t="shared" si="759"/>
        <v>1.8301099999999999</v>
      </c>
      <c r="O479" s="490">
        <f t="shared" si="759"/>
        <v>2.5782337753162992</v>
      </c>
      <c r="P479" s="491">
        <f t="shared" si="759"/>
        <v>2.2818724493674019</v>
      </c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  <c r="AE479" s="64"/>
      <c r="AF479" s="64"/>
      <c r="AG479" s="64"/>
      <c r="AH479" s="64"/>
      <c r="AI479" s="64"/>
      <c r="AJ479" s="64"/>
      <c r="AK479" s="64"/>
      <c r="AL479" s="64"/>
      <c r="AM479" s="64"/>
      <c r="AN479" s="64"/>
      <c r="AO479" s="64"/>
      <c r="AP479" s="64"/>
      <c r="AQ479" s="64"/>
      <c r="AR479" s="64"/>
      <c r="AS479" s="64"/>
      <c r="AT479" s="64"/>
      <c r="AU479" s="64"/>
      <c r="AV479" s="64"/>
      <c r="AW479" s="64"/>
      <c r="AX479" s="64"/>
      <c r="AY479" s="64"/>
    </row>
    <row r="480" spans="1:51" s="62" customFormat="1" x14ac:dyDescent="0.25">
      <c r="A480" s="591" t="s">
        <v>230</v>
      </c>
      <c r="B480" s="783" t="s">
        <v>144</v>
      </c>
      <c r="C480" s="495">
        <f t="shared" si="757"/>
        <v>0</v>
      </c>
      <c r="D480" s="496">
        <f t="shared" si="757"/>
        <v>0</v>
      </c>
      <c r="E480" s="496">
        <f t="shared" si="757"/>
        <v>0</v>
      </c>
      <c r="F480" s="497">
        <f t="shared" si="757"/>
        <v>0</v>
      </c>
      <c r="G480" s="496"/>
      <c r="H480" s="495">
        <f t="shared" si="758"/>
        <v>0</v>
      </c>
      <c r="I480" s="496">
        <f t="shared" si="758"/>
        <v>0</v>
      </c>
      <c r="J480" s="496">
        <f t="shared" si="758"/>
        <v>0</v>
      </c>
      <c r="K480" s="497">
        <f t="shared" si="758"/>
        <v>0</v>
      </c>
      <c r="L480" s="496"/>
      <c r="M480" s="495">
        <f t="shared" si="759"/>
        <v>0</v>
      </c>
      <c r="N480" s="496">
        <f t="shared" si="759"/>
        <v>0</v>
      </c>
      <c r="O480" s="496">
        <f t="shared" si="759"/>
        <v>0</v>
      </c>
      <c r="P480" s="497">
        <f t="shared" si="759"/>
        <v>0</v>
      </c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  <c r="AE480" s="64"/>
      <c r="AF480" s="64"/>
      <c r="AG480" s="64"/>
      <c r="AH480" s="64"/>
      <c r="AI480" s="64"/>
      <c r="AJ480" s="64"/>
      <c r="AK480" s="64"/>
      <c r="AL480" s="64"/>
      <c r="AM480" s="64"/>
      <c r="AN480" s="64"/>
      <c r="AO480" s="64"/>
      <c r="AP480" s="64"/>
      <c r="AQ480" s="64"/>
      <c r="AR480" s="64"/>
      <c r="AS480" s="64"/>
      <c r="AT480" s="64"/>
      <c r="AU480" s="64"/>
      <c r="AV480" s="64"/>
      <c r="AW480" s="64"/>
      <c r="AX480" s="64"/>
      <c r="AY480" s="64"/>
    </row>
    <row r="481" spans="1:51" s="62" customFormat="1" x14ac:dyDescent="0.25">
      <c r="A481" s="595" t="s">
        <v>226</v>
      </c>
      <c r="B481" s="781" t="s">
        <v>144</v>
      </c>
      <c r="C481" s="592">
        <f>SUM(C482:C483)</f>
        <v>0</v>
      </c>
      <c r="D481" s="593">
        <f t="shared" ref="D481:P481" si="760">SUM(D482:D483)</f>
        <v>0</v>
      </c>
      <c r="E481" s="593">
        <f t="shared" si="760"/>
        <v>0.1</v>
      </c>
      <c r="F481" s="594">
        <f t="shared" si="760"/>
        <v>0.2</v>
      </c>
      <c r="G481" s="593"/>
      <c r="H481" s="592">
        <f t="shared" si="760"/>
        <v>0</v>
      </c>
      <c r="I481" s="593">
        <f t="shared" si="760"/>
        <v>0</v>
      </c>
      <c r="J481" s="593">
        <f t="shared" si="760"/>
        <v>0.1</v>
      </c>
      <c r="K481" s="594">
        <f t="shared" si="760"/>
        <v>0.2</v>
      </c>
      <c r="L481" s="593"/>
      <c r="M481" s="592">
        <f t="shared" si="760"/>
        <v>0</v>
      </c>
      <c r="N481" s="593">
        <f t="shared" si="760"/>
        <v>0</v>
      </c>
      <c r="O481" s="593">
        <f t="shared" si="760"/>
        <v>0.1</v>
      </c>
      <c r="P481" s="594">
        <f t="shared" si="760"/>
        <v>0.2</v>
      </c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  <c r="AE481" s="64"/>
      <c r="AF481" s="64"/>
      <c r="AG481" s="64"/>
      <c r="AH481" s="64"/>
      <c r="AI481" s="64"/>
      <c r="AJ481" s="64"/>
      <c r="AK481" s="64"/>
      <c r="AL481" s="64"/>
      <c r="AM481" s="64"/>
      <c r="AN481" s="64"/>
      <c r="AO481" s="64"/>
      <c r="AP481" s="64"/>
      <c r="AQ481" s="64"/>
      <c r="AR481" s="64"/>
      <c r="AS481" s="64"/>
      <c r="AT481" s="64"/>
      <c r="AU481" s="64"/>
      <c r="AV481" s="64"/>
      <c r="AW481" s="64"/>
      <c r="AX481" s="64"/>
      <c r="AY481" s="64"/>
    </row>
    <row r="482" spans="1:51" s="62" customFormat="1" x14ac:dyDescent="0.25">
      <c r="A482" s="590" t="s">
        <v>93</v>
      </c>
      <c r="B482" s="782" t="s">
        <v>144</v>
      </c>
      <c r="C482" s="489">
        <f t="shared" ref="C482:F483" si="761">IF(C325&gt;=C410,C325-C410,0)+C449</f>
        <v>0</v>
      </c>
      <c r="D482" s="490">
        <f t="shared" si="761"/>
        <v>0</v>
      </c>
      <c r="E482" s="490">
        <f t="shared" si="761"/>
        <v>0.1</v>
      </c>
      <c r="F482" s="491">
        <f t="shared" si="761"/>
        <v>0.2</v>
      </c>
      <c r="G482" s="490"/>
      <c r="H482" s="489">
        <f t="shared" ref="H482:K483" si="762">IF(H325&gt;=H410,H325-H410,0)+H449</f>
        <v>0</v>
      </c>
      <c r="I482" s="490">
        <f t="shared" si="762"/>
        <v>0</v>
      </c>
      <c r="J482" s="490">
        <f t="shared" si="762"/>
        <v>0.1</v>
      </c>
      <c r="K482" s="491">
        <f t="shared" si="762"/>
        <v>0.2</v>
      </c>
      <c r="L482" s="490"/>
      <c r="M482" s="489">
        <f t="shared" ref="M482:P483" si="763">IF(M325&gt;=M410,M325-M410,0)+M449</f>
        <v>0</v>
      </c>
      <c r="N482" s="490">
        <f t="shared" si="763"/>
        <v>0</v>
      </c>
      <c r="O482" s="490">
        <f t="shared" si="763"/>
        <v>0.1</v>
      </c>
      <c r="P482" s="491">
        <f t="shared" si="763"/>
        <v>0.2</v>
      </c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  <c r="AE482" s="64"/>
      <c r="AF482" s="64"/>
      <c r="AG482" s="64"/>
      <c r="AH482" s="64"/>
      <c r="AI482" s="64"/>
      <c r="AJ482" s="64"/>
      <c r="AK482" s="64"/>
      <c r="AL482" s="64"/>
      <c r="AM482" s="64"/>
      <c r="AN482" s="64"/>
      <c r="AO482" s="64"/>
      <c r="AP482" s="64"/>
      <c r="AQ482" s="64"/>
      <c r="AR482" s="64"/>
      <c r="AS482" s="64"/>
      <c r="AT482" s="64"/>
      <c r="AU482" s="64"/>
      <c r="AV482" s="64"/>
      <c r="AW482" s="64"/>
      <c r="AX482" s="64"/>
      <c r="AY482" s="64"/>
    </row>
    <row r="483" spans="1:51" s="62" customFormat="1" x14ac:dyDescent="0.25">
      <c r="A483" s="591" t="s">
        <v>231</v>
      </c>
      <c r="B483" s="783" t="s">
        <v>144</v>
      </c>
      <c r="C483" s="495">
        <f t="shared" si="761"/>
        <v>0</v>
      </c>
      <c r="D483" s="496">
        <f t="shared" si="761"/>
        <v>0</v>
      </c>
      <c r="E483" s="496">
        <f t="shared" si="761"/>
        <v>0</v>
      </c>
      <c r="F483" s="497">
        <f t="shared" si="761"/>
        <v>0</v>
      </c>
      <c r="G483" s="496"/>
      <c r="H483" s="495">
        <f t="shared" si="762"/>
        <v>0</v>
      </c>
      <c r="I483" s="496">
        <f t="shared" si="762"/>
        <v>0</v>
      </c>
      <c r="J483" s="496">
        <f t="shared" si="762"/>
        <v>0</v>
      </c>
      <c r="K483" s="497">
        <f t="shared" si="762"/>
        <v>0</v>
      </c>
      <c r="L483" s="496"/>
      <c r="M483" s="495">
        <f t="shared" si="763"/>
        <v>0</v>
      </c>
      <c r="N483" s="496">
        <f t="shared" si="763"/>
        <v>0</v>
      </c>
      <c r="O483" s="496">
        <f t="shared" si="763"/>
        <v>0</v>
      </c>
      <c r="P483" s="497">
        <f t="shared" si="763"/>
        <v>0</v>
      </c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  <c r="AE483" s="64"/>
      <c r="AF483" s="64"/>
      <c r="AG483" s="64"/>
      <c r="AH483" s="64"/>
      <c r="AI483" s="64"/>
      <c r="AJ483" s="64"/>
      <c r="AK483" s="64"/>
      <c r="AL483" s="64"/>
      <c r="AM483" s="64"/>
      <c r="AN483" s="64"/>
      <c r="AO483" s="64"/>
      <c r="AP483" s="64"/>
      <c r="AQ483" s="64"/>
      <c r="AR483" s="64"/>
      <c r="AS483" s="64"/>
      <c r="AT483" s="64"/>
      <c r="AU483" s="64"/>
      <c r="AV483" s="64"/>
      <c r="AW483" s="64"/>
      <c r="AX483" s="64"/>
      <c r="AY483" s="64"/>
    </row>
    <row r="484" spans="1:51" x14ac:dyDescent="0.25">
      <c r="A484" s="143" t="s">
        <v>30</v>
      </c>
      <c r="B484" s="780" t="s">
        <v>144</v>
      </c>
      <c r="C484" s="479">
        <f t="shared" ref="C484:P484" si="764">SUM(C485:C489)</f>
        <v>2.4080000000000004</v>
      </c>
      <c r="D484" s="480">
        <f t="shared" si="764"/>
        <v>2.3685799999999997</v>
      </c>
      <c r="E484" s="480">
        <f t="shared" si="764"/>
        <v>2.8672399999999998</v>
      </c>
      <c r="F484" s="481">
        <f t="shared" si="764"/>
        <v>4.024815828666866</v>
      </c>
      <c r="G484" s="480"/>
      <c r="H484" s="479">
        <f t="shared" si="764"/>
        <v>3.0583000000000005</v>
      </c>
      <c r="I484" s="480">
        <f t="shared" si="764"/>
        <v>3.2010800000000001</v>
      </c>
      <c r="J484" s="480">
        <f t="shared" si="764"/>
        <v>3.7217917219657317</v>
      </c>
      <c r="K484" s="481">
        <f t="shared" si="764"/>
        <v>4.5398675506325983</v>
      </c>
      <c r="L484" s="480"/>
      <c r="M484" s="479">
        <f t="shared" si="764"/>
        <v>3.7153000000000005</v>
      </c>
      <c r="N484" s="480">
        <f t="shared" si="764"/>
        <v>3.8580800000000002</v>
      </c>
      <c r="O484" s="480">
        <f t="shared" si="764"/>
        <v>4.3759078834321166</v>
      </c>
      <c r="P484" s="481">
        <f t="shared" si="764"/>
        <v>5.0720354340647145</v>
      </c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</row>
    <row r="485" spans="1:51" s="8" customFormat="1" x14ac:dyDescent="0.25">
      <c r="A485" s="488" t="s">
        <v>184</v>
      </c>
      <c r="B485" s="782" t="s">
        <v>144</v>
      </c>
      <c r="C485" s="489">
        <f>C328+C341-C436+C420</f>
        <v>0.93100000000000005</v>
      </c>
      <c r="D485" s="490">
        <f>D328+D341-D437+D421</f>
        <v>0.96599999999999997</v>
      </c>
      <c r="E485" s="490">
        <f>E328+E341-E437+E421</f>
        <v>1.5089999999999999</v>
      </c>
      <c r="F485" s="491">
        <f>F328+F341-F437+F421</f>
        <v>1.6020000000000001</v>
      </c>
      <c r="G485" s="490"/>
      <c r="H485" s="489">
        <f>H328+H341-H437+H421</f>
        <v>1.03</v>
      </c>
      <c r="I485" s="490">
        <f>I328+I341-I437+I421</f>
        <v>1.0649999999999999</v>
      </c>
      <c r="J485" s="490">
        <f>J328+J341-J437+J421</f>
        <v>1.6080000000000001</v>
      </c>
      <c r="K485" s="491">
        <f>K328+K341-K437+K421</f>
        <v>1.7010000000000001</v>
      </c>
      <c r="L485" s="490"/>
      <c r="M485" s="489">
        <f>M328+M341-M437+M421</f>
        <v>1.129</v>
      </c>
      <c r="N485" s="490">
        <f>N328+N341-N437+N421</f>
        <v>1.1639999999999999</v>
      </c>
      <c r="O485" s="490">
        <f>O328+O341-O437+O421</f>
        <v>1.7070000000000001</v>
      </c>
      <c r="P485" s="491">
        <f>P328+P341-P437+P421</f>
        <v>1.8</v>
      </c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</row>
    <row r="486" spans="1:51" s="8" customFormat="1" x14ac:dyDescent="0.25">
      <c r="A486" s="492" t="s">
        <v>185</v>
      </c>
      <c r="B486" s="784" t="s">
        <v>144</v>
      </c>
      <c r="C486" s="493">
        <f>C329+C342-C439+C423</f>
        <v>0.66300000000000003</v>
      </c>
      <c r="D486" s="338">
        <f>D329+D342-D440+D424</f>
        <v>0.29299999999999998</v>
      </c>
      <c r="E486" s="338">
        <f>E329+E342-E440+E424</f>
        <v>0.23799999999999999</v>
      </c>
      <c r="F486" s="494">
        <f>F329+F342-F440+F424</f>
        <v>0.99399999999999999</v>
      </c>
      <c r="G486" s="338"/>
      <c r="H486" s="493">
        <f>H329+H342-H440+H424</f>
        <v>0.93100000000000005</v>
      </c>
      <c r="I486" s="338">
        <f>I329+I342-I440+I424</f>
        <v>0.56100000000000005</v>
      </c>
      <c r="J486" s="338">
        <f>J329+J342-J440+J424</f>
        <v>0.50600000000000001</v>
      </c>
      <c r="K486" s="494">
        <f>K329+K342-K440+K424</f>
        <v>1.262</v>
      </c>
      <c r="L486" s="338"/>
      <c r="M486" s="493">
        <f>M329+M342-M440+M424</f>
        <v>1.1990000000000001</v>
      </c>
      <c r="N486" s="338">
        <f>N329+N342-N440+N424</f>
        <v>0.82899999999999996</v>
      </c>
      <c r="O486" s="338">
        <f>O329+O342-O440+O424</f>
        <v>0.77400000000000002</v>
      </c>
      <c r="P486" s="494">
        <f>P329+P342-P440+P424</f>
        <v>1.53</v>
      </c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</row>
    <row r="487" spans="1:51" s="8" customFormat="1" x14ac:dyDescent="0.25">
      <c r="A487" s="492" t="s">
        <v>92</v>
      </c>
      <c r="B487" s="784" t="s">
        <v>144</v>
      </c>
      <c r="C487" s="493">
        <f>C330+C343-C442+C426</f>
        <v>0.20399999999999999</v>
      </c>
      <c r="D487" s="338">
        <f>D330+D343-D443+D427</f>
        <v>0.53700000000000003</v>
      </c>
      <c r="E487" s="338">
        <f>E330+E343-E443+E427</f>
        <v>0.80700000000000005</v>
      </c>
      <c r="F487" s="494">
        <f>F330+F343-F443+F427</f>
        <v>0.98050000000000015</v>
      </c>
      <c r="G487" s="338"/>
      <c r="H487" s="493">
        <f>H330+H343-H443+H427</f>
        <v>0.57950000000000013</v>
      </c>
      <c r="I487" s="338">
        <f>I330+I343-I443+I427</f>
        <v>0.91250000000000009</v>
      </c>
      <c r="J487" s="338">
        <f>J330+J343-J443+J427</f>
        <v>1.1825000000000001</v>
      </c>
      <c r="K487" s="494">
        <f>K330+K343-K443+K427</f>
        <v>0.98050000000000004</v>
      </c>
      <c r="L487" s="338"/>
      <c r="M487" s="493">
        <f>M330+M343-M443+M427</f>
        <v>0.77950000000000008</v>
      </c>
      <c r="N487" s="338">
        <f>N330+N343-N443+N427</f>
        <v>1.1125</v>
      </c>
      <c r="O487" s="338">
        <f>O330+O343-O443+O427</f>
        <v>1.3825000000000001</v>
      </c>
      <c r="P487" s="494">
        <f>P330+P343-P443+P427</f>
        <v>1.0005000000000002</v>
      </c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</row>
    <row r="488" spans="1:51" s="8" customFormat="1" x14ac:dyDescent="0.25">
      <c r="A488" s="492" t="s">
        <v>187</v>
      </c>
      <c r="B488" s="784" t="s">
        <v>144</v>
      </c>
      <c r="C488" s="493">
        <f>C331+C344-C445+C429</f>
        <v>0.495</v>
      </c>
      <c r="D488" s="338">
        <f>D331+D344-D446+D430</f>
        <v>0.44457999999999998</v>
      </c>
      <c r="E488" s="338">
        <f>E331+E344-E446+E430</f>
        <v>0.26923999999999998</v>
      </c>
      <c r="F488" s="494">
        <f>F331+F344-F446+F430</f>
        <v>0.23531582866686573</v>
      </c>
      <c r="G488" s="338"/>
      <c r="H488" s="493">
        <f>H331+H344-H446+H430</f>
        <v>0.31280000000000002</v>
      </c>
      <c r="I488" s="338">
        <f>I331+I344-I446+I430</f>
        <v>0.44457999999999998</v>
      </c>
      <c r="J488" s="338">
        <f>J331+J344-J446+J430</f>
        <v>0.29129172196573194</v>
      </c>
      <c r="K488" s="494">
        <f>K331+K344-K446+K430</f>
        <v>0.29336755063259778</v>
      </c>
      <c r="L488" s="338"/>
      <c r="M488" s="493">
        <f>M331+M344-M446+M430</f>
        <v>0.31280000000000002</v>
      </c>
      <c r="N488" s="338">
        <f>N331+N344-N446+N430</f>
        <v>0.44457999999999998</v>
      </c>
      <c r="O488" s="338">
        <f>O331+O344-O446+O430</f>
        <v>0.2884078834321161</v>
      </c>
      <c r="P488" s="494">
        <f>P331+P344-P446+P430</f>
        <v>0.34853543406471399</v>
      </c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</row>
    <row r="489" spans="1:51" s="8" customFormat="1" x14ac:dyDescent="0.25">
      <c r="A489" s="492" t="s">
        <v>93</v>
      </c>
      <c r="B489" s="784" t="s">
        <v>144</v>
      </c>
      <c r="C489" s="493">
        <f>C332+C345-C448+C432</f>
        <v>0.115</v>
      </c>
      <c r="D489" s="338">
        <f>D332+D345-D449+D433</f>
        <v>0.128</v>
      </c>
      <c r="E489" s="338">
        <f>E332+E345-E449+E433</f>
        <v>4.3999999999999997E-2</v>
      </c>
      <c r="F489" s="494">
        <f>F332+F345-F449+F433</f>
        <v>0.21299999999999999</v>
      </c>
      <c r="G489" s="338"/>
      <c r="H489" s="493">
        <f>H332+H345-H449+H433</f>
        <v>0.20499999999999999</v>
      </c>
      <c r="I489" s="338">
        <f>I332+I345-I449+I433</f>
        <v>0.218</v>
      </c>
      <c r="J489" s="338">
        <f>J332+J345-J449+J433</f>
        <v>0.13400000000000001</v>
      </c>
      <c r="K489" s="494">
        <f>K332+K345-K449+K433</f>
        <v>0.30299999999999999</v>
      </c>
      <c r="L489" s="338"/>
      <c r="M489" s="493">
        <f>M332+M345-M449+M433</f>
        <v>0.29499999999999998</v>
      </c>
      <c r="N489" s="338">
        <f>N332+N345-N449+N433</f>
        <v>0.308</v>
      </c>
      <c r="O489" s="338">
        <f>O332+O345-O449+O433</f>
        <v>0.224</v>
      </c>
      <c r="P489" s="494">
        <f>P332+P345-P449+P433</f>
        <v>0.39300000000000002</v>
      </c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</row>
    <row r="490" spans="1:51" x14ac:dyDescent="0.25">
      <c r="A490" s="140" t="s">
        <v>31</v>
      </c>
      <c r="B490" s="780"/>
      <c r="C490" s="339"/>
      <c r="D490" s="141"/>
      <c r="E490" s="141"/>
      <c r="F490" s="142"/>
      <c r="G490" s="141"/>
      <c r="H490" s="339"/>
      <c r="I490" s="141"/>
      <c r="J490" s="141"/>
      <c r="K490" s="142"/>
      <c r="L490" s="141"/>
      <c r="M490" s="339"/>
      <c r="N490" s="141"/>
      <c r="O490" s="141"/>
      <c r="P490" s="142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</row>
    <row r="491" spans="1:51" x14ac:dyDescent="0.25">
      <c r="A491" s="143" t="s">
        <v>238</v>
      </c>
      <c r="B491" s="780" t="s">
        <v>144</v>
      </c>
      <c r="C491" s="479">
        <f>C492+C495+C498+C501+C504</f>
        <v>0</v>
      </c>
      <c r="D491" s="480">
        <f t="shared" ref="D491" si="765">D492+D495+D498+D501+D504</f>
        <v>6.9790000000000005E-2</v>
      </c>
      <c r="E491" s="480">
        <f t="shared" ref="E491" si="766">E492+E495+E498+E501+E504</f>
        <v>0.13211999999999977</v>
      </c>
      <c r="F491" s="481">
        <f t="shared" ref="F491" si="767">F492+F495+F498+F501+F504</f>
        <v>0.55549999999999988</v>
      </c>
      <c r="G491" s="480"/>
      <c r="H491" s="479">
        <f t="shared" ref="H491" si="768">H492+H495+H498+H501+H504</f>
        <v>4.4242085666567253E-2</v>
      </c>
      <c r="I491" s="480">
        <f t="shared" ref="I491" si="769">I492+I495+I498+I501+I504</f>
        <v>0.21413208566656719</v>
      </c>
      <c r="J491" s="480">
        <f t="shared" ref="J491" si="770">J492+J495+J498+J501+J504</f>
        <v>0</v>
      </c>
      <c r="K491" s="481">
        <f t="shared" ref="K491" si="771">K492+K495+K498+K501+K504</f>
        <v>0.18000000000000066</v>
      </c>
      <c r="L491" s="480"/>
      <c r="M491" s="479">
        <f t="shared" ref="M491" si="772">M492+M495+M498+M501+M504</f>
        <v>1.5216224683701159E-2</v>
      </c>
      <c r="N491" s="480">
        <f t="shared" ref="N491" si="773">N492+N495+N498+N501+N504</f>
        <v>0.18510622468370108</v>
      </c>
      <c r="O491" s="480">
        <f t="shared" ref="O491" si="774">O492+O495+O498+O501+O504</f>
        <v>0</v>
      </c>
      <c r="P491" s="481">
        <f t="shared" ref="P491" si="775">P492+P495+P498+P501+P504</f>
        <v>0</v>
      </c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</row>
    <row r="492" spans="1:51" s="62" customFormat="1" x14ac:dyDescent="0.25">
      <c r="A492" s="595" t="s">
        <v>222</v>
      </c>
      <c r="B492" s="781" t="s">
        <v>144</v>
      </c>
      <c r="C492" s="592">
        <f t="shared" ref="C492:D492" si="776">SUM(C493:C494)</f>
        <v>0</v>
      </c>
      <c r="D492" s="593">
        <f t="shared" si="776"/>
        <v>0</v>
      </c>
      <c r="E492" s="593">
        <f t="shared" ref="E492:F492" si="777">SUM(E493:E494)</f>
        <v>0</v>
      </c>
      <c r="F492" s="640">
        <f t="shared" si="777"/>
        <v>0</v>
      </c>
      <c r="G492" s="593"/>
      <c r="H492" s="592">
        <f t="shared" ref="H492:K492" si="778">SUM(H493:H494)</f>
        <v>0</v>
      </c>
      <c r="I492" s="593">
        <f t="shared" si="778"/>
        <v>0</v>
      </c>
      <c r="J492" s="593">
        <f t="shared" si="778"/>
        <v>0</v>
      </c>
      <c r="K492" s="640">
        <f t="shared" si="778"/>
        <v>0</v>
      </c>
      <c r="L492" s="593"/>
      <c r="M492" s="592">
        <f t="shared" ref="M492:P492" si="779">SUM(M493:M494)</f>
        <v>0</v>
      </c>
      <c r="N492" s="593">
        <f t="shared" si="779"/>
        <v>0</v>
      </c>
      <c r="O492" s="593">
        <f t="shared" si="779"/>
        <v>0</v>
      </c>
      <c r="P492" s="640">
        <f t="shared" si="779"/>
        <v>0</v>
      </c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  <c r="AE492" s="64"/>
      <c r="AF492" s="64"/>
      <c r="AG492" s="64"/>
      <c r="AH492" s="64"/>
      <c r="AI492" s="64"/>
      <c r="AJ492" s="64"/>
      <c r="AK492" s="64"/>
      <c r="AL492" s="64"/>
      <c r="AM492" s="64"/>
      <c r="AN492" s="64"/>
      <c r="AO492" s="64"/>
      <c r="AP492" s="64"/>
      <c r="AQ492" s="64"/>
      <c r="AR492" s="64"/>
      <c r="AS492" s="64"/>
      <c r="AT492" s="64"/>
      <c r="AU492" s="64"/>
      <c r="AV492" s="64"/>
      <c r="AW492" s="64"/>
      <c r="AX492" s="64"/>
      <c r="AY492" s="64"/>
    </row>
    <row r="493" spans="1:51" s="62" customFormat="1" x14ac:dyDescent="0.25">
      <c r="A493" s="590" t="s">
        <v>184</v>
      </c>
      <c r="B493" s="782" t="s">
        <v>144</v>
      </c>
      <c r="C493" s="489">
        <f>C454-C297</f>
        <v>0</v>
      </c>
      <c r="D493" s="490">
        <f t="shared" ref="D493:F494" si="780">D454-D297+C493</f>
        <v>0</v>
      </c>
      <c r="E493" s="490">
        <f t="shared" si="780"/>
        <v>0</v>
      </c>
      <c r="F493" s="491">
        <f t="shared" si="780"/>
        <v>0</v>
      </c>
      <c r="G493" s="490"/>
      <c r="H493" s="489">
        <f>H454-H297</f>
        <v>0</v>
      </c>
      <c r="I493" s="490">
        <f t="shared" ref="I493:K494" si="781">I454-I297+H493</f>
        <v>0</v>
      </c>
      <c r="J493" s="490">
        <f t="shared" si="781"/>
        <v>0</v>
      </c>
      <c r="K493" s="491">
        <f t="shared" si="781"/>
        <v>0</v>
      </c>
      <c r="L493" s="490"/>
      <c r="M493" s="489">
        <f>M454-M297</f>
        <v>0</v>
      </c>
      <c r="N493" s="490">
        <f t="shared" ref="N493:P494" si="782">N454-N297+M493</f>
        <v>0</v>
      </c>
      <c r="O493" s="490">
        <f t="shared" si="782"/>
        <v>0</v>
      </c>
      <c r="P493" s="491">
        <f t="shared" si="782"/>
        <v>0</v>
      </c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  <c r="AE493" s="64"/>
      <c r="AF493" s="64"/>
      <c r="AG493" s="64"/>
      <c r="AH493" s="64"/>
      <c r="AI493" s="64"/>
      <c r="AJ493" s="64"/>
      <c r="AK493" s="64"/>
      <c r="AL493" s="64"/>
      <c r="AM493" s="64"/>
      <c r="AN493" s="64"/>
      <c r="AO493" s="64"/>
      <c r="AP493" s="64"/>
      <c r="AQ493" s="64"/>
      <c r="AR493" s="64"/>
      <c r="AS493" s="64"/>
      <c r="AT493" s="64"/>
      <c r="AU493" s="64"/>
      <c r="AV493" s="64"/>
      <c r="AW493" s="64"/>
      <c r="AX493" s="64"/>
      <c r="AY493" s="64"/>
    </row>
    <row r="494" spans="1:51" s="62" customFormat="1" x14ac:dyDescent="0.25">
      <c r="A494" s="591" t="s">
        <v>227</v>
      </c>
      <c r="B494" s="783" t="s">
        <v>144</v>
      </c>
      <c r="C494" s="495">
        <f>C455-C298</f>
        <v>0</v>
      </c>
      <c r="D494" s="496">
        <f t="shared" si="780"/>
        <v>0</v>
      </c>
      <c r="E494" s="496">
        <f t="shared" si="780"/>
        <v>0</v>
      </c>
      <c r="F494" s="497">
        <f t="shared" si="780"/>
        <v>0</v>
      </c>
      <c r="G494" s="496"/>
      <c r="H494" s="495">
        <f>H455-H298</f>
        <v>0</v>
      </c>
      <c r="I494" s="496">
        <f t="shared" si="781"/>
        <v>0</v>
      </c>
      <c r="J494" s="496">
        <f t="shared" si="781"/>
        <v>0</v>
      </c>
      <c r="K494" s="497">
        <f t="shared" si="781"/>
        <v>0</v>
      </c>
      <c r="L494" s="496"/>
      <c r="M494" s="495">
        <f>M455-M298</f>
        <v>0</v>
      </c>
      <c r="N494" s="496">
        <f t="shared" si="782"/>
        <v>0</v>
      </c>
      <c r="O494" s="496">
        <f t="shared" si="782"/>
        <v>0</v>
      </c>
      <c r="P494" s="497">
        <f t="shared" si="782"/>
        <v>0</v>
      </c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  <c r="AE494" s="64"/>
      <c r="AF494" s="64"/>
      <c r="AG494" s="64"/>
      <c r="AH494" s="64"/>
      <c r="AI494" s="64"/>
      <c r="AJ494" s="64"/>
      <c r="AK494" s="64"/>
      <c r="AL494" s="64"/>
      <c r="AM494" s="64"/>
      <c r="AN494" s="64"/>
      <c r="AO494" s="64"/>
      <c r="AP494" s="64"/>
      <c r="AQ494" s="64"/>
      <c r="AR494" s="64"/>
      <c r="AS494" s="64"/>
      <c r="AT494" s="64"/>
      <c r="AU494" s="64"/>
      <c r="AV494" s="64"/>
      <c r="AW494" s="64"/>
      <c r="AX494" s="64"/>
      <c r="AY494" s="64"/>
    </row>
    <row r="495" spans="1:51" s="62" customFormat="1" x14ac:dyDescent="0.25">
      <c r="A495" s="595" t="s">
        <v>223</v>
      </c>
      <c r="B495" s="781" t="s">
        <v>144</v>
      </c>
      <c r="C495" s="592">
        <f>SUM(C496:C497)</f>
        <v>0</v>
      </c>
      <c r="D495" s="593">
        <f t="shared" ref="D495" si="783">SUM(D496:D497)</f>
        <v>0</v>
      </c>
      <c r="E495" s="593">
        <f t="shared" ref="E495:F495" si="784">SUM(E496:E497)</f>
        <v>0</v>
      </c>
      <c r="F495" s="594">
        <f t="shared" si="784"/>
        <v>0</v>
      </c>
      <c r="G495" s="593"/>
      <c r="H495" s="592">
        <f>SUM(H496:H497)</f>
        <v>0</v>
      </c>
      <c r="I495" s="593">
        <f t="shared" ref="I495:K495" si="785">SUM(I496:I497)</f>
        <v>0</v>
      </c>
      <c r="J495" s="593">
        <f t="shared" si="785"/>
        <v>0</v>
      </c>
      <c r="K495" s="594">
        <f t="shared" si="785"/>
        <v>0</v>
      </c>
      <c r="L495" s="593"/>
      <c r="M495" s="592">
        <f>SUM(M496:M497)</f>
        <v>0</v>
      </c>
      <c r="N495" s="593">
        <f t="shared" ref="N495:P495" si="786">SUM(N496:N497)</f>
        <v>0</v>
      </c>
      <c r="O495" s="593">
        <f t="shared" si="786"/>
        <v>0</v>
      </c>
      <c r="P495" s="594">
        <f t="shared" si="786"/>
        <v>0</v>
      </c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  <c r="AE495" s="64"/>
      <c r="AF495" s="64"/>
      <c r="AG495" s="64"/>
      <c r="AH495" s="64"/>
      <c r="AI495" s="64"/>
      <c r="AJ495" s="64"/>
      <c r="AK495" s="64"/>
      <c r="AL495" s="64"/>
      <c r="AM495" s="64"/>
      <c r="AN495" s="64"/>
      <c r="AO495" s="64"/>
      <c r="AP495" s="64"/>
      <c r="AQ495" s="64"/>
      <c r="AR495" s="64"/>
      <c r="AS495" s="64"/>
      <c r="AT495" s="64"/>
      <c r="AU495" s="64"/>
      <c r="AV495" s="64"/>
      <c r="AW495" s="64"/>
      <c r="AX495" s="64"/>
      <c r="AY495" s="64"/>
    </row>
    <row r="496" spans="1:51" s="62" customFormat="1" x14ac:dyDescent="0.25">
      <c r="A496" s="590" t="s">
        <v>185</v>
      </c>
      <c r="B496" s="782" t="s">
        <v>144</v>
      </c>
      <c r="C496" s="489">
        <f>C457-C300</f>
        <v>0</v>
      </c>
      <c r="D496" s="490">
        <f t="shared" ref="D496:F497" si="787">D457-D300+C496</f>
        <v>0</v>
      </c>
      <c r="E496" s="490">
        <f t="shared" si="787"/>
        <v>0</v>
      </c>
      <c r="F496" s="491">
        <f t="shared" si="787"/>
        <v>0</v>
      </c>
      <c r="G496" s="490"/>
      <c r="H496" s="489">
        <f>H457-H300</f>
        <v>0</v>
      </c>
      <c r="I496" s="490">
        <f t="shared" ref="I496:K497" si="788">I457-I300+H496</f>
        <v>0</v>
      </c>
      <c r="J496" s="490">
        <f t="shared" si="788"/>
        <v>0</v>
      </c>
      <c r="K496" s="491">
        <f t="shared" si="788"/>
        <v>0</v>
      </c>
      <c r="L496" s="490"/>
      <c r="M496" s="489">
        <f>M457-M300</f>
        <v>0</v>
      </c>
      <c r="N496" s="490">
        <f t="shared" ref="N496:P497" si="789">N457-N300+M496</f>
        <v>0</v>
      </c>
      <c r="O496" s="490">
        <f t="shared" si="789"/>
        <v>0</v>
      </c>
      <c r="P496" s="491">
        <f t="shared" si="789"/>
        <v>0</v>
      </c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  <c r="AE496" s="64"/>
      <c r="AF496" s="64"/>
      <c r="AG496" s="64"/>
      <c r="AH496" s="64"/>
      <c r="AI496" s="64"/>
      <c r="AJ496" s="64"/>
      <c r="AK496" s="64"/>
      <c r="AL496" s="64"/>
      <c r="AM496" s="64"/>
      <c r="AN496" s="64"/>
      <c r="AO496" s="64"/>
      <c r="AP496" s="64"/>
      <c r="AQ496" s="64"/>
      <c r="AR496" s="64"/>
      <c r="AS496" s="64"/>
      <c r="AT496" s="64"/>
      <c r="AU496" s="64"/>
      <c r="AV496" s="64"/>
      <c r="AW496" s="64"/>
      <c r="AX496" s="64"/>
      <c r="AY496" s="64"/>
    </row>
    <row r="497" spans="1:51" s="62" customFormat="1" x14ac:dyDescent="0.25">
      <c r="A497" s="591" t="s">
        <v>228</v>
      </c>
      <c r="B497" s="783" t="s">
        <v>144</v>
      </c>
      <c r="C497" s="495">
        <f>C458-C301</f>
        <v>0</v>
      </c>
      <c r="D497" s="496">
        <f t="shared" si="787"/>
        <v>0</v>
      </c>
      <c r="E497" s="496">
        <f t="shared" si="787"/>
        <v>0</v>
      </c>
      <c r="F497" s="497">
        <f t="shared" si="787"/>
        <v>0</v>
      </c>
      <c r="G497" s="496"/>
      <c r="H497" s="495">
        <f>H458-H301</f>
        <v>0</v>
      </c>
      <c r="I497" s="496">
        <f t="shared" si="788"/>
        <v>0</v>
      </c>
      <c r="J497" s="496">
        <f t="shared" si="788"/>
        <v>0</v>
      </c>
      <c r="K497" s="497">
        <f t="shared" si="788"/>
        <v>0</v>
      </c>
      <c r="L497" s="496"/>
      <c r="M497" s="495">
        <f>M458-M301</f>
        <v>0</v>
      </c>
      <c r="N497" s="496">
        <f t="shared" si="789"/>
        <v>0</v>
      </c>
      <c r="O497" s="496">
        <f t="shared" si="789"/>
        <v>0</v>
      </c>
      <c r="P497" s="497">
        <f t="shared" si="789"/>
        <v>0</v>
      </c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  <c r="AE497" s="64"/>
      <c r="AF497" s="64"/>
      <c r="AG497" s="64"/>
      <c r="AH497" s="64"/>
      <c r="AI497" s="64"/>
      <c r="AJ497" s="64"/>
      <c r="AK497" s="64"/>
      <c r="AL497" s="64"/>
      <c r="AM497" s="64"/>
      <c r="AN497" s="64"/>
      <c r="AO497" s="64"/>
      <c r="AP497" s="64"/>
      <c r="AQ497" s="64"/>
      <c r="AR497" s="64"/>
      <c r="AS497" s="64"/>
      <c r="AT497" s="64"/>
      <c r="AU497" s="64"/>
      <c r="AV497" s="64"/>
      <c r="AW497" s="64"/>
      <c r="AX497" s="64"/>
      <c r="AY497" s="64"/>
    </row>
    <row r="498" spans="1:51" s="62" customFormat="1" x14ac:dyDescent="0.25">
      <c r="A498" s="595" t="s">
        <v>224</v>
      </c>
      <c r="B498" s="781" t="s">
        <v>144</v>
      </c>
      <c r="C498" s="592">
        <f>SUM(C499:C500)</f>
        <v>0</v>
      </c>
      <c r="D498" s="593">
        <f t="shared" ref="D498" si="790">SUM(D499:D500)</f>
        <v>0</v>
      </c>
      <c r="E498" s="593">
        <f t="shared" ref="E498:F498" si="791">SUM(E499:E500)</f>
        <v>0</v>
      </c>
      <c r="F498" s="594">
        <f t="shared" si="791"/>
        <v>0.55550000000000033</v>
      </c>
      <c r="G498" s="593"/>
      <c r="H498" s="592">
        <f>SUM(H499:H500)</f>
        <v>0</v>
      </c>
      <c r="I498" s="593">
        <f t="shared" ref="I498:K498" si="792">SUM(I499:I500)</f>
        <v>0</v>
      </c>
      <c r="J498" s="593">
        <f t="shared" si="792"/>
        <v>0</v>
      </c>
      <c r="K498" s="594">
        <f t="shared" si="792"/>
        <v>0.18000000000000016</v>
      </c>
      <c r="L498" s="593"/>
      <c r="M498" s="592">
        <f>SUM(M499:M500)</f>
        <v>0</v>
      </c>
      <c r="N498" s="593">
        <f t="shared" ref="N498:P498" si="793">SUM(N499:N500)</f>
        <v>0</v>
      </c>
      <c r="O498" s="593">
        <f t="shared" si="793"/>
        <v>0</v>
      </c>
      <c r="P498" s="594">
        <f t="shared" si="793"/>
        <v>0</v>
      </c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  <c r="AE498" s="64"/>
      <c r="AF498" s="64"/>
      <c r="AG498" s="64"/>
      <c r="AH498" s="64"/>
      <c r="AI498" s="64"/>
      <c r="AJ498" s="64"/>
      <c r="AK498" s="64"/>
      <c r="AL498" s="64"/>
      <c r="AM498" s="64"/>
      <c r="AN498" s="64"/>
      <c r="AO498" s="64"/>
      <c r="AP498" s="64"/>
      <c r="AQ498" s="64"/>
      <c r="AR498" s="64"/>
      <c r="AS498" s="64"/>
      <c r="AT498" s="64"/>
      <c r="AU498" s="64"/>
      <c r="AV498" s="64"/>
      <c r="AW498" s="64"/>
      <c r="AX498" s="64"/>
      <c r="AY498" s="64"/>
    </row>
    <row r="499" spans="1:51" s="62" customFormat="1" x14ac:dyDescent="0.25">
      <c r="A499" s="590" t="s">
        <v>92</v>
      </c>
      <c r="B499" s="782" t="s">
        <v>144</v>
      </c>
      <c r="C499" s="489">
        <f>C460-C303</f>
        <v>0</v>
      </c>
      <c r="D499" s="490">
        <f t="shared" ref="D499:F500" si="794">D460-D303+C499</f>
        <v>0</v>
      </c>
      <c r="E499" s="490">
        <f t="shared" si="794"/>
        <v>0</v>
      </c>
      <c r="F499" s="491">
        <f t="shared" si="794"/>
        <v>0.39970725116606154</v>
      </c>
      <c r="G499" s="490"/>
      <c r="H499" s="489">
        <f>H460-H303</f>
        <v>0</v>
      </c>
      <c r="I499" s="490">
        <f t="shared" ref="I499:K500" si="795">I460-I303+H499</f>
        <v>0</v>
      </c>
      <c r="J499" s="490">
        <f t="shared" si="795"/>
        <v>0</v>
      </c>
      <c r="K499" s="491">
        <f t="shared" si="795"/>
        <v>0.12951810118792295</v>
      </c>
      <c r="L499" s="490"/>
      <c r="M499" s="489">
        <f>M460-M303</f>
        <v>0</v>
      </c>
      <c r="N499" s="490">
        <f t="shared" ref="N499:P500" si="796">N460-N303+M499</f>
        <v>0</v>
      </c>
      <c r="O499" s="490">
        <f t="shared" si="796"/>
        <v>0</v>
      </c>
      <c r="P499" s="491">
        <f t="shared" si="796"/>
        <v>0</v>
      </c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  <c r="AE499" s="64"/>
      <c r="AF499" s="64"/>
      <c r="AG499" s="64"/>
      <c r="AH499" s="64"/>
      <c r="AI499" s="64"/>
      <c r="AJ499" s="64"/>
      <c r="AK499" s="64"/>
      <c r="AL499" s="64"/>
      <c r="AM499" s="64"/>
      <c r="AN499" s="64"/>
      <c r="AO499" s="64"/>
      <c r="AP499" s="64"/>
      <c r="AQ499" s="64"/>
      <c r="AR499" s="64"/>
      <c r="AS499" s="64"/>
      <c r="AT499" s="64"/>
      <c r="AU499" s="64"/>
      <c r="AV499" s="64"/>
      <c r="AW499" s="64"/>
      <c r="AX499" s="64"/>
      <c r="AY499" s="64"/>
    </row>
    <row r="500" spans="1:51" s="62" customFormat="1" x14ac:dyDescent="0.25">
      <c r="A500" s="591" t="s">
        <v>229</v>
      </c>
      <c r="B500" s="783" t="s">
        <v>144</v>
      </c>
      <c r="C500" s="495">
        <f>C461-C304</f>
        <v>0</v>
      </c>
      <c r="D500" s="496">
        <f t="shared" si="794"/>
        <v>0</v>
      </c>
      <c r="E500" s="496">
        <f t="shared" si="794"/>
        <v>0</v>
      </c>
      <c r="F500" s="497">
        <f t="shared" si="794"/>
        <v>0.15579274883393879</v>
      </c>
      <c r="G500" s="496"/>
      <c r="H500" s="495">
        <f>H461-H304</f>
        <v>0</v>
      </c>
      <c r="I500" s="496">
        <f t="shared" si="795"/>
        <v>0</v>
      </c>
      <c r="J500" s="496">
        <f t="shared" si="795"/>
        <v>0</v>
      </c>
      <c r="K500" s="497">
        <f t="shared" si="795"/>
        <v>5.0481898812077208E-2</v>
      </c>
      <c r="L500" s="496"/>
      <c r="M500" s="495">
        <f>M461-M304</f>
        <v>0</v>
      </c>
      <c r="N500" s="496">
        <f t="shared" si="796"/>
        <v>0</v>
      </c>
      <c r="O500" s="496">
        <f t="shared" si="796"/>
        <v>0</v>
      </c>
      <c r="P500" s="497">
        <f t="shared" si="796"/>
        <v>0</v>
      </c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  <c r="AE500" s="64"/>
      <c r="AF500" s="64"/>
      <c r="AG500" s="64"/>
      <c r="AH500" s="64"/>
      <c r="AI500" s="64"/>
      <c r="AJ500" s="64"/>
      <c r="AK500" s="64"/>
      <c r="AL500" s="64"/>
      <c r="AM500" s="64"/>
      <c r="AN500" s="64"/>
      <c r="AO500" s="64"/>
      <c r="AP500" s="64"/>
      <c r="AQ500" s="64"/>
      <c r="AR500" s="64"/>
      <c r="AS500" s="64"/>
      <c r="AT500" s="64"/>
      <c r="AU500" s="64"/>
      <c r="AV500" s="64"/>
      <c r="AW500" s="64"/>
      <c r="AX500" s="64"/>
      <c r="AY500" s="64"/>
    </row>
    <row r="501" spans="1:51" s="62" customFormat="1" x14ac:dyDescent="0.25">
      <c r="A501" s="595" t="s">
        <v>225</v>
      </c>
      <c r="B501" s="781" t="s">
        <v>144</v>
      </c>
      <c r="C501" s="592">
        <f>SUM(C502:C503)</f>
        <v>0</v>
      </c>
      <c r="D501" s="593">
        <f t="shared" ref="D501" si="797">SUM(D502:D503)</f>
        <v>6.9790000000000005E-2</v>
      </c>
      <c r="E501" s="593">
        <f t="shared" ref="E501:F501" si="798">SUM(E502:E503)</f>
        <v>0.13211999999999977</v>
      </c>
      <c r="F501" s="594">
        <f t="shared" si="798"/>
        <v>-4.9266146717741321E-16</v>
      </c>
      <c r="G501" s="593"/>
      <c r="H501" s="592">
        <f>SUM(H502:H503)</f>
        <v>4.4242085666567253E-2</v>
      </c>
      <c r="I501" s="593">
        <f t="shared" ref="I501:K501" si="799">SUM(I502:I503)</f>
        <v>0.21413208566656719</v>
      </c>
      <c r="J501" s="593">
        <f t="shared" si="799"/>
        <v>0</v>
      </c>
      <c r="K501" s="594">
        <f t="shared" si="799"/>
        <v>4.9266146717741321E-16</v>
      </c>
      <c r="L501" s="593"/>
      <c r="M501" s="592">
        <f>SUM(M502:M503)</f>
        <v>1.5216224683701159E-2</v>
      </c>
      <c r="N501" s="593">
        <f t="shared" ref="N501:P501" si="800">SUM(N502:N503)</f>
        <v>0.18510622468370108</v>
      </c>
      <c r="O501" s="593">
        <f t="shared" si="800"/>
        <v>0</v>
      </c>
      <c r="P501" s="594">
        <f t="shared" si="800"/>
        <v>0</v>
      </c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  <c r="AE501" s="64"/>
      <c r="AF501" s="64"/>
      <c r="AG501" s="64"/>
      <c r="AH501" s="64"/>
      <c r="AI501" s="64"/>
      <c r="AJ501" s="64"/>
      <c r="AK501" s="64"/>
      <c r="AL501" s="64"/>
      <c r="AM501" s="64"/>
      <c r="AN501" s="64"/>
      <c r="AO501" s="64"/>
      <c r="AP501" s="64"/>
      <c r="AQ501" s="64"/>
      <c r="AR501" s="64"/>
      <c r="AS501" s="64"/>
      <c r="AT501" s="64"/>
      <c r="AU501" s="64"/>
      <c r="AV501" s="64"/>
      <c r="AW501" s="64"/>
      <c r="AX501" s="64"/>
      <c r="AY501" s="64"/>
    </row>
    <row r="502" spans="1:51" s="62" customFormat="1" x14ac:dyDescent="0.25">
      <c r="A502" s="590" t="s">
        <v>187</v>
      </c>
      <c r="B502" s="782" t="s">
        <v>144</v>
      </c>
      <c r="C502" s="489">
        <f>C463-C306</f>
        <v>0</v>
      </c>
      <c r="D502" s="490">
        <f t="shared" ref="D502:F503" si="801">D463-D306+C502</f>
        <v>6.2536963028011261E-2</v>
      </c>
      <c r="E502" s="490">
        <f t="shared" si="801"/>
        <v>0.11880417133313403</v>
      </c>
      <c r="F502" s="491">
        <f t="shared" si="801"/>
        <v>-4.4408920985006262E-16</v>
      </c>
      <c r="G502" s="490"/>
      <c r="H502" s="489">
        <f>H463-H306</f>
        <v>3.9846452698845986E-2</v>
      </c>
      <c r="I502" s="490">
        <f t="shared" ref="I502:K503" si="802">I463-I306+H502</f>
        <v>0.19208036370083523</v>
      </c>
      <c r="J502" s="490">
        <f t="shared" si="802"/>
        <v>0</v>
      </c>
      <c r="K502" s="491">
        <f t="shared" si="802"/>
        <v>4.4408920985006262E-16</v>
      </c>
      <c r="L502" s="490"/>
      <c r="M502" s="489">
        <f>M463-M306</f>
        <v>1.370443024959575E-2</v>
      </c>
      <c r="N502" s="490">
        <f t="shared" ref="N502:P503" si="803">N463-N306+M502</f>
        <v>0.16593834125158499</v>
      </c>
      <c r="O502" s="490">
        <f t="shared" si="803"/>
        <v>0</v>
      </c>
      <c r="P502" s="491">
        <f t="shared" si="803"/>
        <v>0</v>
      </c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  <c r="AE502" s="64"/>
      <c r="AF502" s="64"/>
      <c r="AG502" s="64"/>
      <c r="AH502" s="64"/>
      <c r="AI502" s="64"/>
      <c r="AJ502" s="64"/>
      <c r="AK502" s="64"/>
      <c r="AL502" s="64"/>
      <c r="AM502" s="64"/>
      <c r="AN502" s="64"/>
      <c r="AO502" s="64"/>
      <c r="AP502" s="64"/>
      <c r="AQ502" s="64"/>
      <c r="AR502" s="64"/>
      <c r="AS502" s="64"/>
      <c r="AT502" s="64"/>
      <c r="AU502" s="64"/>
      <c r="AV502" s="64"/>
      <c r="AW502" s="64"/>
      <c r="AX502" s="64"/>
      <c r="AY502" s="64"/>
    </row>
    <row r="503" spans="1:51" s="62" customFormat="1" x14ac:dyDescent="0.25">
      <c r="A503" s="591" t="s">
        <v>230</v>
      </c>
      <c r="B503" s="783" t="s">
        <v>144</v>
      </c>
      <c r="C503" s="495">
        <f>C464-C307</f>
        <v>0</v>
      </c>
      <c r="D503" s="496">
        <f t="shared" si="801"/>
        <v>7.2530369719887439E-3</v>
      </c>
      <c r="E503" s="496">
        <f t="shared" si="801"/>
        <v>1.3315828666865731E-2</v>
      </c>
      <c r="F503" s="497">
        <f t="shared" si="801"/>
        <v>-4.8572257327350599E-17</v>
      </c>
      <c r="G503" s="496"/>
      <c r="H503" s="495">
        <f>H464-H307</f>
        <v>4.3956329677212677E-3</v>
      </c>
      <c r="I503" s="496">
        <f t="shared" si="802"/>
        <v>2.2051721965731956E-2</v>
      </c>
      <c r="J503" s="496">
        <f t="shared" si="802"/>
        <v>0</v>
      </c>
      <c r="K503" s="497">
        <f t="shared" si="802"/>
        <v>4.8572257327350599E-17</v>
      </c>
      <c r="L503" s="496"/>
      <c r="M503" s="495">
        <f>M464-M307</f>
        <v>1.5117944341054082E-3</v>
      </c>
      <c r="N503" s="496">
        <f t="shared" si="803"/>
        <v>1.9167883432116097E-2</v>
      </c>
      <c r="O503" s="496">
        <f t="shared" si="803"/>
        <v>0</v>
      </c>
      <c r="P503" s="497">
        <f t="shared" si="803"/>
        <v>0</v>
      </c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  <c r="AE503" s="64"/>
      <c r="AF503" s="64"/>
      <c r="AG503" s="64"/>
      <c r="AH503" s="64"/>
      <c r="AI503" s="64"/>
      <c r="AJ503" s="64"/>
      <c r="AK503" s="64"/>
      <c r="AL503" s="64"/>
      <c r="AM503" s="64"/>
      <c r="AN503" s="64"/>
      <c r="AO503" s="64"/>
      <c r="AP503" s="64"/>
      <c r="AQ503" s="64"/>
      <c r="AR503" s="64"/>
      <c r="AS503" s="64"/>
      <c r="AT503" s="64"/>
      <c r="AU503" s="64"/>
      <c r="AV503" s="64"/>
      <c r="AW503" s="64"/>
      <c r="AX503" s="64"/>
      <c r="AY503" s="64"/>
    </row>
    <row r="504" spans="1:51" s="62" customFormat="1" x14ac:dyDescent="0.25">
      <c r="A504" s="595" t="s">
        <v>226</v>
      </c>
      <c r="B504" s="781" t="s">
        <v>144</v>
      </c>
      <c r="C504" s="592">
        <f>SUM(C505:C506)</f>
        <v>0</v>
      </c>
      <c r="D504" s="593">
        <f t="shared" ref="D504" si="804">SUM(D505:D506)</f>
        <v>0</v>
      </c>
      <c r="E504" s="593">
        <f t="shared" ref="E504:F504" si="805">SUM(E505:E506)</f>
        <v>0</v>
      </c>
      <c r="F504" s="594">
        <f t="shared" si="805"/>
        <v>0</v>
      </c>
      <c r="G504" s="593"/>
      <c r="H504" s="592">
        <f>SUM(H505:H506)</f>
        <v>0</v>
      </c>
      <c r="I504" s="593">
        <f t="shared" ref="I504:K504" si="806">SUM(I505:I506)</f>
        <v>0</v>
      </c>
      <c r="J504" s="593">
        <f t="shared" si="806"/>
        <v>0</v>
      </c>
      <c r="K504" s="594">
        <f t="shared" si="806"/>
        <v>0</v>
      </c>
      <c r="L504" s="593"/>
      <c r="M504" s="592">
        <f>SUM(M505:M506)</f>
        <v>0</v>
      </c>
      <c r="N504" s="593">
        <f t="shared" ref="N504:P504" si="807">SUM(N505:N506)</f>
        <v>0</v>
      </c>
      <c r="O504" s="593">
        <f t="shared" si="807"/>
        <v>0</v>
      </c>
      <c r="P504" s="594">
        <f t="shared" si="807"/>
        <v>0</v>
      </c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  <c r="AE504" s="64"/>
      <c r="AF504" s="64"/>
      <c r="AG504" s="64"/>
      <c r="AH504" s="64"/>
      <c r="AI504" s="64"/>
      <c r="AJ504" s="64"/>
      <c r="AK504" s="64"/>
      <c r="AL504" s="64"/>
      <c r="AM504" s="64"/>
      <c r="AN504" s="64"/>
      <c r="AO504" s="64"/>
      <c r="AP504" s="64"/>
      <c r="AQ504" s="64"/>
      <c r="AR504" s="64"/>
      <c r="AS504" s="64"/>
      <c r="AT504" s="64"/>
      <c r="AU504" s="64"/>
      <c r="AV504" s="64"/>
      <c r="AW504" s="64"/>
      <c r="AX504" s="64"/>
      <c r="AY504" s="64"/>
    </row>
    <row r="505" spans="1:51" s="62" customFormat="1" x14ac:dyDescent="0.25">
      <c r="A505" s="590" t="s">
        <v>93</v>
      </c>
      <c r="B505" s="782" t="s">
        <v>144</v>
      </c>
      <c r="C505" s="489">
        <f>C466-C309</f>
        <v>0</v>
      </c>
      <c r="D505" s="490">
        <f t="shared" ref="D505:F506" si="808">D466-D309+C505</f>
        <v>0</v>
      </c>
      <c r="E505" s="490">
        <f t="shared" si="808"/>
        <v>0</v>
      </c>
      <c r="F505" s="491">
        <f t="shared" si="808"/>
        <v>0</v>
      </c>
      <c r="G505" s="490"/>
      <c r="H505" s="489">
        <f>H466-H309</f>
        <v>0</v>
      </c>
      <c r="I505" s="490">
        <f t="shared" ref="I505:K506" si="809">I466-I309+H505</f>
        <v>0</v>
      </c>
      <c r="J505" s="490">
        <f t="shared" si="809"/>
        <v>0</v>
      </c>
      <c r="K505" s="491">
        <f t="shared" si="809"/>
        <v>0</v>
      </c>
      <c r="L505" s="490"/>
      <c r="M505" s="489">
        <f>M466-M309</f>
        <v>0</v>
      </c>
      <c r="N505" s="490">
        <f t="shared" ref="N505:P506" si="810">N466-N309+M505</f>
        <v>0</v>
      </c>
      <c r="O505" s="490">
        <f t="shared" si="810"/>
        <v>0</v>
      </c>
      <c r="P505" s="491">
        <f t="shared" si="810"/>
        <v>0</v>
      </c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  <c r="AE505" s="64"/>
      <c r="AF505" s="64"/>
      <c r="AG505" s="64"/>
      <c r="AH505" s="64"/>
      <c r="AI505" s="64"/>
      <c r="AJ505" s="64"/>
      <c r="AK505" s="64"/>
      <c r="AL505" s="64"/>
      <c r="AM505" s="64"/>
      <c r="AN505" s="64"/>
      <c r="AO505" s="64"/>
      <c r="AP505" s="64"/>
      <c r="AQ505" s="64"/>
      <c r="AR505" s="64"/>
      <c r="AS505" s="64"/>
      <c r="AT505" s="64"/>
      <c r="AU505" s="64"/>
      <c r="AV505" s="64"/>
      <c r="AW505" s="64"/>
      <c r="AX505" s="64"/>
      <c r="AY505" s="64"/>
    </row>
    <row r="506" spans="1:51" s="62" customFormat="1" x14ac:dyDescent="0.25">
      <c r="A506" s="591" t="s">
        <v>231</v>
      </c>
      <c r="B506" s="783" t="s">
        <v>144</v>
      </c>
      <c r="C506" s="495">
        <f>C467-C310</f>
        <v>0</v>
      </c>
      <c r="D506" s="496">
        <f t="shared" si="808"/>
        <v>0</v>
      </c>
      <c r="E506" s="496">
        <f t="shared" si="808"/>
        <v>0</v>
      </c>
      <c r="F506" s="497">
        <f t="shared" si="808"/>
        <v>0</v>
      </c>
      <c r="G506" s="496"/>
      <c r="H506" s="495">
        <f>H467-H310</f>
        <v>0</v>
      </c>
      <c r="I506" s="496">
        <f t="shared" si="809"/>
        <v>0</v>
      </c>
      <c r="J506" s="496">
        <f t="shared" si="809"/>
        <v>0</v>
      </c>
      <c r="K506" s="497">
        <f t="shared" si="809"/>
        <v>0</v>
      </c>
      <c r="L506" s="496"/>
      <c r="M506" s="495">
        <f>M467-M310</f>
        <v>0</v>
      </c>
      <c r="N506" s="496">
        <f t="shared" si="810"/>
        <v>0</v>
      </c>
      <c r="O506" s="496">
        <f t="shared" si="810"/>
        <v>0</v>
      </c>
      <c r="P506" s="497">
        <f t="shared" si="810"/>
        <v>0</v>
      </c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  <c r="AE506" s="64"/>
      <c r="AF506" s="64"/>
      <c r="AG506" s="64"/>
      <c r="AH506" s="64"/>
      <c r="AI506" s="64"/>
      <c r="AJ506" s="64"/>
      <c r="AK506" s="64"/>
      <c r="AL506" s="64"/>
      <c r="AM506" s="64"/>
      <c r="AN506" s="64"/>
      <c r="AO506" s="64"/>
      <c r="AP506" s="64"/>
      <c r="AQ506" s="64"/>
      <c r="AR506" s="64"/>
      <c r="AS506" s="64"/>
      <c r="AT506" s="64"/>
      <c r="AU506" s="64"/>
      <c r="AV506" s="64"/>
      <c r="AW506" s="64"/>
      <c r="AX506" s="64"/>
      <c r="AY506" s="64"/>
    </row>
    <row r="507" spans="1:51" x14ac:dyDescent="0.25">
      <c r="A507" s="143" t="s">
        <v>239</v>
      </c>
      <c r="B507" s="780" t="s">
        <v>144</v>
      </c>
      <c r="C507" s="479">
        <f>C508+C511+C514+C517+C520</f>
        <v>0</v>
      </c>
      <c r="D507" s="480">
        <f t="shared" ref="D507" si="811">D508+D511+D514+D517+D520</f>
        <v>-6.9790000000000019E-2</v>
      </c>
      <c r="E507" s="480">
        <f t="shared" ref="E507" si="812">E508+E511+E514+E517+E520</f>
        <v>-0.13212000000000024</v>
      </c>
      <c r="F507" s="481">
        <f t="shared" ref="F507" si="813">F508+F511+F514+F517+F520</f>
        <v>-2.2204460492503131E-16</v>
      </c>
      <c r="G507" s="480"/>
      <c r="H507" s="479">
        <f t="shared" ref="H507" si="814">H508+H511+H514+H517+H520</f>
        <v>-4.4242085666567066E-2</v>
      </c>
      <c r="I507" s="480">
        <f t="shared" ref="I507" si="815">I508+I511+I514+I517+I520</f>
        <v>-0.21413208566656716</v>
      </c>
      <c r="J507" s="480">
        <f t="shared" ref="J507" si="816">J508+J511+J514+J517+J520</f>
        <v>-0.18492417133313421</v>
      </c>
      <c r="K507" s="481">
        <f t="shared" ref="K507" si="817">K508+K511+K514+K517+K520</f>
        <v>2.2204460492503131E-16</v>
      </c>
      <c r="L507" s="480"/>
      <c r="M507" s="479">
        <f t="shared" ref="M507" si="818">M508+M511+M514+M517+M520</f>
        <v>-1.5216224683701096E-2</v>
      </c>
      <c r="N507" s="480">
        <f t="shared" ref="N507" si="819">N508+N511+N514+N517+N520</f>
        <v>-0.18510622468370119</v>
      </c>
      <c r="O507" s="480">
        <f t="shared" ref="O507" si="820">O508+O511+O514+O517+O520</f>
        <v>-0.12687244936740205</v>
      </c>
      <c r="P507" s="481">
        <f t="shared" ref="P507" si="821">P508+P511+P514+P517+P520</f>
        <v>0</v>
      </c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</row>
    <row r="508" spans="1:51" s="62" customFormat="1" x14ac:dyDescent="0.25">
      <c r="A508" s="595" t="s">
        <v>222</v>
      </c>
      <c r="B508" s="781" t="s">
        <v>144</v>
      </c>
      <c r="C508" s="592">
        <f>SUM(C509:C510)</f>
        <v>0</v>
      </c>
      <c r="D508" s="593">
        <f t="shared" ref="D508" si="822">SUM(D509:D510)</f>
        <v>0</v>
      </c>
      <c r="E508" s="593">
        <f t="shared" ref="E508:F508" si="823">SUM(E509:E510)</f>
        <v>0</v>
      </c>
      <c r="F508" s="594">
        <f t="shared" si="823"/>
        <v>0</v>
      </c>
      <c r="G508" s="593"/>
      <c r="H508" s="592">
        <f>SUM(H509:H510)</f>
        <v>0</v>
      </c>
      <c r="I508" s="593">
        <f t="shared" ref="I508:K508" si="824">SUM(I509:I510)</f>
        <v>0</v>
      </c>
      <c r="J508" s="593">
        <f t="shared" si="824"/>
        <v>0</v>
      </c>
      <c r="K508" s="594">
        <f t="shared" si="824"/>
        <v>0</v>
      </c>
      <c r="L508" s="593"/>
      <c r="M508" s="592">
        <f>SUM(M509:M510)</f>
        <v>0</v>
      </c>
      <c r="N508" s="593">
        <f t="shared" ref="N508:P508" si="825">SUM(N509:N510)</f>
        <v>0</v>
      </c>
      <c r="O508" s="593">
        <f t="shared" si="825"/>
        <v>0</v>
      </c>
      <c r="P508" s="594">
        <f t="shared" si="825"/>
        <v>0</v>
      </c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  <c r="AE508" s="64"/>
      <c r="AF508" s="64"/>
      <c r="AG508" s="64"/>
      <c r="AH508" s="64"/>
      <c r="AI508" s="64"/>
      <c r="AJ508" s="64"/>
      <c r="AK508" s="64"/>
      <c r="AL508" s="64"/>
      <c r="AM508" s="64"/>
      <c r="AN508" s="64"/>
      <c r="AO508" s="64"/>
      <c r="AP508" s="64"/>
      <c r="AQ508" s="64"/>
      <c r="AR508" s="64"/>
      <c r="AS508" s="64"/>
      <c r="AT508" s="64"/>
      <c r="AU508" s="64"/>
      <c r="AV508" s="64"/>
      <c r="AW508" s="64"/>
      <c r="AX508" s="64"/>
      <c r="AY508" s="64"/>
    </row>
    <row r="509" spans="1:51" s="62" customFormat="1" x14ac:dyDescent="0.25">
      <c r="A509" s="590" t="s">
        <v>184</v>
      </c>
      <c r="B509" s="782" t="s">
        <v>144</v>
      </c>
      <c r="C509" s="489">
        <f>C470-C313</f>
        <v>0</v>
      </c>
      <c r="D509" s="490">
        <f>D470-D313+C509</f>
        <v>0</v>
      </c>
      <c r="E509" s="490">
        <f t="shared" ref="E509:F509" si="826">E470-E313+D509</f>
        <v>0</v>
      </c>
      <c r="F509" s="491">
        <f t="shared" si="826"/>
        <v>0</v>
      </c>
      <c r="G509" s="490"/>
      <c r="H509" s="489">
        <f>H470-H313</f>
        <v>0</v>
      </c>
      <c r="I509" s="490">
        <f>I470-I313+H509</f>
        <v>0</v>
      </c>
      <c r="J509" s="490">
        <f t="shared" ref="J509:K509" si="827">J470-J313+I509</f>
        <v>0</v>
      </c>
      <c r="K509" s="491">
        <f t="shared" si="827"/>
        <v>0</v>
      </c>
      <c r="L509" s="490"/>
      <c r="M509" s="489">
        <f>M470-M313</f>
        <v>0</v>
      </c>
      <c r="N509" s="490">
        <f>N470-N313+M509</f>
        <v>0</v>
      </c>
      <c r="O509" s="490">
        <f t="shared" ref="O509:P509" si="828">O470-O313+N509</f>
        <v>0</v>
      </c>
      <c r="P509" s="491">
        <f t="shared" si="828"/>
        <v>0</v>
      </c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  <c r="AE509" s="64"/>
      <c r="AF509" s="64"/>
      <c r="AG509" s="64"/>
      <c r="AH509" s="64"/>
      <c r="AI509" s="64"/>
      <c r="AJ509" s="64"/>
      <c r="AK509" s="64"/>
      <c r="AL509" s="64"/>
      <c r="AM509" s="64"/>
      <c r="AN509" s="64"/>
      <c r="AO509" s="64"/>
      <c r="AP509" s="64"/>
      <c r="AQ509" s="64"/>
      <c r="AR509" s="64"/>
      <c r="AS509" s="64"/>
      <c r="AT509" s="64"/>
      <c r="AU509" s="64"/>
      <c r="AV509" s="64"/>
      <c r="AW509" s="64"/>
      <c r="AX509" s="64"/>
      <c r="AY509" s="64"/>
    </row>
    <row r="510" spans="1:51" s="62" customFormat="1" x14ac:dyDescent="0.25">
      <c r="A510" s="591" t="s">
        <v>227</v>
      </c>
      <c r="B510" s="783" t="s">
        <v>144</v>
      </c>
      <c r="C510" s="495">
        <f>C471-C314</f>
        <v>0</v>
      </c>
      <c r="D510" s="496">
        <f>D471-D314+C510</f>
        <v>0</v>
      </c>
      <c r="E510" s="496">
        <f t="shared" ref="E510:F510" si="829">E471-E314+D510</f>
        <v>0</v>
      </c>
      <c r="F510" s="497">
        <f t="shared" si="829"/>
        <v>0</v>
      </c>
      <c r="G510" s="496"/>
      <c r="H510" s="495">
        <f>H471-H314</f>
        <v>0</v>
      </c>
      <c r="I510" s="496">
        <f>I471-I314+H510</f>
        <v>0</v>
      </c>
      <c r="J510" s="496">
        <f t="shared" ref="J510:K510" si="830">J471-J314+I510</f>
        <v>0</v>
      </c>
      <c r="K510" s="497">
        <f t="shared" si="830"/>
        <v>0</v>
      </c>
      <c r="L510" s="496"/>
      <c r="M510" s="495">
        <f>M471-M314</f>
        <v>0</v>
      </c>
      <c r="N510" s="496">
        <f>N471-N314+M510</f>
        <v>0</v>
      </c>
      <c r="O510" s="496">
        <f t="shared" ref="O510:P510" si="831">O471-O314+N510</f>
        <v>0</v>
      </c>
      <c r="P510" s="497">
        <f t="shared" si="831"/>
        <v>0</v>
      </c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  <c r="AE510" s="64"/>
      <c r="AF510" s="64"/>
      <c r="AG510" s="64"/>
      <c r="AH510" s="64"/>
      <c r="AI510" s="64"/>
      <c r="AJ510" s="64"/>
      <c r="AK510" s="64"/>
      <c r="AL510" s="64"/>
      <c r="AM510" s="64"/>
      <c r="AN510" s="64"/>
      <c r="AO510" s="64"/>
      <c r="AP510" s="64"/>
      <c r="AQ510" s="64"/>
      <c r="AR510" s="64"/>
      <c r="AS510" s="64"/>
      <c r="AT510" s="64"/>
      <c r="AU510" s="64"/>
      <c r="AV510" s="64"/>
      <c r="AW510" s="64"/>
      <c r="AX510" s="64"/>
      <c r="AY510" s="64"/>
    </row>
    <row r="511" spans="1:51" s="62" customFormat="1" x14ac:dyDescent="0.25">
      <c r="A511" s="595" t="s">
        <v>223</v>
      </c>
      <c r="B511" s="781" t="s">
        <v>144</v>
      </c>
      <c r="C511" s="592">
        <f t="shared" ref="C511" si="832">SUM(C512:C513)</f>
        <v>0</v>
      </c>
      <c r="D511" s="593">
        <f t="shared" ref="D511:F511" si="833">SUM(D512:D513)</f>
        <v>0</v>
      </c>
      <c r="E511" s="593">
        <f t="shared" si="833"/>
        <v>0</v>
      </c>
      <c r="F511" s="594">
        <f t="shared" si="833"/>
        <v>0</v>
      </c>
      <c r="G511" s="593"/>
      <c r="H511" s="592">
        <f t="shared" ref="H511:K511" si="834">SUM(H512:H513)</f>
        <v>0</v>
      </c>
      <c r="I511" s="593">
        <f t="shared" si="834"/>
        <v>0</v>
      </c>
      <c r="J511" s="593">
        <f t="shared" si="834"/>
        <v>0</v>
      </c>
      <c r="K511" s="594">
        <f t="shared" si="834"/>
        <v>0</v>
      </c>
      <c r="L511" s="593"/>
      <c r="M511" s="592">
        <f t="shared" ref="M511:P511" si="835">SUM(M512:M513)</f>
        <v>0</v>
      </c>
      <c r="N511" s="593">
        <f t="shared" si="835"/>
        <v>0</v>
      </c>
      <c r="O511" s="593">
        <f t="shared" si="835"/>
        <v>0</v>
      </c>
      <c r="P511" s="594">
        <f t="shared" si="835"/>
        <v>0</v>
      </c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  <c r="AE511" s="64"/>
      <c r="AF511" s="64"/>
      <c r="AG511" s="64"/>
      <c r="AH511" s="64"/>
      <c r="AI511" s="64"/>
      <c r="AJ511" s="64"/>
      <c r="AK511" s="64"/>
      <c r="AL511" s="64"/>
      <c r="AM511" s="64"/>
      <c r="AN511" s="64"/>
      <c r="AO511" s="64"/>
      <c r="AP511" s="64"/>
      <c r="AQ511" s="64"/>
      <c r="AR511" s="64"/>
      <c r="AS511" s="64"/>
      <c r="AT511" s="64"/>
      <c r="AU511" s="64"/>
      <c r="AV511" s="64"/>
      <c r="AW511" s="64"/>
      <c r="AX511" s="64"/>
      <c r="AY511" s="64"/>
    </row>
    <row r="512" spans="1:51" s="62" customFormat="1" x14ac:dyDescent="0.25">
      <c r="A512" s="590" t="s">
        <v>185</v>
      </c>
      <c r="B512" s="782" t="s">
        <v>144</v>
      </c>
      <c r="C512" s="489">
        <f>C473-C316</f>
        <v>0</v>
      </c>
      <c r="D512" s="490">
        <f>D473-D316+C512</f>
        <v>0</v>
      </c>
      <c r="E512" s="490">
        <f t="shared" ref="E512:F512" si="836">E473-E316+D512</f>
        <v>0</v>
      </c>
      <c r="F512" s="491">
        <f t="shared" si="836"/>
        <v>0</v>
      </c>
      <c r="G512" s="490"/>
      <c r="H512" s="489">
        <f>H473-H316</f>
        <v>0</v>
      </c>
      <c r="I512" s="490">
        <f>I473-I316+H512</f>
        <v>0</v>
      </c>
      <c r="J512" s="490">
        <f t="shared" ref="J512:K512" si="837">J473-J316+I512</f>
        <v>0</v>
      </c>
      <c r="K512" s="491">
        <f t="shared" si="837"/>
        <v>0</v>
      </c>
      <c r="L512" s="490"/>
      <c r="M512" s="489">
        <f>M473-M316</f>
        <v>0</v>
      </c>
      <c r="N512" s="490">
        <f>N473-N316+M512</f>
        <v>0</v>
      </c>
      <c r="O512" s="490">
        <f t="shared" ref="O512:P512" si="838">O473-O316+N512</f>
        <v>0</v>
      </c>
      <c r="P512" s="491">
        <f t="shared" si="838"/>
        <v>0</v>
      </c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  <c r="AE512" s="64"/>
      <c r="AF512" s="64"/>
      <c r="AG512" s="64"/>
      <c r="AH512" s="64"/>
      <c r="AI512" s="64"/>
      <c r="AJ512" s="64"/>
      <c r="AK512" s="64"/>
      <c r="AL512" s="64"/>
      <c r="AM512" s="64"/>
      <c r="AN512" s="64"/>
      <c r="AO512" s="64"/>
      <c r="AP512" s="64"/>
      <c r="AQ512" s="64"/>
      <c r="AR512" s="64"/>
      <c r="AS512" s="64"/>
      <c r="AT512" s="64"/>
      <c r="AU512" s="64"/>
      <c r="AV512" s="64"/>
      <c r="AW512" s="64"/>
      <c r="AX512" s="64"/>
      <c r="AY512" s="64"/>
    </row>
    <row r="513" spans="1:51" s="62" customFormat="1" x14ac:dyDescent="0.25">
      <c r="A513" s="591" t="s">
        <v>228</v>
      </c>
      <c r="B513" s="783" t="s">
        <v>144</v>
      </c>
      <c r="C513" s="495">
        <f>C474-C317</f>
        <v>0</v>
      </c>
      <c r="D513" s="496">
        <f>D474-D317+C513</f>
        <v>0</v>
      </c>
      <c r="E513" s="496">
        <f t="shared" ref="E513:F513" si="839">E474-E317+D513</f>
        <v>0</v>
      </c>
      <c r="F513" s="497">
        <f t="shared" si="839"/>
        <v>0</v>
      </c>
      <c r="G513" s="496"/>
      <c r="H513" s="495">
        <f>H474-H317</f>
        <v>0</v>
      </c>
      <c r="I513" s="496">
        <f>I474-I317+H513</f>
        <v>0</v>
      </c>
      <c r="J513" s="496">
        <f t="shared" ref="J513:K513" si="840">J474-J317+I513</f>
        <v>0</v>
      </c>
      <c r="K513" s="497">
        <f t="shared" si="840"/>
        <v>0</v>
      </c>
      <c r="L513" s="496"/>
      <c r="M513" s="495">
        <f>M474-M317</f>
        <v>0</v>
      </c>
      <c r="N513" s="496">
        <f>N474-N317+M513</f>
        <v>0</v>
      </c>
      <c r="O513" s="496">
        <f t="shared" ref="O513:P513" si="841">O474-O317+N513</f>
        <v>0</v>
      </c>
      <c r="P513" s="497">
        <f t="shared" si="841"/>
        <v>0</v>
      </c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  <c r="AE513" s="64"/>
      <c r="AF513" s="64"/>
      <c r="AG513" s="64"/>
      <c r="AH513" s="64"/>
      <c r="AI513" s="64"/>
      <c r="AJ513" s="64"/>
      <c r="AK513" s="64"/>
      <c r="AL513" s="64"/>
      <c r="AM513" s="64"/>
      <c r="AN513" s="64"/>
      <c r="AO513" s="64"/>
      <c r="AP513" s="64"/>
      <c r="AQ513" s="64"/>
      <c r="AR513" s="64"/>
      <c r="AS513" s="64"/>
      <c r="AT513" s="64"/>
      <c r="AU513" s="64"/>
      <c r="AV513" s="64"/>
      <c r="AW513" s="64"/>
      <c r="AX513" s="64"/>
      <c r="AY513" s="64"/>
    </row>
    <row r="514" spans="1:51" s="62" customFormat="1" x14ac:dyDescent="0.25">
      <c r="A514" s="595" t="s">
        <v>224</v>
      </c>
      <c r="B514" s="781" t="s">
        <v>144</v>
      </c>
      <c r="C514" s="592">
        <f t="shared" ref="C514" si="842">SUM(C515:C516)</f>
        <v>0</v>
      </c>
      <c r="D514" s="593">
        <f t="shared" ref="D514:F514" si="843">SUM(D515:D516)</f>
        <v>0</v>
      </c>
      <c r="E514" s="593">
        <f t="shared" si="843"/>
        <v>0</v>
      </c>
      <c r="F514" s="594">
        <f t="shared" si="843"/>
        <v>0</v>
      </c>
      <c r="G514" s="593"/>
      <c r="H514" s="592">
        <f t="shared" ref="H514:K514" si="844">SUM(H515:H516)</f>
        <v>0</v>
      </c>
      <c r="I514" s="593">
        <f t="shared" si="844"/>
        <v>0</v>
      </c>
      <c r="J514" s="593">
        <f t="shared" si="844"/>
        <v>0</v>
      </c>
      <c r="K514" s="594">
        <f t="shared" si="844"/>
        <v>0</v>
      </c>
      <c r="L514" s="593"/>
      <c r="M514" s="592">
        <f t="shared" ref="M514:P514" si="845">SUM(M515:M516)</f>
        <v>0</v>
      </c>
      <c r="N514" s="593">
        <f t="shared" si="845"/>
        <v>0</v>
      </c>
      <c r="O514" s="593">
        <f t="shared" si="845"/>
        <v>0</v>
      </c>
      <c r="P514" s="594">
        <f t="shared" si="845"/>
        <v>0</v>
      </c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  <c r="AE514" s="64"/>
      <c r="AF514" s="64"/>
      <c r="AG514" s="64"/>
      <c r="AH514" s="64"/>
      <c r="AI514" s="64"/>
      <c r="AJ514" s="64"/>
      <c r="AK514" s="64"/>
      <c r="AL514" s="64"/>
      <c r="AM514" s="64"/>
      <c r="AN514" s="64"/>
      <c r="AO514" s="64"/>
      <c r="AP514" s="64"/>
      <c r="AQ514" s="64"/>
      <c r="AR514" s="64"/>
      <c r="AS514" s="64"/>
      <c r="AT514" s="64"/>
      <c r="AU514" s="64"/>
      <c r="AV514" s="64"/>
      <c r="AW514" s="64"/>
      <c r="AX514" s="64"/>
      <c r="AY514" s="64"/>
    </row>
    <row r="515" spans="1:51" s="62" customFormat="1" x14ac:dyDescent="0.25">
      <c r="A515" s="590" t="s">
        <v>92</v>
      </c>
      <c r="B515" s="782" t="s">
        <v>144</v>
      </c>
      <c r="C515" s="489">
        <f>C476-C319</f>
        <v>0</v>
      </c>
      <c r="D515" s="490">
        <f>D476-D319+C515</f>
        <v>0</v>
      </c>
      <c r="E515" s="490">
        <f t="shared" ref="E515:F515" si="846">E476-E319+D515</f>
        <v>0</v>
      </c>
      <c r="F515" s="491">
        <f t="shared" si="846"/>
        <v>0</v>
      </c>
      <c r="G515" s="490"/>
      <c r="H515" s="489">
        <f>H476-H319</f>
        <v>0</v>
      </c>
      <c r="I515" s="490">
        <f>I476-I319+H515</f>
        <v>0</v>
      </c>
      <c r="J515" s="490">
        <f t="shared" ref="J515:K515" si="847">J476-J319+I515</f>
        <v>0</v>
      </c>
      <c r="K515" s="491">
        <f t="shared" si="847"/>
        <v>0</v>
      </c>
      <c r="L515" s="490"/>
      <c r="M515" s="489">
        <f>M476-M319</f>
        <v>0</v>
      </c>
      <c r="N515" s="490">
        <f>N476-N319+M515</f>
        <v>0</v>
      </c>
      <c r="O515" s="490">
        <f t="shared" ref="O515:P515" si="848">O476-O319+N515</f>
        <v>0</v>
      </c>
      <c r="P515" s="491">
        <f t="shared" si="848"/>
        <v>0</v>
      </c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  <c r="AE515" s="64"/>
      <c r="AF515" s="64"/>
      <c r="AG515" s="64"/>
      <c r="AH515" s="64"/>
      <c r="AI515" s="64"/>
      <c r="AJ515" s="64"/>
      <c r="AK515" s="64"/>
      <c r="AL515" s="64"/>
      <c r="AM515" s="64"/>
      <c r="AN515" s="64"/>
      <c r="AO515" s="64"/>
      <c r="AP515" s="64"/>
      <c r="AQ515" s="64"/>
      <c r="AR515" s="64"/>
      <c r="AS515" s="64"/>
      <c r="AT515" s="64"/>
      <c r="AU515" s="64"/>
      <c r="AV515" s="64"/>
      <c r="AW515" s="64"/>
      <c r="AX515" s="64"/>
      <c r="AY515" s="64"/>
    </row>
    <row r="516" spans="1:51" s="62" customFormat="1" x14ac:dyDescent="0.25">
      <c r="A516" s="591" t="s">
        <v>229</v>
      </c>
      <c r="B516" s="783" t="s">
        <v>144</v>
      </c>
      <c r="C516" s="495">
        <f>C477-C320</f>
        <v>0</v>
      </c>
      <c r="D516" s="496">
        <f>D477-D320+C516</f>
        <v>0</v>
      </c>
      <c r="E516" s="496">
        <f t="shared" ref="E516:F516" si="849">E477-E320+D516</f>
        <v>0</v>
      </c>
      <c r="F516" s="497">
        <f t="shared" si="849"/>
        <v>0</v>
      </c>
      <c r="G516" s="496"/>
      <c r="H516" s="495">
        <f>H477-H320</f>
        <v>0</v>
      </c>
      <c r="I516" s="496">
        <f>I477-I320+H516</f>
        <v>0</v>
      </c>
      <c r="J516" s="496">
        <f t="shared" ref="J516:K516" si="850">J477-J320+I516</f>
        <v>0</v>
      </c>
      <c r="K516" s="497">
        <f t="shared" si="850"/>
        <v>0</v>
      </c>
      <c r="L516" s="496"/>
      <c r="M516" s="495">
        <f>M477-M320</f>
        <v>0</v>
      </c>
      <c r="N516" s="496">
        <f>N477-N320+M516</f>
        <v>0</v>
      </c>
      <c r="O516" s="496">
        <f t="shared" ref="O516:P516" si="851">O477-O320+N516</f>
        <v>0</v>
      </c>
      <c r="P516" s="497">
        <f t="shared" si="851"/>
        <v>0</v>
      </c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  <c r="AE516" s="64"/>
      <c r="AF516" s="64"/>
      <c r="AG516" s="64"/>
      <c r="AH516" s="64"/>
      <c r="AI516" s="64"/>
      <c r="AJ516" s="64"/>
      <c r="AK516" s="64"/>
      <c r="AL516" s="64"/>
      <c r="AM516" s="64"/>
      <c r="AN516" s="64"/>
      <c r="AO516" s="64"/>
      <c r="AP516" s="64"/>
      <c r="AQ516" s="64"/>
      <c r="AR516" s="64"/>
      <c r="AS516" s="64"/>
      <c r="AT516" s="64"/>
      <c r="AU516" s="64"/>
      <c r="AV516" s="64"/>
      <c r="AW516" s="64"/>
      <c r="AX516" s="64"/>
      <c r="AY516" s="64"/>
    </row>
    <row r="517" spans="1:51" s="62" customFormat="1" x14ac:dyDescent="0.25">
      <c r="A517" s="595" t="s">
        <v>225</v>
      </c>
      <c r="B517" s="781" t="s">
        <v>144</v>
      </c>
      <c r="C517" s="592">
        <f t="shared" ref="C517" si="852">SUM(C518:C519)</f>
        <v>0</v>
      </c>
      <c r="D517" s="593">
        <f t="shared" ref="D517:F517" si="853">SUM(D518:D519)</f>
        <v>-6.9790000000000019E-2</v>
      </c>
      <c r="E517" s="593">
        <f t="shared" si="853"/>
        <v>-0.13212000000000024</v>
      </c>
      <c r="F517" s="594">
        <f t="shared" si="853"/>
        <v>-2.2204460492503131E-16</v>
      </c>
      <c r="G517" s="593"/>
      <c r="H517" s="592">
        <f t="shared" ref="H517:K517" si="854">SUM(H518:H519)</f>
        <v>-4.4242085666567066E-2</v>
      </c>
      <c r="I517" s="593">
        <f t="shared" si="854"/>
        <v>-0.21413208566656716</v>
      </c>
      <c r="J517" s="593">
        <f t="shared" si="854"/>
        <v>-0.18492417133313421</v>
      </c>
      <c r="K517" s="594">
        <f t="shared" si="854"/>
        <v>2.2204460492503131E-16</v>
      </c>
      <c r="L517" s="593"/>
      <c r="M517" s="592">
        <f t="shared" ref="M517:P517" si="855">SUM(M518:M519)</f>
        <v>-1.5216224683701096E-2</v>
      </c>
      <c r="N517" s="593">
        <f t="shared" si="855"/>
        <v>-0.18510622468370119</v>
      </c>
      <c r="O517" s="593">
        <f t="shared" si="855"/>
        <v>-0.12687244936740205</v>
      </c>
      <c r="P517" s="594">
        <f t="shared" si="855"/>
        <v>0</v>
      </c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  <c r="AE517" s="64"/>
      <c r="AF517" s="64"/>
      <c r="AG517" s="64"/>
      <c r="AH517" s="64"/>
      <c r="AI517" s="64"/>
      <c r="AJ517" s="64"/>
      <c r="AK517" s="64"/>
      <c r="AL517" s="64"/>
      <c r="AM517" s="64"/>
      <c r="AN517" s="64"/>
      <c r="AO517" s="64"/>
      <c r="AP517" s="64"/>
      <c r="AQ517" s="64"/>
      <c r="AR517" s="64"/>
      <c r="AS517" s="64"/>
      <c r="AT517" s="64"/>
      <c r="AU517" s="64"/>
      <c r="AV517" s="64"/>
      <c r="AW517" s="64"/>
      <c r="AX517" s="64"/>
      <c r="AY517" s="64"/>
    </row>
    <row r="518" spans="1:51" s="62" customFormat="1" x14ac:dyDescent="0.25">
      <c r="A518" s="590" t="s">
        <v>187</v>
      </c>
      <c r="B518" s="782" t="s">
        <v>144</v>
      </c>
      <c r="C518" s="489">
        <f>C479-C322</f>
        <v>0</v>
      </c>
      <c r="D518" s="490">
        <f>D479-D322+C518</f>
        <v>-6.9790000000000019E-2</v>
      </c>
      <c r="E518" s="490">
        <f t="shared" ref="E518:F518" si="856">E479-E322+D518</f>
        <v>-0.13212000000000024</v>
      </c>
      <c r="F518" s="491">
        <f t="shared" si="856"/>
        <v>-2.2204460492503131E-16</v>
      </c>
      <c r="G518" s="490"/>
      <c r="H518" s="489">
        <f>H479-H322</f>
        <v>-4.4242085666567066E-2</v>
      </c>
      <c r="I518" s="490">
        <f>I479-I322+H518</f>
        <v>-0.21413208566656716</v>
      </c>
      <c r="J518" s="490">
        <f t="shared" ref="J518:K518" si="857">J479-J322+I518</f>
        <v>-0.18492417133313421</v>
      </c>
      <c r="K518" s="491">
        <f t="shared" si="857"/>
        <v>2.2204460492503131E-16</v>
      </c>
      <c r="L518" s="490"/>
      <c r="M518" s="489">
        <f>M479-M322</f>
        <v>-1.5216224683701096E-2</v>
      </c>
      <c r="N518" s="490">
        <f>N479-N322+M518</f>
        <v>-0.18510622468370119</v>
      </c>
      <c r="O518" s="490">
        <f t="shared" ref="O518:P518" si="858">O479-O322+N518</f>
        <v>-0.12687244936740205</v>
      </c>
      <c r="P518" s="491">
        <f t="shared" si="858"/>
        <v>0</v>
      </c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  <c r="AE518" s="64"/>
      <c r="AF518" s="64"/>
      <c r="AG518" s="64"/>
      <c r="AH518" s="64"/>
      <c r="AI518" s="64"/>
      <c r="AJ518" s="64"/>
      <c r="AK518" s="64"/>
      <c r="AL518" s="64"/>
      <c r="AM518" s="64"/>
      <c r="AN518" s="64"/>
      <c r="AO518" s="64"/>
      <c r="AP518" s="64"/>
      <c r="AQ518" s="64"/>
      <c r="AR518" s="64"/>
      <c r="AS518" s="64"/>
      <c r="AT518" s="64"/>
      <c r="AU518" s="64"/>
      <c r="AV518" s="64"/>
      <c r="AW518" s="64"/>
      <c r="AX518" s="64"/>
      <c r="AY518" s="64"/>
    </row>
    <row r="519" spans="1:51" s="62" customFormat="1" x14ac:dyDescent="0.25">
      <c r="A519" s="591" t="s">
        <v>230</v>
      </c>
      <c r="B519" s="783" t="s">
        <v>144</v>
      </c>
      <c r="C519" s="495">
        <f>C480-C323</f>
        <v>0</v>
      </c>
      <c r="D519" s="496">
        <f>D480-D323+C519</f>
        <v>0</v>
      </c>
      <c r="E519" s="496">
        <f t="shared" ref="E519:F519" si="859">E480-E323+D519</f>
        <v>0</v>
      </c>
      <c r="F519" s="497">
        <f t="shared" si="859"/>
        <v>0</v>
      </c>
      <c r="G519" s="496"/>
      <c r="H519" s="495">
        <f>H480-H323</f>
        <v>0</v>
      </c>
      <c r="I519" s="496">
        <f>I480-I323+H519</f>
        <v>0</v>
      </c>
      <c r="J519" s="496">
        <f t="shared" ref="J519:K519" si="860">J480-J323+I519</f>
        <v>0</v>
      </c>
      <c r="K519" s="497">
        <f t="shared" si="860"/>
        <v>0</v>
      </c>
      <c r="L519" s="496"/>
      <c r="M519" s="495">
        <f>M480-M323</f>
        <v>0</v>
      </c>
      <c r="N519" s="496">
        <f>N480-N323+M519</f>
        <v>0</v>
      </c>
      <c r="O519" s="496">
        <f t="shared" ref="O519:P519" si="861">O480-O323+N519</f>
        <v>0</v>
      </c>
      <c r="P519" s="497">
        <f t="shared" si="861"/>
        <v>0</v>
      </c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  <c r="AE519" s="64"/>
      <c r="AF519" s="64"/>
      <c r="AG519" s="64"/>
      <c r="AH519" s="64"/>
      <c r="AI519" s="64"/>
      <c r="AJ519" s="64"/>
      <c r="AK519" s="64"/>
      <c r="AL519" s="64"/>
      <c r="AM519" s="64"/>
      <c r="AN519" s="64"/>
      <c r="AO519" s="64"/>
      <c r="AP519" s="64"/>
      <c r="AQ519" s="64"/>
      <c r="AR519" s="64"/>
      <c r="AS519" s="64"/>
      <c r="AT519" s="64"/>
      <c r="AU519" s="64"/>
      <c r="AV519" s="64"/>
      <c r="AW519" s="64"/>
      <c r="AX519" s="64"/>
      <c r="AY519" s="64"/>
    </row>
    <row r="520" spans="1:51" s="62" customFormat="1" x14ac:dyDescent="0.25">
      <c r="A520" s="595" t="s">
        <v>226</v>
      </c>
      <c r="B520" s="781" t="s">
        <v>144</v>
      </c>
      <c r="C520" s="592">
        <f t="shared" ref="C520" si="862">SUM(C521:C522)</f>
        <v>0</v>
      </c>
      <c r="D520" s="593">
        <f t="shared" ref="D520:F520" si="863">SUM(D521:D522)</f>
        <v>0</v>
      </c>
      <c r="E520" s="593">
        <f t="shared" si="863"/>
        <v>0</v>
      </c>
      <c r="F520" s="594">
        <f t="shared" si="863"/>
        <v>0</v>
      </c>
      <c r="G520" s="593"/>
      <c r="H520" s="592">
        <f t="shared" ref="H520:K520" si="864">SUM(H521:H522)</f>
        <v>0</v>
      </c>
      <c r="I520" s="593">
        <f t="shared" si="864"/>
        <v>0</v>
      </c>
      <c r="J520" s="593">
        <f t="shared" si="864"/>
        <v>0</v>
      </c>
      <c r="K520" s="594">
        <f t="shared" si="864"/>
        <v>0</v>
      </c>
      <c r="L520" s="593"/>
      <c r="M520" s="592">
        <f t="shared" ref="M520:P520" si="865">SUM(M521:M522)</f>
        <v>0</v>
      </c>
      <c r="N520" s="593">
        <f t="shared" si="865"/>
        <v>0</v>
      </c>
      <c r="O520" s="593">
        <f t="shared" si="865"/>
        <v>0</v>
      </c>
      <c r="P520" s="594">
        <f t="shared" si="865"/>
        <v>0</v>
      </c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  <c r="AE520" s="64"/>
      <c r="AF520" s="64"/>
      <c r="AG520" s="64"/>
      <c r="AH520" s="64"/>
      <c r="AI520" s="64"/>
      <c r="AJ520" s="64"/>
      <c r="AK520" s="64"/>
      <c r="AL520" s="64"/>
      <c r="AM520" s="64"/>
      <c r="AN520" s="64"/>
      <c r="AO520" s="64"/>
      <c r="AP520" s="64"/>
      <c r="AQ520" s="64"/>
      <c r="AR520" s="64"/>
      <c r="AS520" s="64"/>
      <c r="AT520" s="64"/>
      <c r="AU520" s="64"/>
      <c r="AV520" s="64"/>
      <c r="AW520" s="64"/>
      <c r="AX520" s="64"/>
      <c r="AY520" s="64"/>
    </row>
    <row r="521" spans="1:51" s="62" customFormat="1" x14ac:dyDescent="0.25">
      <c r="A521" s="590" t="s">
        <v>93</v>
      </c>
      <c r="B521" s="782" t="s">
        <v>144</v>
      </c>
      <c r="C521" s="489">
        <f>C482-C325</f>
        <v>0</v>
      </c>
      <c r="D521" s="490">
        <f>D482-D325+C521</f>
        <v>0</v>
      </c>
      <c r="E521" s="490">
        <f t="shared" ref="E521:F521" si="866">E482-E325+D521</f>
        <v>0</v>
      </c>
      <c r="F521" s="491">
        <f t="shared" si="866"/>
        <v>0</v>
      </c>
      <c r="G521" s="490"/>
      <c r="H521" s="489">
        <f>H482-H325</f>
        <v>0</v>
      </c>
      <c r="I521" s="490">
        <f>I482-I325+H521</f>
        <v>0</v>
      </c>
      <c r="J521" s="490">
        <f t="shared" ref="J521:K521" si="867">J482-J325+I521</f>
        <v>0</v>
      </c>
      <c r="K521" s="491">
        <f t="shared" si="867"/>
        <v>0</v>
      </c>
      <c r="L521" s="490"/>
      <c r="M521" s="489">
        <f>M482-M325</f>
        <v>0</v>
      </c>
      <c r="N521" s="490">
        <f>N482-N325+M521</f>
        <v>0</v>
      </c>
      <c r="O521" s="490">
        <f t="shared" ref="O521:P521" si="868">O482-O325+N521</f>
        <v>0</v>
      </c>
      <c r="P521" s="491">
        <f t="shared" si="868"/>
        <v>0</v>
      </c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  <c r="AE521" s="64"/>
      <c r="AF521" s="64"/>
      <c r="AG521" s="64"/>
      <c r="AH521" s="64"/>
      <c r="AI521" s="64"/>
      <c r="AJ521" s="64"/>
      <c r="AK521" s="64"/>
      <c r="AL521" s="64"/>
      <c r="AM521" s="64"/>
      <c r="AN521" s="64"/>
      <c r="AO521" s="64"/>
      <c r="AP521" s="64"/>
      <c r="AQ521" s="64"/>
      <c r="AR521" s="64"/>
      <c r="AS521" s="64"/>
      <c r="AT521" s="64"/>
      <c r="AU521" s="64"/>
      <c r="AV521" s="64"/>
      <c r="AW521" s="64"/>
      <c r="AX521" s="64"/>
      <c r="AY521" s="64"/>
    </row>
    <row r="522" spans="1:51" s="62" customFormat="1" x14ac:dyDescent="0.25">
      <c r="A522" s="591" t="s">
        <v>231</v>
      </c>
      <c r="B522" s="783" t="s">
        <v>144</v>
      </c>
      <c r="C522" s="495">
        <f>C483-C326</f>
        <v>0</v>
      </c>
      <c r="D522" s="496">
        <f>D483-D326+C522</f>
        <v>0</v>
      </c>
      <c r="E522" s="496">
        <f t="shared" ref="E522:F522" si="869">E483-E326+D522</f>
        <v>0</v>
      </c>
      <c r="F522" s="497">
        <f t="shared" si="869"/>
        <v>0</v>
      </c>
      <c r="G522" s="496"/>
      <c r="H522" s="495">
        <f>H483-H326</f>
        <v>0</v>
      </c>
      <c r="I522" s="496">
        <f>I483-I326+H522</f>
        <v>0</v>
      </c>
      <c r="J522" s="496">
        <f t="shared" ref="J522:K522" si="870">J483-J326+I522</f>
        <v>0</v>
      </c>
      <c r="K522" s="497">
        <f t="shared" si="870"/>
        <v>0</v>
      </c>
      <c r="L522" s="496"/>
      <c r="M522" s="495">
        <f>M483-M326</f>
        <v>0</v>
      </c>
      <c r="N522" s="496">
        <f>N483-N326+M522</f>
        <v>0</v>
      </c>
      <c r="O522" s="496">
        <f t="shared" ref="O522:P522" si="871">O483-O326+N522</f>
        <v>0</v>
      </c>
      <c r="P522" s="497">
        <f t="shared" si="871"/>
        <v>0</v>
      </c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  <c r="AE522" s="64"/>
      <c r="AF522" s="64"/>
      <c r="AG522" s="64"/>
      <c r="AH522" s="64"/>
      <c r="AI522" s="64"/>
      <c r="AJ522" s="64"/>
      <c r="AK522" s="64"/>
      <c r="AL522" s="64"/>
      <c r="AM522" s="64"/>
      <c r="AN522" s="64"/>
      <c r="AO522" s="64"/>
      <c r="AP522" s="64"/>
      <c r="AQ522" s="64"/>
      <c r="AR522" s="64"/>
      <c r="AS522" s="64"/>
      <c r="AT522" s="64"/>
      <c r="AU522" s="64"/>
      <c r="AV522" s="64"/>
      <c r="AW522" s="64"/>
      <c r="AX522" s="64"/>
      <c r="AY522" s="64"/>
    </row>
    <row r="523" spans="1:51" x14ac:dyDescent="0.25">
      <c r="A523" s="143" t="s">
        <v>32</v>
      </c>
      <c r="B523" s="780" t="s">
        <v>144</v>
      </c>
      <c r="C523" s="479">
        <f t="shared" ref="C523:F523" si="872">SUM(C524:C528)</f>
        <v>0</v>
      </c>
      <c r="D523" s="480">
        <f t="shared" si="872"/>
        <v>0.13957999999999998</v>
      </c>
      <c r="E523" s="480">
        <f t="shared" si="872"/>
        <v>0.26423999999999997</v>
      </c>
      <c r="F523" s="481">
        <f t="shared" si="872"/>
        <v>0.56881582866686586</v>
      </c>
      <c r="G523" s="480"/>
      <c r="H523" s="479">
        <f t="shared" ref="H523" si="873">SUM(H524:H528)</f>
        <v>0.65730000000000011</v>
      </c>
      <c r="I523" s="480">
        <f t="shared" ref="I523" si="874">SUM(I524:I528)</f>
        <v>0.99708000000000008</v>
      </c>
      <c r="J523" s="480">
        <f t="shared" ref="J523" si="875">SUM(J524:J528)</f>
        <v>0.7757917219657321</v>
      </c>
      <c r="K523" s="481">
        <f t="shared" ref="K523" si="876">SUM(K524:K528)</f>
        <v>0.77086755063259782</v>
      </c>
      <c r="L523" s="480"/>
      <c r="M523" s="479">
        <f t="shared" ref="M523" si="877">SUM(M524:M528)</f>
        <v>0.80130000000000012</v>
      </c>
      <c r="N523" s="480">
        <f t="shared" ref="N523" si="878">SUM(N524:N528)</f>
        <v>1.1410800000000001</v>
      </c>
      <c r="O523" s="480">
        <f t="shared" ref="O523" si="879">SUM(O524:O528)</f>
        <v>0.91690788343211604</v>
      </c>
      <c r="P523" s="481">
        <f t="shared" ref="P523" si="880">SUM(P524:P528)</f>
        <v>0.79003543406471399</v>
      </c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</row>
    <row r="524" spans="1:51" s="62" customFormat="1" x14ac:dyDescent="0.25">
      <c r="A524" s="488" t="s">
        <v>184</v>
      </c>
      <c r="B524" s="782" t="s">
        <v>144</v>
      </c>
      <c r="C524" s="489">
        <f>C485-C328</f>
        <v>0</v>
      </c>
      <c r="D524" s="490">
        <f t="shared" ref="D524:F528" si="881">D485-D328+C524</f>
        <v>0</v>
      </c>
      <c r="E524" s="490">
        <f t="shared" si="881"/>
        <v>0</v>
      </c>
      <c r="F524" s="491">
        <f t="shared" si="881"/>
        <v>0</v>
      </c>
      <c r="G524" s="490"/>
      <c r="H524" s="489">
        <f>H485-H328+F524</f>
        <v>0</v>
      </c>
      <c r="I524" s="490">
        <f t="shared" ref="I524:K528" si="882">I485-I328+H524</f>
        <v>0</v>
      </c>
      <c r="J524" s="490">
        <f t="shared" si="882"/>
        <v>0</v>
      </c>
      <c r="K524" s="491">
        <f t="shared" si="882"/>
        <v>0</v>
      </c>
      <c r="L524" s="490"/>
      <c r="M524" s="489">
        <f>M485-M328+K524</f>
        <v>0</v>
      </c>
      <c r="N524" s="490">
        <f t="shared" ref="N524:N528" si="883">N485-N328+M524</f>
        <v>0</v>
      </c>
      <c r="O524" s="490">
        <f t="shared" ref="O524:O528" si="884">O485-O328+N524</f>
        <v>0</v>
      </c>
      <c r="P524" s="491">
        <f t="shared" ref="P524:P528" si="885">P485-P328+O524</f>
        <v>0</v>
      </c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  <c r="AE524" s="64"/>
      <c r="AF524" s="64"/>
      <c r="AG524" s="64"/>
      <c r="AH524" s="64"/>
      <c r="AI524" s="64"/>
      <c r="AJ524" s="64"/>
      <c r="AK524" s="64"/>
      <c r="AL524" s="64"/>
      <c r="AM524" s="64"/>
      <c r="AN524" s="64"/>
      <c r="AO524" s="64"/>
      <c r="AP524" s="64"/>
      <c r="AQ524" s="64"/>
      <c r="AR524" s="64"/>
      <c r="AS524" s="64"/>
      <c r="AT524" s="64"/>
      <c r="AU524" s="64"/>
      <c r="AV524" s="64"/>
      <c r="AW524" s="64"/>
      <c r="AX524" s="64"/>
      <c r="AY524" s="64"/>
    </row>
    <row r="525" spans="1:51" s="62" customFormat="1" x14ac:dyDescent="0.25">
      <c r="A525" s="488" t="s">
        <v>185</v>
      </c>
      <c r="B525" s="782" t="s">
        <v>144</v>
      </c>
      <c r="C525" s="489">
        <f>C486-C329</f>
        <v>0</v>
      </c>
      <c r="D525" s="490">
        <f t="shared" si="881"/>
        <v>0</v>
      </c>
      <c r="E525" s="490">
        <f t="shared" si="881"/>
        <v>0</v>
      </c>
      <c r="F525" s="491">
        <f t="shared" si="881"/>
        <v>0</v>
      </c>
      <c r="G525" s="490"/>
      <c r="H525" s="489">
        <f t="shared" ref="H525:H528" si="886">H486-H329+F525</f>
        <v>0</v>
      </c>
      <c r="I525" s="490">
        <f t="shared" si="882"/>
        <v>0</v>
      </c>
      <c r="J525" s="490">
        <f t="shared" si="882"/>
        <v>0</v>
      </c>
      <c r="K525" s="491">
        <f t="shared" si="882"/>
        <v>0</v>
      </c>
      <c r="L525" s="490"/>
      <c r="M525" s="489">
        <f t="shared" ref="M525:M528" si="887">M486-M329+K525</f>
        <v>0</v>
      </c>
      <c r="N525" s="490">
        <f t="shared" si="883"/>
        <v>0</v>
      </c>
      <c r="O525" s="490">
        <f t="shared" si="884"/>
        <v>0</v>
      </c>
      <c r="P525" s="491">
        <f t="shared" si="885"/>
        <v>0</v>
      </c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  <c r="AE525" s="64"/>
      <c r="AF525" s="64"/>
      <c r="AG525" s="64"/>
      <c r="AH525" s="64"/>
      <c r="AI525" s="64"/>
      <c r="AJ525" s="64"/>
      <c r="AK525" s="64"/>
      <c r="AL525" s="64"/>
      <c r="AM525" s="64"/>
      <c r="AN525" s="64"/>
      <c r="AO525" s="64"/>
      <c r="AP525" s="64"/>
      <c r="AQ525" s="64"/>
      <c r="AR525" s="64"/>
      <c r="AS525" s="64"/>
      <c r="AT525" s="64"/>
      <c r="AU525" s="64"/>
      <c r="AV525" s="64"/>
      <c r="AW525" s="64"/>
      <c r="AX525" s="64"/>
      <c r="AY525" s="64"/>
    </row>
    <row r="526" spans="1:51" s="62" customFormat="1" x14ac:dyDescent="0.25">
      <c r="A526" s="488" t="s">
        <v>92</v>
      </c>
      <c r="B526" s="782" t="s">
        <v>144</v>
      </c>
      <c r="C526" s="489">
        <f>C487-C330</f>
        <v>0</v>
      </c>
      <c r="D526" s="490">
        <f t="shared" si="881"/>
        <v>0</v>
      </c>
      <c r="E526" s="490">
        <f t="shared" si="881"/>
        <v>0</v>
      </c>
      <c r="F526" s="491">
        <f t="shared" si="881"/>
        <v>0.5555000000000001</v>
      </c>
      <c r="G526" s="490"/>
      <c r="H526" s="489">
        <f t="shared" si="886"/>
        <v>0.5555000000000001</v>
      </c>
      <c r="I526" s="490">
        <f t="shared" si="882"/>
        <v>0.5555000000000001</v>
      </c>
      <c r="J526" s="490">
        <f t="shared" si="882"/>
        <v>0.5555000000000001</v>
      </c>
      <c r="K526" s="491">
        <f t="shared" si="882"/>
        <v>0.73550000000000004</v>
      </c>
      <c r="L526" s="490"/>
      <c r="M526" s="489">
        <f t="shared" si="887"/>
        <v>0.73550000000000004</v>
      </c>
      <c r="N526" s="490">
        <f t="shared" si="883"/>
        <v>0.73550000000000004</v>
      </c>
      <c r="O526" s="490">
        <f t="shared" si="884"/>
        <v>0.73550000000000004</v>
      </c>
      <c r="P526" s="491">
        <f t="shared" si="885"/>
        <v>0.73550000000000004</v>
      </c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  <c r="AE526" s="64"/>
      <c r="AF526" s="64"/>
      <c r="AG526" s="64"/>
      <c r="AH526" s="64"/>
      <c r="AI526" s="64"/>
      <c r="AJ526" s="64"/>
      <c r="AK526" s="64"/>
      <c r="AL526" s="64"/>
      <c r="AM526" s="64"/>
      <c r="AN526" s="64"/>
      <c r="AO526" s="64"/>
      <c r="AP526" s="64"/>
      <c r="AQ526" s="64"/>
      <c r="AR526" s="64"/>
      <c r="AS526" s="64"/>
      <c r="AT526" s="64"/>
      <c r="AU526" s="64"/>
      <c r="AV526" s="64"/>
      <c r="AW526" s="64"/>
      <c r="AX526" s="64"/>
      <c r="AY526" s="64"/>
    </row>
    <row r="527" spans="1:51" s="62" customFormat="1" x14ac:dyDescent="0.25">
      <c r="A527" s="488" t="s">
        <v>187</v>
      </c>
      <c r="B527" s="782" t="s">
        <v>144</v>
      </c>
      <c r="C527" s="489">
        <f>C488-C331</f>
        <v>0</v>
      </c>
      <c r="D527" s="490">
        <f t="shared" si="881"/>
        <v>0.13957999999999998</v>
      </c>
      <c r="E527" s="490">
        <f t="shared" si="881"/>
        <v>0.26423999999999997</v>
      </c>
      <c r="F527" s="491">
        <f t="shared" si="881"/>
        <v>1.3315828666865703E-2</v>
      </c>
      <c r="G527" s="490"/>
      <c r="H527" s="489">
        <f t="shared" si="886"/>
        <v>0.10180000000000003</v>
      </c>
      <c r="I527" s="490">
        <f t="shared" si="882"/>
        <v>0.44157999999999997</v>
      </c>
      <c r="J527" s="490">
        <f t="shared" si="882"/>
        <v>0.22029172196573199</v>
      </c>
      <c r="K527" s="491">
        <f t="shared" si="882"/>
        <v>3.5367550632597777E-2</v>
      </c>
      <c r="L527" s="490"/>
      <c r="M527" s="489">
        <f t="shared" si="887"/>
        <v>6.5800000000000025E-2</v>
      </c>
      <c r="N527" s="490">
        <f t="shared" si="883"/>
        <v>0.40558</v>
      </c>
      <c r="O527" s="490">
        <f t="shared" si="884"/>
        <v>0.18140788343211606</v>
      </c>
      <c r="P527" s="491">
        <f t="shared" si="885"/>
        <v>5.4535434064714006E-2</v>
      </c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  <c r="AE527" s="64"/>
      <c r="AF527" s="64"/>
      <c r="AG527" s="64"/>
      <c r="AH527" s="64"/>
      <c r="AI527" s="64"/>
      <c r="AJ527" s="64"/>
      <c r="AK527" s="64"/>
      <c r="AL527" s="64"/>
      <c r="AM527" s="64"/>
      <c r="AN527" s="64"/>
      <c r="AO527" s="64"/>
      <c r="AP527" s="64"/>
      <c r="AQ527" s="64"/>
      <c r="AR527" s="64"/>
      <c r="AS527" s="64"/>
      <c r="AT527" s="64"/>
      <c r="AU527" s="64"/>
      <c r="AV527" s="64"/>
      <c r="AW527" s="64"/>
      <c r="AX527" s="64"/>
      <c r="AY527" s="64"/>
    </row>
    <row r="528" spans="1:51" s="62" customFormat="1" ht="15.75" thickBot="1" x14ac:dyDescent="0.3">
      <c r="A528" s="600" t="s">
        <v>93</v>
      </c>
      <c r="B528" s="786" t="s">
        <v>144</v>
      </c>
      <c r="C528" s="608">
        <f>C489-C332</f>
        <v>0</v>
      </c>
      <c r="D528" s="606">
        <f t="shared" si="881"/>
        <v>0</v>
      </c>
      <c r="E528" s="606">
        <f t="shared" si="881"/>
        <v>0</v>
      </c>
      <c r="F528" s="607">
        <f t="shared" si="881"/>
        <v>0</v>
      </c>
      <c r="G528" s="606"/>
      <c r="H528" s="608">
        <f t="shared" si="886"/>
        <v>0</v>
      </c>
      <c r="I528" s="606">
        <f t="shared" si="882"/>
        <v>0</v>
      </c>
      <c r="J528" s="606">
        <f t="shared" si="882"/>
        <v>0</v>
      </c>
      <c r="K528" s="607">
        <f t="shared" si="882"/>
        <v>0</v>
      </c>
      <c r="L528" s="606"/>
      <c r="M528" s="608">
        <f t="shared" si="887"/>
        <v>0</v>
      </c>
      <c r="N528" s="606">
        <f t="shared" si="883"/>
        <v>0</v>
      </c>
      <c r="O528" s="606">
        <f t="shared" si="884"/>
        <v>0</v>
      </c>
      <c r="P528" s="607">
        <f t="shared" si="885"/>
        <v>0</v>
      </c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  <c r="AE528" s="64"/>
      <c r="AF528" s="64"/>
      <c r="AG528" s="64"/>
      <c r="AH528" s="64"/>
      <c r="AI528" s="64"/>
      <c r="AJ528" s="64"/>
      <c r="AK528" s="64"/>
      <c r="AL528" s="64"/>
      <c r="AM528" s="64"/>
      <c r="AN528" s="64"/>
      <c r="AO528" s="64"/>
      <c r="AP528" s="64"/>
      <c r="AQ528" s="64"/>
      <c r="AR528" s="64"/>
      <c r="AS528" s="64"/>
      <c r="AT528" s="64"/>
      <c r="AU528" s="64"/>
      <c r="AV528" s="64"/>
      <c r="AW528" s="64"/>
      <c r="AX528" s="64"/>
      <c r="AY528" s="64"/>
    </row>
    <row r="529" spans="1:18" x14ac:dyDescent="0.25">
      <c r="G529" s="62"/>
      <c r="H529" s="62"/>
      <c r="I529" s="62"/>
      <c r="J529" s="62"/>
      <c r="K529" s="14"/>
      <c r="N529" s="623"/>
      <c r="O529" s="14"/>
      <c r="P529" s="14"/>
      <c r="Q529" s="14"/>
      <c r="R529" s="14"/>
    </row>
    <row r="530" spans="1:18" x14ac:dyDescent="0.25">
      <c r="A530" s="44" t="s">
        <v>199</v>
      </c>
      <c r="C530" s="62"/>
      <c r="D530" s="62"/>
      <c r="E530" s="62"/>
      <c r="F530" s="62"/>
      <c r="G530" s="62"/>
      <c r="H530" s="62"/>
      <c r="I530" s="62"/>
      <c r="J530" s="62"/>
      <c r="K530" s="14"/>
      <c r="L530" s="62"/>
      <c r="M530" s="62"/>
      <c r="N530" s="14"/>
      <c r="O530" s="14"/>
      <c r="P530" s="14"/>
      <c r="Q530" s="14"/>
      <c r="R530" s="14"/>
    </row>
    <row r="531" spans="1:18" x14ac:dyDescent="0.25">
      <c r="A531" s="29" t="s">
        <v>184</v>
      </c>
      <c r="C531" s="641">
        <f>C485-'3.Прогноз.С корректировкойТаб11'!C220</f>
        <v>0</v>
      </c>
      <c r="D531" s="641">
        <f>D485-'3.Прогноз.С корректировкойТаб11'!D220</f>
        <v>0</v>
      </c>
      <c r="E531" s="641">
        <f>E485-'3.Прогноз.С корректировкойТаб11'!E220</f>
        <v>0</v>
      </c>
      <c r="F531" s="641">
        <f>F485-'3.Прогноз.С корректировкойТаб11'!F220</f>
        <v>0</v>
      </c>
      <c r="G531" s="641"/>
      <c r="H531" s="641">
        <f>H485-'3.Прогноз.С корректировкойТаб11'!H220</f>
        <v>0</v>
      </c>
      <c r="I531" s="641">
        <f>I485-'3.Прогноз.С корректировкойТаб11'!I220</f>
        <v>0</v>
      </c>
      <c r="J531" s="641">
        <f>J485-'3.Прогноз.С корректировкойТаб11'!J220</f>
        <v>0</v>
      </c>
      <c r="K531" s="641">
        <f>K485-'3.Прогноз.С корректировкойТаб11'!K220</f>
        <v>0</v>
      </c>
      <c r="L531" s="641"/>
      <c r="M531" s="641">
        <f>M485-'3.Прогноз.С корректировкойТаб11'!M220</f>
        <v>0</v>
      </c>
      <c r="N531" s="641">
        <f>N485-'3.Прогноз.С корректировкойТаб11'!N220</f>
        <v>0</v>
      </c>
      <c r="O531" s="641">
        <f>O485-'3.Прогноз.С корректировкойТаб11'!O220</f>
        <v>0</v>
      </c>
      <c r="P531" s="641">
        <f>P485-'3.Прогноз.С корректировкойТаб11'!P220</f>
        <v>0</v>
      </c>
    </row>
    <row r="532" spans="1:18" x14ac:dyDescent="0.25">
      <c r="A532" s="29" t="s">
        <v>185</v>
      </c>
      <c r="B532" s="62"/>
      <c r="C532" s="641">
        <f>C486-'3.Прогноз.С корректировкойТаб11'!C221</f>
        <v>0</v>
      </c>
      <c r="D532" s="641">
        <f>D486-'3.Прогноз.С корректировкойТаб11'!D221</f>
        <v>0</v>
      </c>
      <c r="E532" s="641">
        <f>E486-'3.Прогноз.С корректировкойТаб11'!E221</f>
        <v>0</v>
      </c>
      <c r="F532" s="641">
        <f>F486-'3.Прогноз.С корректировкойТаб11'!F221</f>
        <v>0</v>
      </c>
      <c r="G532" s="641"/>
      <c r="H532" s="641">
        <f>H486-'3.Прогноз.С корректировкойТаб11'!H221</f>
        <v>0</v>
      </c>
      <c r="I532" s="641">
        <f>I486-'3.Прогноз.С корректировкойТаб11'!I221</f>
        <v>0</v>
      </c>
      <c r="J532" s="641">
        <f>J486-'3.Прогноз.С корректировкойТаб11'!J221</f>
        <v>0</v>
      </c>
      <c r="K532" s="641">
        <f>K486-'3.Прогноз.С корректировкойТаб11'!K221</f>
        <v>0</v>
      </c>
      <c r="L532" s="641"/>
      <c r="M532" s="641">
        <f>M486-'3.Прогноз.С корректировкойТаб11'!M221</f>
        <v>0</v>
      </c>
      <c r="N532" s="641">
        <f>N486-'3.Прогноз.С корректировкойТаб11'!N221</f>
        <v>0</v>
      </c>
      <c r="O532" s="641">
        <f>O486-'3.Прогноз.С корректировкойТаб11'!O221</f>
        <v>0</v>
      </c>
      <c r="P532" s="641">
        <f>P486-'3.Прогноз.С корректировкойТаб11'!P221</f>
        <v>0</v>
      </c>
    </row>
    <row r="533" spans="1:18" x14ac:dyDescent="0.25">
      <c r="A533" s="29" t="s">
        <v>92</v>
      </c>
      <c r="B533" s="62"/>
      <c r="C533" s="641">
        <f>C487-'3.Прогноз.С корректировкойТаб11'!C222</f>
        <v>0</v>
      </c>
      <c r="D533" s="641">
        <f>D487-'3.Прогноз.С корректировкойТаб11'!D222</f>
        <v>0</v>
      </c>
      <c r="E533" s="641">
        <f>E487-'3.Прогноз.С корректировкойТаб11'!E222</f>
        <v>0</v>
      </c>
      <c r="F533" s="641">
        <f>F487-'3.Прогноз.С корректировкойТаб11'!F222</f>
        <v>-4.9999999999983391E-4</v>
      </c>
      <c r="G533" s="641"/>
      <c r="H533" s="641">
        <f>H487-'3.Прогноз.С корректировкойТаб11'!H222</f>
        <v>-4.9999999999983391E-4</v>
      </c>
      <c r="I533" s="641">
        <f>I487-'3.Прогноз.С корректировкойТаб11'!I222</f>
        <v>-4.9999999999994493E-4</v>
      </c>
      <c r="J533" s="641">
        <f>J487-'3.Прогноз.С корректировкойТаб11'!J222</f>
        <v>-4.9999999999994493E-4</v>
      </c>
      <c r="K533" s="641">
        <f>K487-'3.Прогноз.С корректировкойТаб11'!K222</f>
        <v>-4.9999999999994493E-4</v>
      </c>
      <c r="L533" s="641"/>
      <c r="M533" s="641">
        <f>M487-'3.Прогноз.С корректировкойТаб11'!M222</f>
        <v>-4.9999999999994493E-4</v>
      </c>
      <c r="N533" s="641">
        <f>N487-'3.Прогноз.С корректировкойТаб11'!N222</f>
        <v>-4.9999999999994493E-4</v>
      </c>
      <c r="O533" s="641">
        <f>O487-'3.Прогноз.С корректировкойТаб11'!O222</f>
        <v>-4.9999999999994493E-4</v>
      </c>
      <c r="P533" s="641">
        <f>P487-'3.Прогноз.С корректировкойТаб11'!P222</f>
        <v>-4.9999999999972289E-4</v>
      </c>
    </row>
    <row r="534" spans="1:18" x14ac:dyDescent="0.25">
      <c r="A534" s="29" t="s">
        <v>187</v>
      </c>
      <c r="B534" s="62"/>
      <c r="C534" s="641">
        <f>C488-'3.Прогноз.С корректировкойТаб11'!C223</f>
        <v>0</v>
      </c>
      <c r="D534" s="641">
        <f>D488-'3.Прогноз.С корректировкойТаб11'!D223</f>
        <v>-4.2000000000003146E-4</v>
      </c>
      <c r="E534" s="641">
        <f>E488-'3.Прогноз.С корректировкойТаб11'!E223</f>
        <v>2.3999999999996247E-4</v>
      </c>
      <c r="F534" s="641">
        <f>F488-'3.Прогноз.С корректировкойТаб11'!F223</f>
        <v>1.3315828666865731E-2</v>
      </c>
      <c r="G534" s="641"/>
      <c r="H534" s="641">
        <f>H488-'3.Прогноз.С корректировкойТаб11'!H223</f>
        <v>1.3800000000000034E-2</v>
      </c>
      <c r="I534" s="641">
        <f>I488-'3.Прогноз.С корректировкойТаб11'!I223</f>
        <v>1.3579999999999981E-2</v>
      </c>
      <c r="J534" s="641">
        <f>J488-'3.Прогноз.С корректировкойТаб11'!J223</f>
        <v>3.5291721965731937E-2</v>
      </c>
      <c r="K534" s="641">
        <f>K488-'3.Прогноз.С корректировкойТаб11'!K223</f>
        <v>3.5367550632597777E-2</v>
      </c>
      <c r="L534" s="641"/>
      <c r="M534" s="641">
        <f>M488-'3.Прогноз.С корректировкойТаб11'!M223</f>
        <v>3.4799999999999998E-2</v>
      </c>
      <c r="N534" s="641">
        <f>N488-'3.Прогноз.С корректировкойТаб11'!N223</f>
        <v>3.458E-2</v>
      </c>
      <c r="O534" s="641">
        <f>O488-'3.Прогноз.С корректировкойТаб11'!O223</f>
        <v>5.340788343211611E-2</v>
      </c>
      <c r="P534" s="641">
        <f>P488-'3.Прогноз.С корректировкойТаб11'!P223</f>
        <v>5.3535434064714005E-2</v>
      </c>
    </row>
    <row r="535" spans="1:18" x14ac:dyDescent="0.25">
      <c r="A535" s="29" t="s">
        <v>93</v>
      </c>
      <c r="B535" s="62"/>
      <c r="C535" s="641">
        <f>C489-'3.Прогноз.С корректировкойТаб11'!C224</f>
        <v>0</v>
      </c>
      <c r="D535" s="641">
        <f>D489-'3.Прогноз.С корректировкойТаб11'!D224</f>
        <v>0</v>
      </c>
      <c r="E535" s="641">
        <f>E489-'3.Прогноз.С корректировкойТаб11'!E224</f>
        <v>0</v>
      </c>
      <c r="F535" s="641">
        <f>F489-'3.Прогноз.С корректировкойТаб11'!F224</f>
        <v>0</v>
      </c>
      <c r="G535" s="641"/>
      <c r="H535" s="641">
        <f>H489-'3.Прогноз.С корректировкойТаб11'!H224</f>
        <v>0</v>
      </c>
      <c r="I535" s="641">
        <f>I489-'3.Прогноз.С корректировкойТаб11'!I224</f>
        <v>0</v>
      </c>
      <c r="J535" s="641">
        <f>J489-'3.Прогноз.С корректировкойТаб11'!J224</f>
        <v>0</v>
      </c>
      <c r="K535" s="641">
        <f>K489-'3.Прогноз.С корректировкойТаб11'!K224</f>
        <v>0</v>
      </c>
      <c r="L535" s="641"/>
      <c r="M535" s="641">
        <f>M489-'3.Прогноз.С корректировкойТаб11'!M224</f>
        <v>0</v>
      </c>
      <c r="N535" s="641">
        <f>N489-'3.Прогноз.С корректировкойТаб11'!N224</f>
        <v>0</v>
      </c>
      <c r="O535" s="641">
        <f>O489-'3.Прогноз.С корректировкойТаб11'!O224</f>
        <v>0</v>
      </c>
      <c r="P535" s="641">
        <f>P489-'3.Прогноз.С корректировкойТаб11'!P224</f>
        <v>0</v>
      </c>
    </row>
    <row r="536" spans="1:18" x14ac:dyDescent="0.25">
      <c r="B536"/>
      <c r="G536" s="14"/>
      <c r="J536" s="14"/>
      <c r="K536" s="14"/>
      <c r="L536" s="14"/>
      <c r="M536" s="14"/>
      <c r="N536" s="14"/>
    </row>
    <row r="537" spans="1:18" x14ac:dyDescent="0.25">
      <c r="B537"/>
      <c r="G537" s="14"/>
      <c r="J537" s="14"/>
      <c r="K537" s="14"/>
      <c r="L537" s="14"/>
      <c r="M537" s="14"/>
      <c r="N537" s="14"/>
    </row>
    <row r="538" spans="1:18" x14ac:dyDescent="0.25">
      <c r="B538"/>
      <c r="G538" s="14"/>
      <c r="J538" s="14"/>
      <c r="K538" s="14"/>
      <c r="L538" s="14"/>
      <c r="M538" s="14"/>
      <c r="N538" s="14"/>
    </row>
    <row r="539" spans="1:18" x14ac:dyDescent="0.25">
      <c r="B539"/>
      <c r="G539" s="14"/>
      <c r="J539" s="14"/>
      <c r="K539" s="14"/>
      <c r="L539" s="14"/>
      <c r="M539" s="14"/>
      <c r="N539" s="14"/>
    </row>
    <row r="540" spans="1:18" x14ac:dyDescent="0.25">
      <c r="B540"/>
      <c r="G540" s="14"/>
      <c r="J540" s="14"/>
      <c r="K540" s="14"/>
      <c r="L540" s="14"/>
      <c r="M540" s="14"/>
      <c r="N540" s="14"/>
    </row>
    <row r="541" spans="1:18" x14ac:dyDescent="0.25">
      <c r="B541"/>
      <c r="G541" s="14"/>
      <c r="J541" s="14"/>
      <c r="K541" s="14"/>
      <c r="L541" s="14"/>
      <c r="M541" s="14"/>
      <c r="N541" s="14"/>
    </row>
    <row r="542" spans="1:18" x14ac:dyDescent="0.25">
      <c r="B542"/>
      <c r="G542" s="14"/>
      <c r="J542" s="14"/>
      <c r="K542" s="14"/>
      <c r="L542" s="14"/>
      <c r="M542" s="14"/>
      <c r="N542" s="14"/>
    </row>
    <row r="543" spans="1:18" x14ac:dyDescent="0.25">
      <c r="B543"/>
      <c r="G543" s="14"/>
      <c r="J543" s="14"/>
      <c r="K543" s="14"/>
      <c r="L543" s="14"/>
      <c r="M543" s="14"/>
      <c r="N543" s="14"/>
    </row>
    <row r="544" spans="1:18" x14ac:dyDescent="0.25">
      <c r="B544"/>
      <c r="G544" s="14"/>
      <c r="J544" s="14"/>
      <c r="K544" s="14"/>
      <c r="L544" s="14"/>
      <c r="M544" s="14"/>
      <c r="N544" s="14"/>
    </row>
    <row r="545" spans="1:46" x14ac:dyDescent="0.25">
      <c r="B545"/>
      <c r="G545" s="14"/>
      <c r="J545" s="14"/>
      <c r="K545" s="14"/>
      <c r="L545" s="14"/>
      <c r="M545" s="14"/>
      <c r="N545" s="14"/>
    </row>
    <row r="546" spans="1:46" x14ac:dyDescent="0.25">
      <c r="B546"/>
      <c r="G546" s="14"/>
      <c r="J546" s="14"/>
      <c r="K546" s="14"/>
      <c r="L546" s="14"/>
      <c r="M546" s="14"/>
      <c r="N546" s="14"/>
    </row>
    <row r="547" spans="1:46" x14ac:dyDescent="0.25">
      <c r="B547"/>
      <c r="G547" s="14"/>
      <c r="J547" s="14"/>
      <c r="K547" s="14"/>
      <c r="L547" s="14"/>
      <c r="M547" s="14"/>
      <c r="N547" s="14"/>
    </row>
    <row r="548" spans="1:46" x14ac:dyDescent="0.25">
      <c r="G548" s="14"/>
      <c r="J548" s="14"/>
      <c r="K548" s="14"/>
      <c r="L548" s="14"/>
      <c r="M548" s="14"/>
      <c r="N548" s="14"/>
    </row>
    <row r="549" spans="1:46" x14ac:dyDescent="0.25">
      <c r="G549" s="14"/>
      <c r="J549" s="14"/>
      <c r="K549" s="14"/>
      <c r="L549" s="14"/>
      <c r="M549" s="14"/>
      <c r="N549" s="14"/>
    </row>
    <row r="550" spans="1:46" x14ac:dyDescent="0.25">
      <c r="G550" s="14"/>
      <c r="J550" s="14"/>
      <c r="K550" s="14"/>
      <c r="L550" s="14"/>
      <c r="M550" s="14"/>
      <c r="N550" s="14"/>
    </row>
    <row r="551" spans="1:46" x14ac:dyDescent="0.25">
      <c r="G551" s="14"/>
      <c r="J551" s="14"/>
      <c r="K551" s="14"/>
      <c r="L551" s="14"/>
      <c r="M551" s="14"/>
      <c r="N551" s="14"/>
    </row>
    <row r="552" spans="1:46" x14ac:dyDescent="0.25">
      <c r="G552" s="14"/>
      <c r="J552" s="14"/>
      <c r="K552" s="14"/>
      <c r="L552" s="14"/>
      <c r="M552" s="14"/>
      <c r="N552" s="14"/>
    </row>
    <row r="553" spans="1:46" ht="15.75" thickBot="1" x14ac:dyDescent="0.3">
      <c r="A553" s="14"/>
      <c r="C553" s="14"/>
      <c r="D553" s="14"/>
      <c r="E553" s="14"/>
      <c r="F553" s="14"/>
      <c r="G553" s="14"/>
      <c r="H553" s="14"/>
      <c r="I553" s="14"/>
      <c r="J553" s="622"/>
      <c r="K553" s="14"/>
      <c r="L553" s="14"/>
      <c r="M553" s="14"/>
      <c r="N553" s="622"/>
      <c r="O553" s="14"/>
    </row>
    <row r="554" spans="1:46" ht="29.25" thickBot="1" x14ac:dyDescent="0.3">
      <c r="A554" s="484" t="s">
        <v>13</v>
      </c>
      <c r="B554" s="20" t="s">
        <v>33</v>
      </c>
      <c r="C554" s="15" t="s">
        <v>85</v>
      </c>
      <c r="D554" s="17" t="s">
        <v>86</v>
      </c>
      <c r="E554" s="17" t="s">
        <v>87</v>
      </c>
      <c r="F554" s="17" t="s">
        <v>88</v>
      </c>
      <c r="G554" s="17" t="s">
        <v>89</v>
      </c>
      <c r="H554" s="17" t="s">
        <v>81</v>
      </c>
      <c r="I554" s="17" t="s">
        <v>82</v>
      </c>
      <c r="J554" s="17" t="s">
        <v>83</v>
      </c>
      <c r="K554" s="57" t="s">
        <v>84</v>
      </c>
      <c r="L554" s="17" t="s">
        <v>78</v>
      </c>
      <c r="M554" s="17" t="s">
        <v>79</v>
      </c>
      <c r="N554" s="18" t="s">
        <v>80</v>
      </c>
    </row>
    <row r="555" spans="1:46" outlineLevel="1" x14ac:dyDescent="0.25">
      <c r="A555" s="246" t="s">
        <v>119</v>
      </c>
      <c r="B555" s="486" t="s">
        <v>155</v>
      </c>
      <c r="C555" s="240">
        <f t="shared" ref="C555:N555" si="888">C239</f>
        <v>70.3</v>
      </c>
      <c r="D555" s="241">
        <f t="shared" si="888"/>
        <v>71.900000000000006</v>
      </c>
      <c r="E555" s="241">
        <f t="shared" si="888"/>
        <v>73.3</v>
      </c>
      <c r="F555" s="241">
        <f t="shared" si="888"/>
        <v>75.7</v>
      </c>
      <c r="G555" s="241">
        <f t="shared" ref="G555:J556" si="889">G239</f>
        <v>78</v>
      </c>
      <c r="H555" s="241">
        <f t="shared" si="889"/>
        <v>80.900000000000006</v>
      </c>
      <c r="I555" s="241">
        <f t="shared" si="889"/>
        <v>81.599999999999994</v>
      </c>
      <c r="J555" s="241">
        <f t="shared" si="889"/>
        <v>80.7</v>
      </c>
      <c r="K555" s="240">
        <f t="shared" si="888"/>
        <v>81.400000000000006</v>
      </c>
      <c r="L555" s="241">
        <f t="shared" si="888"/>
        <v>80.099999999999994</v>
      </c>
      <c r="M555" s="241">
        <f t="shared" si="888"/>
        <v>80</v>
      </c>
      <c r="N555" s="242">
        <f t="shared" si="888"/>
        <v>81.123999999999995</v>
      </c>
    </row>
    <row r="556" spans="1:46" ht="15.75" outlineLevel="1" thickBot="1" x14ac:dyDescent="0.3">
      <c r="A556" s="485" t="s">
        <v>124</v>
      </c>
      <c r="B556" s="487" t="s">
        <v>142</v>
      </c>
      <c r="C556" s="243">
        <f t="shared" ref="C556:N556" si="890">C240</f>
        <v>11120.4</v>
      </c>
      <c r="D556" s="244">
        <f t="shared" si="890"/>
        <v>13023.3</v>
      </c>
      <c r="E556" s="244">
        <f t="shared" si="890"/>
        <v>14649.3</v>
      </c>
      <c r="F556" s="244">
        <f t="shared" si="890"/>
        <v>16032</v>
      </c>
      <c r="G556" s="244">
        <f t="shared" si="889"/>
        <v>17789.400000000001</v>
      </c>
      <c r="H556" s="244">
        <f t="shared" si="889"/>
        <v>19777.5</v>
      </c>
      <c r="I556" s="244">
        <f t="shared" si="889"/>
        <v>22168.799999999999</v>
      </c>
      <c r="J556" s="244">
        <f t="shared" si="889"/>
        <v>24057.200000000001</v>
      </c>
      <c r="K556" s="243">
        <f t="shared" si="890"/>
        <v>22766.9</v>
      </c>
      <c r="L556" s="244">
        <f t="shared" si="890"/>
        <v>22503</v>
      </c>
      <c r="M556" s="244">
        <f t="shared" si="890"/>
        <v>22520</v>
      </c>
      <c r="N556" s="245">
        <f t="shared" si="890"/>
        <v>22850</v>
      </c>
      <c r="AS556" t="s">
        <v>57</v>
      </c>
      <c r="AT556">
        <v>272</v>
      </c>
    </row>
    <row r="557" spans="1:46" outlineLevel="1" x14ac:dyDescent="0.25">
      <c r="A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62"/>
      <c r="Q557" s="62"/>
      <c r="R557" s="62"/>
    </row>
    <row r="558" spans="1:46" x14ac:dyDescent="0.25">
      <c r="A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62"/>
      <c r="Q558" s="62"/>
      <c r="R558" s="62"/>
      <c r="S558" s="14"/>
      <c r="T558" s="14"/>
    </row>
    <row r="559" spans="1:46" x14ac:dyDescent="0.25">
      <c r="A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62"/>
      <c r="Q559" s="62"/>
      <c r="R559" s="62"/>
    </row>
    <row r="560" spans="1:46" x14ac:dyDescent="0.25">
      <c r="A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62"/>
      <c r="Q560" s="62"/>
      <c r="R560" s="62"/>
    </row>
    <row r="561" spans="1:15" x14ac:dyDescent="0.25">
      <c r="A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</row>
    <row r="562" spans="1:15" x14ac:dyDescent="0.25">
      <c r="A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</row>
    <row r="563" spans="1:15" x14ac:dyDescent="0.25">
      <c r="A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</row>
    <row r="564" spans="1:15" x14ac:dyDescent="0.25">
      <c r="A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</row>
    <row r="565" spans="1:15" x14ac:dyDescent="0.25">
      <c r="A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</row>
    <row r="566" spans="1:15" x14ac:dyDescent="0.25">
      <c r="A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</row>
    <row r="915" spans="2:52" x14ac:dyDescent="0.25">
      <c r="B915"/>
      <c r="C915" s="3">
        <v>20</v>
      </c>
      <c r="D915" s="3">
        <v>21</v>
      </c>
      <c r="E915" s="3">
        <v>22</v>
      </c>
      <c r="F915" s="3">
        <v>23</v>
      </c>
      <c r="G915" s="3">
        <v>24</v>
      </c>
      <c r="H915" s="3">
        <v>25</v>
      </c>
      <c r="I915" s="3">
        <v>26</v>
      </c>
      <c r="J915" s="3">
        <v>27</v>
      </c>
      <c r="K915" s="3">
        <v>28</v>
      </c>
      <c r="L915" s="3">
        <v>29</v>
      </c>
      <c r="M915" s="3">
        <v>30</v>
      </c>
      <c r="N915" s="3">
        <v>31</v>
      </c>
      <c r="O915" s="3">
        <v>32</v>
      </c>
      <c r="P915" s="3">
        <v>33</v>
      </c>
      <c r="Q915" s="3">
        <v>34</v>
      </c>
      <c r="R915" s="3">
        <v>35</v>
      </c>
      <c r="S915" s="3">
        <v>36</v>
      </c>
      <c r="T915" s="3">
        <v>37</v>
      </c>
      <c r="U915" s="3">
        <v>38</v>
      </c>
      <c r="V915" s="3">
        <v>39</v>
      </c>
      <c r="W915" s="3">
        <v>40</v>
      </c>
      <c r="X915" s="3">
        <v>41</v>
      </c>
      <c r="AY915" t="s">
        <v>56</v>
      </c>
      <c r="AZ915" t="s">
        <v>54</v>
      </c>
    </row>
  </sheetData>
  <mergeCells count="36">
    <mergeCell ref="M292:P292"/>
    <mergeCell ref="A268:A269"/>
    <mergeCell ref="B268:B269"/>
    <mergeCell ref="G268:G269"/>
    <mergeCell ref="C268:F268"/>
    <mergeCell ref="H268:H269"/>
    <mergeCell ref="A292:A293"/>
    <mergeCell ref="B292:B293"/>
    <mergeCell ref="C292:F292"/>
    <mergeCell ref="H292:K292"/>
    <mergeCell ref="Q222:Q223"/>
    <mergeCell ref="M222:P222"/>
    <mergeCell ref="R222:U222"/>
    <mergeCell ref="V222:V223"/>
    <mergeCell ref="C242:D242"/>
    <mergeCell ref="A222:A223"/>
    <mergeCell ref="B222:B223"/>
    <mergeCell ref="G222:G223"/>
    <mergeCell ref="C222:F222"/>
    <mergeCell ref="L222:L223"/>
    <mergeCell ref="H222:K222"/>
    <mergeCell ref="AG222:AJ222"/>
    <mergeCell ref="W222:Z222"/>
    <mergeCell ref="AF222:AF223"/>
    <mergeCell ref="AB222:AE222"/>
    <mergeCell ref="AK222:AK223"/>
    <mergeCell ref="AA222:AA223"/>
    <mergeCell ref="E1:F1"/>
    <mergeCell ref="H93:K93"/>
    <mergeCell ref="Q93:Q94"/>
    <mergeCell ref="M93:P93"/>
    <mergeCell ref="A93:A94"/>
    <mergeCell ref="B93:B94"/>
    <mergeCell ref="G93:G94"/>
    <mergeCell ref="C93:F93"/>
    <mergeCell ref="L93:L94"/>
  </mergeCells>
  <dataValidations count="11">
    <dataValidation type="list" allowBlank="1" showInputMessage="1" showErrorMessage="1" sqref="I1">
      <formula1>Продукт</formula1>
      <formula2>0</formula2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C96:C100 L225:L229 C277:F281 C271:F275 C78:P89 D288:G288 C146:P151 C102:P111 C283:F287 G225:G229 L180:L200 M202:P207 H179:L179 C201:L207 M201:Q201 Q181:Q200 C179:F179 G181:G200 C180:K180 C133:K145 M133:P145 C112:F112 C114:F114 H112:K112 H114:K114 M114:P114 M112:P112 C118:F118 H118:K118 M118:P118 C122:F122 H122:K122 M122:P122 C126:F126 H126:K126 M126:P126 G112:G132 C130:F130 L112:L145 H130:K130 M130:P130 Q113:Q133 C152:F158 C160:F160 H152:K158 H160:K160 M160:P160 M152:P158 C164:F164 H164:K164 M164:P164 C168:F168 H168:K168 M168:P168 C172:F172 H172:K172 M172:P172 G152:G179 C176:F176 L152:L178 H176:K176 M176:P176 Q159:Q179 C182:F182 H182:K182 M182:P182 M179:P180 C186:F186 H186:K186 M186:P186 C190:F190 H190:K190 M190:P190 C194:F194 H194:K194 M194:P194 C198:F198 H198:K198 M198:P198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C37:E37 C29:E29 C17:D17 C6:D7">
      <formula1>-1000000</formula1>
    </dataValidation>
    <dataValidation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C34:E36 C38:E40"/>
    <dataValidation type="list" allowBlank="1" showInputMessage="1" showErrorMessage="1" sqref="B235">
      <formula1>"3,12"</formula1>
    </dataValidation>
    <dataValidation type="decimal" operator="greaterThan" allowBlank="1" showInputMessage="1" showErrorMessage="1" sqref="O240:Q240 C116:F116 C128:F128 H116:K116 H128:K128 M128:P128 M116:P116 C120:F120 H120:K120 M120:P120 C124:F124 H124:K124 M124:P124 C132:F132 H132:K132 M132:P132 C162:F162 C174:F174 H162:K162 H174:K174 M174:P174 M162:P162 C166:F166 H166:K166 M166:P166 C170:F170 H170:K170 M170:P170 C178:F178 H178:K178 M178:P178 C225:F229 H225:K229 M225:P229 R225:U229 C200:F200 C196:F196 C192:F192 C188:F188 C184:F184 H200:K200 H196:K196 H192:K192 H188:K188 H184:K184 M200:P200 M196:P196 M192:P192 M188:P188 M184:P184">
      <formula1>-1000000000</formula1>
    </dataValidation>
    <dataValidation type="decimal" operator="greaterThan" allowBlank="1" showInputMessage="1" showErrorMessage="1" sqref="C239:N240">
      <formula1>-10000000000</formula1>
    </dataValidation>
    <dataValidation type="decimal" operator="greaterThan" allowBlank="1" showInputMessage="1" showErrorMessage="1" sqref="C22:H24 C26:H28">
      <formula1>-100000000</formula1>
    </dataValidation>
    <dataValidation type="decimal" operator="greaterThan" allowBlank="1" showInputMessage="1" showErrorMessage="1" sqref="C10:E12 C14:E16">
      <formula1>-1000000000000</formula1>
    </dataValidation>
    <dataValidation type="decimal" operator="greaterThan" allowBlank="1" showInputMessage="1" showErrorMessage="1" sqref="C251:E252">
      <formula1>-100000000000</formula1>
    </dataValidation>
    <dataValidation allowBlank="1" showInputMessage="1" showErrorMessage="1" sqref="C113:F113 H113:K113 M113:P113 C115:F115 H115:K115 M115:P115 C117:F117 H117:K117 M117:P117 C119:F119 H119:K119 M119:P119 C121:F121 H121:K121 M121:P121 C123:F123 H123:K123 M123:P123 C125:F125 H125:K125 M125:P125 C127:F127 H127:K127 M127:P127 C129:F129 H129:K129 M129:P129 C131:F131 H131:K131 M131:P131 C159:F159 H159:K159 M159:P159 C161:F161 H161:K161 M161:P161 C163:F163 H163:K163 M163:P163 C165:F165 H165:K165 M165:P165 C167:F167 H167:K167 M167:P167 C169:F169 H169:K169 M169:P169 C171:F171 H171:K171 M171:P171 C173:F173 H173:K173 M173:P173 C175:F175 H175:K175 M175:P175 C177:F177 H177:K177 M177:P177 C181:F181 H181:K181 M181:P181 C183:F183 H183:K183 M183:P183 C185:F185 H185:K185 M185:P185 C187:F187 H187:K187 M187:P187 C189:F189 H189:K189 M189:P189 C191:F191 H191:K191 M191:P191 C193:F193 H193:K193 M193:P193 C195:F195 H195:K195 M195:P195 C197:F197 H197:K197 M197:P197 C199:F199 H199:K199 M199:P199"/>
  </dataValidations>
  <pageMargins left="0.7" right="0.7" top="0.75" bottom="0.75" header="0.51180555555555496" footer="0.51180555555555496"/>
  <pageSetup paperSize="9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</sheetPr>
  <dimension ref="A1:Q238"/>
  <sheetViews>
    <sheetView tabSelected="1" zoomScale="85" zoomScaleNormal="85" workbookViewId="0">
      <pane xSplit="2" ySplit="8" topLeftCell="C213" activePane="bottomRight" state="frozen"/>
      <selection activeCell="G203" sqref="G203"/>
      <selection pane="topRight" activeCell="G203" sqref="G203"/>
      <selection pane="bottomLeft" activeCell="G203" sqref="G203"/>
      <selection pane="bottomRight" activeCell="C226" sqref="C226"/>
    </sheetView>
  </sheetViews>
  <sheetFormatPr defaultColWidth="8.85546875" defaultRowHeight="15" outlineLevelRow="4" x14ac:dyDescent="0.25"/>
  <cols>
    <col min="1" max="1" width="52.7109375" style="10" customWidth="1"/>
    <col min="2" max="2" width="14" customWidth="1"/>
    <col min="3" max="6" width="13.7109375" style="75" customWidth="1"/>
    <col min="7" max="7" width="13.7109375" style="63" customWidth="1"/>
    <col min="8" max="11" width="13.7109375" style="75" customWidth="1"/>
    <col min="12" max="12" width="13.7109375" style="63" customWidth="1"/>
    <col min="13" max="16" width="13.7109375" style="75" customWidth="1"/>
    <col min="17" max="17" width="13.7109375" style="63" customWidth="1"/>
    <col min="18" max="1009" width="8.5703125" style="43"/>
    <col min="1010" max="16384" width="8.85546875" style="43"/>
  </cols>
  <sheetData>
    <row r="1" spans="1:17" ht="15" customHeight="1" outlineLevel="4" x14ac:dyDescent="0.25">
      <c r="A1" s="475"/>
      <c r="B1" s="13" t="s">
        <v>10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</row>
    <row r="2" spans="1:17" ht="15" customHeight="1" outlineLevel="4" x14ac:dyDescent="0.25">
      <c r="A2" s="476" t="s">
        <v>9</v>
      </c>
      <c r="B2" s="12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</row>
    <row r="3" spans="1:17" ht="15" customHeight="1" outlineLevel="4" x14ac:dyDescent="0.25">
      <c r="A3" s="476" t="s">
        <v>52</v>
      </c>
      <c r="B3" s="155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</row>
    <row r="4" spans="1:17" ht="15" customHeight="1" outlineLevel="4" x14ac:dyDescent="0.25">
      <c r="A4" s="476" t="s">
        <v>50</v>
      </c>
      <c r="B4" s="749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</row>
    <row r="5" spans="1:17" ht="15" customHeight="1" outlineLevel="4" x14ac:dyDescent="0.25">
      <c r="A5" s="476" t="s">
        <v>51</v>
      </c>
      <c r="B5" s="343"/>
      <c r="C5" s="477"/>
      <c r="D5" s="477"/>
      <c r="E5" s="478"/>
      <c r="F5" s="478"/>
      <c r="G5" s="477"/>
      <c r="H5" s="477"/>
      <c r="I5" s="477"/>
      <c r="J5" s="477"/>
      <c r="K5" s="477"/>
      <c r="L5" s="478"/>
      <c r="M5" s="477"/>
      <c r="N5" s="477"/>
      <c r="O5" s="477"/>
      <c r="P5" s="477"/>
      <c r="Q5" s="477"/>
    </row>
    <row r="6" spans="1:17" ht="15" customHeight="1" collapsed="1" thickBot="1" x14ac:dyDescent="0.3">
      <c r="A6" s="76"/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7"/>
    </row>
    <row r="7" spans="1:17" ht="15" customHeight="1" x14ac:dyDescent="0.25">
      <c r="A7" s="883" t="s">
        <v>16</v>
      </c>
      <c r="B7" s="873" t="s">
        <v>33</v>
      </c>
      <c r="C7" s="882" t="str">
        <f>YEAR(Date)&amp;" год"</f>
        <v>2020 год</v>
      </c>
      <c r="D7" s="867"/>
      <c r="E7" s="867"/>
      <c r="F7" s="885"/>
      <c r="G7" s="869" t="str">
        <f>C7</f>
        <v>2020 год</v>
      </c>
      <c r="H7" s="882" t="str">
        <f>(LEFT(C7,4)+1)&amp;" год"</f>
        <v>2021 год</v>
      </c>
      <c r="I7" s="867"/>
      <c r="J7" s="867"/>
      <c r="K7" s="868"/>
      <c r="L7" s="869" t="str">
        <f>H7</f>
        <v>2021 год</v>
      </c>
      <c r="M7" s="882" t="str">
        <f>(LEFT(H7,4)+1)&amp;" год"</f>
        <v>2022 год</v>
      </c>
      <c r="N7" s="867"/>
      <c r="O7" s="867"/>
      <c r="P7" s="868"/>
      <c r="Q7" s="869" t="str">
        <f>M7</f>
        <v>2022 год</v>
      </c>
    </row>
    <row r="8" spans="1:17" ht="15" customHeight="1" thickBot="1" x14ac:dyDescent="0.3">
      <c r="A8" s="884"/>
      <c r="B8" s="874"/>
      <c r="C8" s="803" t="s">
        <v>0</v>
      </c>
      <c r="D8" s="793" t="s">
        <v>1</v>
      </c>
      <c r="E8" s="793" t="s">
        <v>2</v>
      </c>
      <c r="F8" s="804" t="s">
        <v>3</v>
      </c>
      <c r="G8" s="870"/>
      <c r="H8" s="803" t="s">
        <v>0</v>
      </c>
      <c r="I8" s="793" t="s">
        <v>1</v>
      </c>
      <c r="J8" s="793" t="s">
        <v>2</v>
      </c>
      <c r="K8" s="794" t="s">
        <v>3</v>
      </c>
      <c r="L8" s="870"/>
      <c r="M8" s="803" t="s">
        <v>0</v>
      </c>
      <c r="N8" s="793" t="s">
        <v>1</v>
      </c>
      <c r="O8" s="793" t="s">
        <v>2</v>
      </c>
      <c r="P8" s="794" t="s">
        <v>3</v>
      </c>
      <c r="Q8" s="870"/>
    </row>
    <row r="9" spans="1:17" ht="15" customHeight="1" x14ac:dyDescent="0.25">
      <c r="A9" s="423" t="s">
        <v>35</v>
      </c>
      <c r="B9" s="431" t="s">
        <v>144</v>
      </c>
      <c r="C9" s="440">
        <f t="shared" ref="C9:Q9" si="0">ROUND(C11+C13+C10+C12+C14,3)</f>
        <v>3.839</v>
      </c>
      <c r="D9" s="441">
        <f t="shared" si="0"/>
        <v>2.4079999999999999</v>
      </c>
      <c r="E9" s="441">
        <f t="shared" si="0"/>
        <v>2.2290000000000001</v>
      </c>
      <c r="F9" s="442">
        <f t="shared" si="0"/>
        <v>2.6030000000000002</v>
      </c>
      <c r="G9" s="160">
        <f t="shared" si="0"/>
        <v>3.839</v>
      </c>
      <c r="H9" s="440">
        <f t="shared" si="0"/>
        <v>3.456</v>
      </c>
      <c r="I9" s="441">
        <f t="shared" si="0"/>
        <v>2.4009999999999998</v>
      </c>
      <c r="J9" s="441">
        <f t="shared" si="0"/>
        <v>2.2040000000000002</v>
      </c>
      <c r="K9" s="442">
        <f t="shared" si="0"/>
        <v>2.9460000000000002</v>
      </c>
      <c r="L9" s="160">
        <f t="shared" si="0"/>
        <v>3.456</v>
      </c>
      <c r="M9" s="440">
        <f t="shared" si="0"/>
        <v>3.7690000000000001</v>
      </c>
      <c r="N9" s="441">
        <f t="shared" si="0"/>
        <v>2.9140000000000001</v>
      </c>
      <c r="O9" s="441">
        <f t="shared" si="0"/>
        <v>2.7170000000000001</v>
      </c>
      <c r="P9" s="442">
        <f t="shared" si="0"/>
        <v>3.4590000000000001</v>
      </c>
      <c r="Q9" s="160">
        <f t="shared" si="0"/>
        <v>3.7690000000000001</v>
      </c>
    </row>
    <row r="10" spans="1:17" ht="15" customHeight="1" outlineLevel="1" x14ac:dyDescent="0.25">
      <c r="A10" s="424" t="s">
        <v>184</v>
      </c>
      <c r="B10" s="374" t="s">
        <v>144</v>
      </c>
      <c r="C10" s="375">
        <f>ROUND(G10,3)</f>
        <v>1.5029999999999999</v>
      </c>
      <c r="D10" s="376">
        <f t="shared" ref="D10:F14" si="1">ROUND(C220,3)</f>
        <v>0.93100000000000005</v>
      </c>
      <c r="E10" s="376">
        <f t="shared" si="1"/>
        <v>0.96599999999999997</v>
      </c>
      <c r="F10" s="377">
        <f t="shared" si="1"/>
        <v>1.5089999999999999</v>
      </c>
      <c r="G10" s="153">
        <f>ROUND('1. Статистика'!AJ225,3)</f>
        <v>1.5029999999999999</v>
      </c>
      <c r="H10" s="375">
        <f>ROUND(L10,3)</f>
        <v>1.6020000000000001</v>
      </c>
      <c r="I10" s="376">
        <f t="shared" ref="I10:K14" si="2">ROUND(H220,3)</f>
        <v>1.03</v>
      </c>
      <c r="J10" s="376">
        <f t="shared" si="2"/>
        <v>1.0649999999999999</v>
      </c>
      <c r="K10" s="377">
        <f t="shared" si="2"/>
        <v>1.6080000000000001</v>
      </c>
      <c r="L10" s="153">
        <f>ROUND(F220,3)</f>
        <v>1.6020000000000001</v>
      </c>
      <c r="M10" s="375">
        <f>ROUND(Q10,3)</f>
        <v>1.7010000000000001</v>
      </c>
      <c r="N10" s="376">
        <f t="shared" ref="N10:P14" si="3">ROUND(M220,3)</f>
        <v>1.129</v>
      </c>
      <c r="O10" s="376">
        <f t="shared" si="3"/>
        <v>1.1639999999999999</v>
      </c>
      <c r="P10" s="377">
        <f t="shared" si="3"/>
        <v>1.7070000000000001</v>
      </c>
      <c r="Q10" s="153">
        <f>ROUND(K220,3)</f>
        <v>1.7010000000000001</v>
      </c>
    </row>
    <row r="11" spans="1:17" ht="15" customHeight="1" outlineLevel="1" x14ac:dyDescent="0.25">
      <c r="A11" s="424" t="s">
        <v>185</v>
      </c>
      <c r="B11" s="374" t="s">
        <v>144</v>
      </c>
      <c r="C11" s="375">
        <f>ROUND(G11,3)</f>
        <v>0.72599999999999998</v>
      </c>
      <c r="D11" s="376">
        <f t="shared" si="1"/>
        <v>0.66300000000000003</v>
      </c>
      <c r="E11" s="376">
        <f t="shared" si="1"/>
        <v>0.29299999999999998</v>
      </c>
      <c r="F11" s="377">
        <f t="shared" si="1"/>
        <v>0.23799999999999999</v>
      </c>
      <c r="G11" s="153">
        <f>ROUND('1. Статистика'!AJ226,3)</f>
        <v>0.72599999999999998</v>
      </c>
      <c r="H11" s="375">
        <f>ROUND(L11,3)</f>
        <v>0.99399999999999999</v>
      </c>
      <c r="I11" s="376">
        <f t="shared" si="2"/>
        <v>0.93100000000000005</v>
      </c>
      <c r="J11" s="376">
        <f t="shared" si="2"/>
        <v>0.56100000000000005</v>
      </c>
      <c r="K11" s="377">
        <f t="shared" si="2"/>
        <v>0.50600000000000001</v>
      </c>
      <c r="L11" s="153">
        <f>ROUND(F221,3)</f>
        <v>0.99399999999999999</v>
      </c>
      <c r="M11" s="375">
        <f>ROUND(Q11,3)</f>
        <v>1.262</v>
      </c>
      <c r="N11" s="376">
        <f t="shared" si="3"/>
        <v>1.1990000000000001</v>
      </c>
      <c r="O11" s="376">
        <f t="shared" si="3"/>
        <v>0.82899999999999996</v>
      </c>
      <c r="P11" s="377">
        <f t="shared" si="3"/>
        <v>0.77400000000000002</v>
      </c>
      <c r="Q11" s="153">
        <f>ROUND(K221,3)</f>
        <v>1.262</v>
      </c>
    </row>
    <row r="12" spans="1:17" ht="15" customHeight="1" outlineLevel="1" x14ac:dyDescent="0.25">
      <c r="A12" s="424" t="s">
        <v>92</v>
      </c>
      <c r="B12" s="374" t="s">
        <v>144</v>
      </c>
      <c r="C12" s="375">
        <f>ROUND(G12,3)</f>
        <v>1.0049999999999999</v>
      </c>
      <c r="D12" s="376">
        <f t="shared" si="1"/>
        <v>0.20399999999999999</v>
      </c>
      <c r="E12" s="376">
        <f t="shared" si="1"/>
        <v>0.53700000000000003</v>
      </c>
      <c r="F12" s="377">
        <f t="shared" si="1"/>
        <v>0.80700000000000005</v>
      </c>
      <c r="G12" s="153">
        <f>ROUND('1. Статистика'!AJ227,3)</f>
        <v>1.0049999999999999</v>
      </c>
      <c r="H12" s="375">
        <f>ROUND(L12,3)</f>
        <v>0.42499999999999999</v>
      </c>
      <c r="I12" s="376">
        <f t="shared" si="2"/>
        <v>2.4E-2</v>
      </c>
      <c r="J12" s="376">
        <f t="shared" si="2"/>
        <v>0.35699999999999998</v>
      </c>
      <c r="K12" s="377">
        <f t="shared" si="2"/>
        <v>0.627</v>
      </c>
      <c r="L12" s="153">
        <f>ROUND(F222,3)</f>
        <v>0.42499999999999999</v>
      </c>
      <c r="M12" s="375">
        <f>ROUND(Q12,3)</f>
        <v>0.245</v>
      </c>
      <c r="N12" s="376">
        <f t="shared" si="3"/>
        <v>4.3999999999999997E-2</v>
      </c>
      <c r="O12" s="376">
        <f t="shared" si="3"/>
        <v>0.377</v>
      </c>
      <c r="P12" s="377">
        <f t="shared" si="3"/>
        <v>0.64700000000000002</v>
      </c>
      <c r="Q12" s="153">
        <f>ROUND(K222,3)</f>
        <v>0.245</v>
      </c>
    </row>
    <row r="13" spans="1:17" ht="15" customHeight="1" outlineLevel="1" x14ac:dyDescent="0.25">
      <c r="A13" s="424" t="s">
        <v>187</v>
      </c>
      <c r="B13" s="374" t="s">
        <v>144</v>
      </c>
      <c r="C13" s="375">
        <f>ROUND(G13,3)</f>
        <v>0.48199999999999998</v>
      </c>
      <c r="D13" s="376">
        <f t="shared" si="1"/>
        <v>0.495</v>
      </c>
      <c r="E13" s="376">
        <f t="shared" si="1"/>
        <v>0.30499999999999999</v>
      </c>
      <c r="F13" s="377">
        <f t="shared" si="1"/>
        <v>5.0000000000000001E-3</v>
      </c>
      <c r="G13" s="153">
        <f>ROUND('1. Статистика'!AJ228,3)</f>
        <v>0.48199999999999998</v>
      </c>
      <c r="H13" s="375">
        <f>ROUND(L13,3)</f>
        <v>0.222</v>
      </c>
      <c r="I13" s="376">
        <f t="shared" si="2"/>
        <v>0.21099999999999999</v>
      </c>
      <c r="J13" s="376">
        <f t="shared" si="2"/>
        <v>3.0000000000000001E-3</v>
      </c>
      <c r="K13" s="377">
        <f t="shared" si="2"/>
        <v>7.0999999999999994E-2</v>
      </c>
      <c r="L13" s="153">
        <f>ROUND(F223,3)</f>
        <v>0.222</v>
      </c>
      <c r="M13" s="375">
        <f>ROUND(Q13,3)</f>
        <v>0.25800000000000001</v>
      </c>
      <c r="N13" s="376">
        <f t="shared" si="3"/>
        <v>0.247</v>
      </c>
      <c r="O13" s="376">
        <f t="shared" si="3"/>
        <v>3.9E-2</v>
      </c>
      <c r="P13" s="377">
        <f t="shared" si="3"/>
        <v>0.107</v>
      </c>
      <c r="Q13" s="153">
        <f>ROUND(K223,3)</f>
        <v>0.25800000000000001</v>
      </c>
    </row>
    <row r="14" spans="1:17" ht="15" customHeight="1" outlineLevel="1" x14ac:dyDescent="0.25">
      <c r="A14" s="424" t="s">
        <v>93</v>
      </c>
      <c r="B14" s="374" t="s">
        <v>144</v>
      </c>
      <c r="C14" s="375">
        <f>ROUND(G14,3)</f>
        <v>0.123</v>
      </c>
      <c r="D14" s="376">
        <f t="shared" si="1"/>
        <v>0.115</v>
      </c>
      <c r="E14" s="376">
        <f t="shared" si="1"/>
        <v>0.128</v>
      </c>
      <c r="F14" s="377">
        <f t="shared" si="1"/>
        <v>4.3999999999999997E-2</v>
      </c>
      <c r="G14" s="153">
        <f>ROUND('1. Статистика'!AJ229,3)</f>
        <v>0.123</v>
      </c>
      <c r="H14" s="375">
        <f>ROUND(L14,3)</f>
        <v>0.21299999999999999</v>
      </c>
      <c r="I14" s="376">
        <f t="shared" si="2"/>
        <v>0.20499999999999999</v>
      </c>
      <c r="J14" s="376">
        <f t="shared" si="2"/>
        <v>0.218</v>
      </c>
      <c r="K14" s="377">
        <f t="shared" si="2"/>
        <v>0.13400000000000001</v>
      </c>
      <c r="L14" s="153">
        <f>ROUND(F224,3)</f>
        <v>0.21299999999999999</v>
      </c>
      <c r="M14" s="375">
        <f>ROUND(Q14,3)</f>
        <v>0.30299999999999999</v>
      </c>
      <c r="N14" s="376">
        <f t="shared" si="3"/>
        <v>0.29499999999999998</v>
      </c>
      <c r="O14" s="376">
        <f t="shared" si="3"/>
        <v>0.308</v>
      </c>
      <c r="P14" s="377">
        <f t="shared" si="3"/>
        <v>0.224</v>
      </c>
      <c r="Q14" s="153">
        <f>ROUND(K224,3)</f>
        <v>0.30299999999999999</v>
      </c>
    </row>
    <row r="15" spans="1:17" s="624" customFormat="1" ht="15" customHeight="1" x14ac:dyDescent="0.25">
      <c r="A15" s="449" t="s">
        <v>20</v>
      </c>
      <c r="B15" s="450" t="s">
        <v>144</v>
      </c>
      <c r="C15" s="451">
        <f t="shared" ref="C15:Q15" si="4">ROUND(C16+C39+C27+C33+C50,3)</f>
        <v>6.234</v>
      </c>
      <c r="D15" s="452">
        <f t="shared" si="4"/>
        <v>8.1660000000000004</v>
      </c>
      <c r="E15" s="452">
        <f t="shared" si="4"/>
        <v>9.5289999999999999</v>
      </c>
      <c r="F15" s="453">
        <f t="shared" si="4"/>
        <v>11.933999999999999</v>
      </c>
      <c r="G15" s="454">
        <f t="shared" si="4"/>
        <v>35.863</v>
      </c>
      <c r="H15" s="451">
        <f t="shared" si="4"/>
        <v>6.21</v>
      </c>
      <c r="I15" s="452">
        <f t="shared" si="4"/>
        <v>8.1479999999999997</v>
      </c>
      <c r="J15" s="452">
        <f t="shared" si="4"/>
        <v>9.4969999999999999</v>
      </c>
      <c r="K15" s="453">
        <f t="shared" si="4"/>
        <v>11.904</v>
      </c>
      <c r="L15" s="454">
        <f t="shared" si="4"/>
        <v>35.759</v>
      </c>
      <c r="M15" s="451">
        <f t="shared" si="4"/>
        <v>6.21</v>
      </c>
      <c r="N15" s="452">
        <f t="shared" si="4"/>
        <v>8.1479999999999997</v>
      </c>
      <c r="O15" s="452">
        <f t="shared" si="4"/>
        <v>9.4969999999999999</v>
      </c>
      <c r="P15" s="453">
        <f t="shared" si="4"/>
        <v>11.904</v>
      </c>
      <c r="Q15" s="454">
        <f t="shared" si="4"/>
        <v>35.759</v>
      </c>
    </row>
    <row r="16" spans="1:17" ht="15" customHeight="1" outlineLevel="1" x14ac:dyDescent="0.25">
      <c r="A16" s="424" t="s">
        <v>184</v>
      </c>
      <c r="B16" s="374" t="s">
        <v>144</v>
      </c>
      <c r="C16" s="396">
        <f>ROUND($G$16*'1. Статистика'!C271,3)</f>
        <v>2.6890000000000001</v>
      </c>
      <c r="D16" s="298">
        <f>ROUND(G16-(C16+E16+F16),3)</f>
        <v>5.0030000000000001</v>
      </c>
      <c r="E16" s="298">
        <f>ROUND($G$16*'1. Статистика'!E271,3)</f>
        <v>4.6970000000000001</v>
      </c>
      <c r="F16" s="157">
        <f>ROUND($G$16*'1. Статистика'!F271,3)</f>
        <v>7.11</v>
      </c>
      <c r="G16" s="154">
        <f>ROUND(((G17+G20)*G23+(G18+G21)*G24+(G19+G22)*G25)/1000,3)</f>
        <v>19.498999999999999</v>
      </c>
      <c r="H16" s="396">
        <f>ROUND($L$16*'1. Статистика'!C271,3)</f>
        <v>2.6890000000000001</v>
      </c>
      <c r="I16" s="298">
        <f>ROUND(L16-(H16+J16+K16),3)</f>
        <v>5.0030000000000001</v>
      </c>
      <c r="J16" s="298">
        <f>ROUND($L$16*'1. Статистика'!E271,3)</f>
        <v>4.6970000000000001</v>
      </c>
      <c r="K16" s="157">
        <f>ROUND($L$16*'1. Статистика'!F271,3)</f>
        <v>7.11</v>
      </c>
      <c r="L16" s="154">
        <f>ROUND(((L17+L20)*L23+(L18+L21)*L24+(L19+L22)*L25)/1000,3)</f>
        <v>19.498999999999999</v>
      </c>
      <c r="M16" s="396">
        <f>ROUND($Q$16*'1. Статистика'!C271,3)</f>
        <v>2.6890000000000001</v>
      </c>
      <c r="N16" s="298">
        <f>ROUND(Q16-(M16+O16+P16),3)</f>
        <v>5.0030000000000001</v>
      </c>
      <c r="O16" s="298">
        <f>ROUND($Q$16*'1. Статистика'!E271,3)</f>
        <v>4.6970000000000001</v>
      </c>
      <c r="P16" s="157">
        <f>ROUND($Q$16*'1. Статистика'!F271,3)</f>
        <v>7.11</v>
      </c>
      <c r="Q16" s="154">
        <f>ROUND(((Q17+Q20)*Q23+(Q18+Q21)*Q24+(Q19+Q22)*Q25)/1000,3)</f>
        <v>19.498999999999999</v>
      </c>
    </row>
    <row r="17" spans="1:17" s="625" customFormat="1" ht="15" customHeight="1" outlineLevel="2" x14ac:dyDescent="0.25">
      <c r="A17" s="425" t="s">
        <v>94</v>
      </c>
      <c r="B17" s="360" t="s">
        <v>97</v>
      </c>
      <c r="C17" s="398"/>
      <c r="D17" s="399"/>
      <c r="E17" s="399"/>
      <c r="F17" s="400"/>
      <c r="G17" s="357">
        <f>ROUND('1. Статистика'!F22,3)</f>
        <v>10.035</v>
      </c>
      <c r="H17" s="398"/>
      <c r="I17" s="399"/>
      <c r="J17" s="399"/>
      <c r="K17" s="400"/>
      <c r="L17" s="357">
        <f>ROUND('1. Статистика'!G22,3)</f>
        <v>10.035</v>
      </c>
      <c r="M17" s="398"/>
      <c r="N17" s="399"/>
      <c r="O17" s="399"/>
      <c r="P17" s="400"/>
      <c r="Q17" s="357">
        <f>ROUND('1. Статистика'!H22,3)</f>
        <v>10.035</v>
      </c>
    </row>
    <row r="18" spans="1:17" s="625" customFormat="1" ht="15" customHeight="1" outlineLevel="2" x14ac:dyDescent="0.25">
      <c r="A18" s="426" t="s">
        <v>95</v>
      </c>
      <c r="B18" s="365" t="s">
        <v>97</v>
      </c>
      <c r="C18" s="401"/>
      <c r="D18" s="402"/>
      <c r="E18" s="402"/>
      <c r="F18" s="403"/>
      <c r="G18" s="357">
        <f>ROUND('1. Статистика'!F23,3)</f>
        <v>96.462000000000003</v>
      </c>
      <c r="H18" s="401"/>
      <c r="I18" s="402"/>
      <c r="J18" s="402"/>
      <c r="K18" s="403"/>
      <c r="L18" s="357">
        <f>ROUND('1. Статистика'!G23,3)</f>
        <v>96.462000000000003</v>
      </c>
      <c r="M18" s="401"/>
      <c r="N18" s="402"/>
      <c r="O18" s="402"/>
      <c r="P18" s="403"/>
      <c r="Q18" s="357">
        <f>ROUND('1. Статистика'!H23,3)</f>
        <v>96.462000000000003</v>
      </c>
    </row>
    <row r="19" spans="1:17" s="625" customFormat="1" ht="15" customHeight="1" outlineLevel="2" x14ac:dyDescent="0.25">
      <c r="A19" s="426" t="s">
        <v>96</v>
      </c>
      <c r="B19" s="365" t="s">
        <v>97</v>
      </c>
      <c r="C19" s="401"/>
      <c r="D19" s="402"/>
      <c r="E19" s="402"/>
      <c r="F19" s="403"/>
      <c r="G19" s="357">
        <f>ROUND('1. Статистика'!F24,3)</f>
        <v>187.85499999999999</v>
      </c>
      <c r="H19" s="401"/>
      <c r="I19" s="402"/>
      <c r="J19" s="402"/>
      <c r="K19" s="403"/>
      <c r="L19" s="357">
        <f>ROUND('1. Статистика'!G24,3)</f>
        <v>187.85499999999999</v>
      </c>
      <c r="M19" s="401"/>
      <c r="N19" s="402"/>
      <c r="O19" s="402"/>
      <c r="P19" s="403"/>
      <c r="Q19" s="357">
        <f>ROUND('1. Статистика'!H24,3)</f>
        <v>187.85499999999999</v>
      </c>
    </row>
    <row r="20" spans="1:17" s="625" customFormat="1" ht="15" customHeight="1" outlineLevel="2" x14ac:dyDescent="0.25">
      <c r="A20" s="432" t="s">
        <v>105</v>
      </c>
      <c r="B20" s="365" t="s">
        <v>97</v>
      </c>
      <c r="C20" s="401"/>
      <c r="D20" s="402"/>
      <c r="E20" s="402"/>
      <c r="F20" s="403"/>
      <c r="G20" s="404"/>
      <c r="H20" s="401"/>
      <c r="I20" s="402"/>
      <c r="J20" s="402"/>
      <c r="K20" s="403"/>
      <c r="L20" s="404"/>
      <c r="M20" s="401"/>
      <c r="N20" s="402"/>
      <c r="O20" s="402"/>
      <c r="P20" s="403"/>
      <c r="Q20" s="404"/>
    </row>
    <row r="21" spans="1:17" s="625" customFormat="1" ht="15" customHeight="1" outlineLevel="2" x14ac:dyDescent="0.25">
      <c r="A21" s="432" t="s">
        <v>167</v>
      </c>
      <c r="B21" s="365" t="s">
        <v>97</v>
      </c>
      <c r="C21" s="401"/>
      <c r="D21" s="402"/>
      <c r="E21" s="402"/>
      <c r="F21" s="403"/>
      <c r="G21" s="404"/>
      <c r="H21" s="401"/>
      <c r="I21" s="402"/>
      <c r="J21" s="402"/>
      <c r="K21" s="403"/>
      <c r="L21" s="404"/>
      <c r="M21" s="401"/>
      <c r="N21" s="402"/>
      <c r="O21" s="402"/>
      <c r="P21" s="403"/>
      <c r="Q21" s="404"/>
    </row>
    <row r="22" spans="1:17" s="625" customFormat="1" ht="15" customHeight="1" outlineLevel="2" x14ac:dyDescent="0.25">
      <c r="A22" s="432" t="s">
        <v>107</v>
      </c>
      <c r="B22" s="365" t="s">
        <v>97</v>
      </c>
      <c r="C22" s="401"/>
      <c r="D22" s="402"/>
      <c r="E22" s="402"/>
      <c r="F22" s="403"/>
      <c r="G22" s="404"/>
      <c r="H22" s="401"/>
      <c r="I22" s="402"/>
      <c r="J22" s="402"/>
      <c r="K22" s="403"/>
      <c r="L22" s="404"/>
      <c r="M22" s="401"/>
      <c r="N22" s="402"/>
      <c r="O22" s="402"/>
      <c r="P22" s="403"/>
      <c r="Q22" s="404"/>
    </row>
    <row r="23" spans="1:17" s="625" customFormat="1" ht="15" customHeight="1" outlineLevel="2" x14ac:dyDescent="0.25">
      <c r="A23" s="432" t="s">
        <v>108</v>
      </c>
      <c r="B23" s="365" t="s">
        <v>169</v>
      </c>
      <c r="C23" s="401"/>
      <c r="D23" s="402"/>
      <c r="E23" s="402"/>
      <c r="F23" s="403"/>
      <c r="G23" s="404">
        <f>ROUND('1. Статистика'!C34,3)</f>
        <v>12.833</v>
      </c>
      <c r="H23" s="401"/>
      <c r="I23" s="402"/>
      <c r="J23" s="402"/>
      <c r="K23" s="403"/>
      <c r="L23" s="404">
        <f>ROUND('1. Статистика'!D34,3)</f>
        <v>12.833</v>
      </c>
      <c r="M23" s="401"/>
      <c r="N23" s="402"/>
      <c r="O23" s="402"/>
      <c r="P23" s="403"/>
      <c r="Q23" s="404">
        <f>ROUND('1. Статистика'!E34,3)</f>
        <v>12.833</v>
      </c>
    </row>
    <row r="24" spans="1:17" s="625" customFormat="1" ht="15" customHeight="1" outlineLevel="2" x14ac:dyDescent="0.25">
      <c r="A24" s="432" t="s">
        <v>109</v>
      </c>
      <c r="B24" s="365" t="s">
        <v>169</v>
      </c>
      <c r="C24" s="401"/>
      <c r="D24" s="402"/>
      <c r="E24" s="402"/>
      <c r="F24" s="403"/>
      <c r="G24" s="404">
        <f>ROUND('1. Статистика'!C35,3)</f>
        <v>75.866</v>
      </c>
      <c r="H24" s="401"/>
      <c r="I24" s="402"/>
      <c r="J24" s="402"/>
      <c r="K24" s="403"/>
      <c r="L24" s="404">
        <f>ROUND('1. Статистика'!D35,3)</f>
        <v>75.866</v>
      </c>
      <c r="M24" s="401"/>
      <c r="N24" s="402"/>
      <c r="O24" s="402"/>
      <c r="P24" s="403"/>
      <c r="Q24" s="404">
        <f>ROUND('1. Статистика'!E35,3)</f>
        <v>75.866</v>
      </c>
    </row>
    <row r="25" spans="1:17" s="625" customFormat="1" ht="15" customHeight="1" outlineLevel="2" x14ac:dyDescent="0.25">
      <c r="A25" s="432" t="s">
        <v>110</v>
      </c>
      <c r="B25" s="365" t="s">
        <v>169</v>
      </c>
      <c r="C25" s="401"/>
      <c r="D25" s="402"/>
      <c r="E25" s="402"/>
      <c r="F25" s="403"/>
      <c r="G25" s="404">
        <f>ROUND('1. Статистика'!C36,3)</f>
        <v>64.156999999999996</v>
      </c>
      <c r="H25" s="401"/>
      <c r="I25" s="402"/>
      <c r="J25" s="402"/>
      <c r="K25" s="403"/>
      <c r="L25" s="404">
        <f>ROUND('1. Статистика'!D36,3)</f>
        <v>64.156999999999996</v>
      </c>
      <c r="M25" s="401"/>
      <c r="N25" s="402"/>
      <c r="O25" s="402"/>
      <c r="P25" s="403"/>
      <c r="Q25" s="404">
        <f>ROUND('1. Статистика'!E36,3)</f>
        <v>64.156999999999996</v>
      </c>
    </row>
    <row r="26" spans="1:17" s="625" customFormat="1" ht="30" outlineLevel="2" x14ac:dyDescent="0.25">
      <c r="A26" s="446" t="s">
        <v>188</v>
      </c>
      <c r="B26" s="447" t="s">
        <v>144</v>
      </c>
      <c r="C26" s="420"/>
      <c r="D26" s="421"/>
      <c r="E26" s="421"/>
      <c r="F26" s="422"/>
      <c r="G26" s="448">
        <f>ROUND(SUM(C26:F26),3)</f>
        <v>0</v>
      </c>
      <c r="H26" s="420"/>
      <c r="I26" s="421"/>
      <c r="J26" s="421"/>
      <c r="K26" s="422"/>
      <c r="L26" s="448">
        <f>ROUND(SUM(H26:K26),3)</f>
        <v>0</v>
      </c>
      <c r="M26" s="420"/>
      <c r="N26" s="421"/>
      <c r="O26" s="421"/>
      <c r="P26" s="422"/>
      <c r="Q26" s="448">
        <f>ROUND(SUM(M26:P26),3)</f>
        <v>0</v>
      </c>
    </row>
    <row r="27" spans="1:17" ht="15" customHeight="1" outlineLevel="1" x14ac:dyDescent="0.25">
      <c r="A27" s="424" t="s">
        <v>185</v>
      </c>
      <c r="B27" s="374" t="s">
        <v>144</v>
      </c>
      <c r="C27" s="396">
        <f t="shared" ref="C27:Q27" si="5">ROUND(C28+C29-C30+C31,3)</f>
        <v>0.13</v>
      </c>
      <c r="D27" s="298">
        <f t="shared" si="5"/>
        <v>0.06</v>
      </c>
      <c r="E27" s="298">
        <f t="shared" si="5"/>
        <v>7.0000000000000007E-2</v>
      </c>
      <c r="F27" s="157">
        <f t="shared" si="5"/>
        <v>7.9000000000000001E-2</v>
      </c>
      <c r="G27" s="154">
        <f t="shared" si="5"/>
        <v>0.33900000000000002</v>
      </c>
      <c r="H27" s="396">
        <f t="shared" si="5"/>
        <v>0.13</v>
      </c>
      <c r="I27" s="298">
        <f t="shared" si="5"/>
        <v>0.06</v>
      </c>
      <c r="J27" s="298">
        <f t="shared" si="5"/>
        <v>7.0000000000000007E-2</v>
      </c>
      <c r="K27" s="157">
        <f t="shared" si="5"/>
        <v>7.9000000000000001E-2</v>
      </c>
      <c r="L27" s="154">
        <f t="shared" si="5"/>
        <v>0.33900000000000002</v>
      </c>
      <c r="M27" s="396">
        <f t="shared" si="5"/>
        <v>0.13</v>
      </c>
      <c r="N27" s="298">
        <f t="shared" si="5"/>
        <v>0.06</v>
      </c>
      <c r="O27" s="298">
        <f t="shared" si="5"/>
        <v>7.0000000000000007E-2</v>
      </c>
      <c r="P27" s="157">
        <f t="shared" si="5"/>
        <v>7.9000000000000001E-2</v>
      </c>
      <c r="Q27" s="154">
        <f t="shared" si="5"/>
        <v>0.33900000000000002</v>
      </c>
    </row>
    <row r="28" spans="1:17" ht="30" outlineLevel="2" x14ac:dyDescent="0.25">
      <c r="A28" s="409" t="s">
        <v>140</v>
      </c>
      <c r="B28" s="360" t="s">
        <v>144</v>
      </c>
      <c r="C28" s="410">
        <f>ROUND('1. Статистика'!M104,3)</f>
        <v>0.17</v>
      </c>
      <c r="D28" s="411">
        <f>ROUND('1. Статистика'!N104,3)</f>
        <v>0.1</v>
      </c>
      <c r="E28" s="411">
        <f>ROUND('1. Статистика'!O104,3)</f>
        <v>0.11</v>
      </c>
      <c r="F28" s="412">
        <f>ROUND('1. Статистика'!P104,3)</f>
        <v>9.9000000000000005E-2</v>
      </c>
      <c r="G28" s="357">
        <f>ROUND(SUM(C28:F28),3)</f>
        <v>0.47899999999999998</v>
      </c>
      <c r="H28" s="410">
        <f>ROUND(C27,3)</f>
        <v>0.13</v>
      </c>
      <c r="I28" s="411">
        <f>ROUND(D27,3)</f>
        <v>0.06</v>
      </c>
      <c r="J28" s="411">
        <f>ROUND(E27,3)</f>
        <v>7.0000000000000007E-2</v>
      </c>
      <c r="K28" s="412">
        <f>ROUND(F27,3)</f>
        <v>7.9000000000000001E-2</v>
      </c>
      <c r="L28" s="357">
        <f>ROUND(SUM(H28:K28),3)</f>
        <v>0.33900000000000002</v>
      </c>
      <c r="M28" s="410">
        <f>ROUND(H27,3)</f>
        <v>0.13</v>
      </c>
      <c r="N28" s="411">
        <f>ROUND(I27,3)</f>
        <v>0.06</v>
      </c>
      <c r="O28" s="411">
        <f>ROUND(J27,3)</f>
        <v>7.0000000000000007E-2</v>
      </c>
      <c r="P28" s="412">
        <f>ROUND(K27,3)</f>
        <v>7.9000000000000001E-2</v>
      </c>
      <c r="Q28" s="357">
        <f>ROUND(SUM(M28:P28),3)</f>
        <v>0.33900000000000002</v>
      </c>
    </row>
    <row r="29" spans="1:17" ht="30" outlineLevel="2" x14ac:dyDescent="0.25">
      <c r="A29" s="413" t="s">
        <v>165</v>
      </c>
      <c r="B29" s="365" t="s">
        <v>144</v>
      </c>
      <c r="C29" s="414">
        <f>ROUND('1. Статистика'!C80,3)</f>
        <v>0</v>
      </c>
      <c r="D29" s="415">
        <f>ROUND('1. Статистика'!D80,3)</f>
        <v>0</v>
      </c>
      <c r="E29" s="415">
        <f>ROUND('1. Статистика'!E80,3)</f>
        <v>0</v>
      </c>
      <c r="F29" s="416">
        <f>ROUND('1. Статистика'!F80,3)</f>
        <v>0</v>
      </c>
      <c r="G29" s="358">
        <f>ROUND(SUM(C29:F29),3)</f>
        <v>0</v>
      </c>
      <c r="H29" s="414">
        <f>ROUND('1. Статистика'!H80,3)</f>
        <v>0</v>
      </c>
      <c r="I29" s="415">
        <f>ROUND('1. Статистика'!I80,3)</f>
        <v>0</v>
      </c>
      <c r="J29" s="415">
        <f>ROUND('1. Статистика'!J80,3)</f>
        <v>0</v>
      </c>
      <c r="K29" s="416">
        <f>ROUND('1. Статистика'!K80,3)</f>
        <v>0</v>
      </c>
      <c r="L29" s="358">
        <f>ROUND(SUM(H29:K29),3)</f>
        <v>0</v>
      </c>
      <c r="M29" s="414">
        <f>ROUND('1. Статистика'!M80,3)</f>
        <v>0</v>
      </c>
      <c r="N29" s="415">
        <f>ROUND('1. Статистика'!N80,3)</f>
        <v>0</v>
      </c>
      <c r="O29" s="415">
        <f>ROUND('1. Статистика'!O80,3)</f>
        <v>0</v>
      </c>
      <c r="P29" s="416">
        <f>ROUND('1. Статистика'!P80,3)</f>
        <v>0</v>
      </c>
      <c r="Q29" s="358">
        <f>ROUND(SUM(M29:P29),3)</f>
        <v>0</v>
      </c>
    </row>
    <row r="30" spans="1:17" ht="30" customHeight="1" outlineLevel="2" x14ac:dyDescent="0.25">
      <c r="A30" s="434" t="s">
        <v>103</v>
      </c>
      <c r="B30" s="576" t="s">
        <v>144</v>
      </c>
      <c r="C30" s="417"/>
      <c r="D30" s="418"/>
      <c r="E30" s="418"/>
      <c r="F30" s="419"/>
      <c r="G30" s="358">
        <f>ROUND(SUM(C30:F30),3)</f>
        <v>0</v>
      </c>
      <c r="H30" s="417"/>
      <c r="I30" s="418"/>
      <c r="J30" s="418"/>
      <c r="K30" s="419"/>
      <c r="L30" s="358">
        <f>ROUND(SUM(H30:K30),3)</f>
        <v>0</v>
      </c>
      <c r="M30" s="417"/>
      <c r="N30" s="418"/>
      <c r="O30" s="418"/>
      <c r="P30" s="419"/>
      <c r="Q30" s="358">
        <f>ROUND(SUM(M30:P30),3)</f>
        <v>0</v>
      </c>
    </row>
    <row r="31" spans="1:17" ht="31.5" customHeight="1" outlineLevel="2" x14ac:dyDescent="0.25">
      <c r="A31" s="433" t="s">
        <v>104</v>
      </c>
      <c r="B31" s="365" t="s">
        <v>144</v>
      </c>
      <c r="C31" s="420">
        <v>-0.04</v>
      </c>
      <c r="D31" s="421">
        <v>-0.04</v>
      </c>
      <c r="E31" s="421">
        <v>-0.04</v>
      </c>
      <c r="F31" s="422">
        <v>-0.02</v>
      </c>
      <c r="G31" s="358">
        <f>ROUND(SUM(C31:F31),3)</f>
        <v>-0.14000000000000001</v>
      </c>
      <c r="H31" s="420"/>
      <c r="I31" s="421"/>
      <c r="J31" s="421"/>
      <c r="K31" s="422"/>
      <c r="L31" s="358">
        <f>ROUND(SUM(H31:K31),3)</f>
        <v>0</v>
      </c>
      <c r="M31" s="420"/>
      <c r="N31" s="421"/>
      <c r="O31" s="421"/>
      <c r="P31" s="422"/>
      <c r="Q31" s="358">
        <f>ROUND(SUM(M31:P31),3)</f>
        <v>0</v>
      </c>
    </row>
    <row r="32" spans="1:17" s="625" customFormat="1" ht="30" outlineLevel="2" x14ac:dyDescent="0.25">
      <c r="A32" s="446" t="s">
        <v>189</v>
      </c>
      <c r="B32" s="447" t="s">
        <v>144</v>
      </c>
      <c r="C32" s="420"/>
      <c r="D32" s="421"/>
      <c r="E32" s="421"/>
      <c r="F32" s="422"/>
      <c r="G32" s="448">
        <f>ROUND(SUM(C32:F32),3)</f>
        <v>0</v>
      </c>
      <c r="H32" s="420"/>
      <c r="I32" s="421"/>
      <c r="J32" s="421"/>
      <c r="K32" s="422"/>
      <c r="L32" s="448">
        <f>ROUND(SUM(H32:K32),3)</f>
        <v>0</v>
      </c>
      <c r="M32" s="420"/>
      <c r="N32" s="421"/>
      <c r="O32" s="421"/>
      <c r="P32" s="422"/>
      <c r="Q32" s="448">
        <f>ROUND(SUM(M32:P32),3)</f>
        <v>0</v>
      </c>
    </row>
    <row r="33" spans="1:17" ht="15" customHeight="1" outlineLevel="1" x14ac:dyDescent="0.25">
      <c r="A33" s="424" t="s">
        <v>92</v>
      </c>
      <c r="B33" s="374" t="s">
        <v>144</v>
      </c>
      <c r="C33" s="396">
        <f t="shared" ref="C33:Q33" si="6">ROUND(C34+C35-C36+C37,3)</f>
        <v>0.09</v>
      </c>
      <c r="D33" s="298">
        <f t="shared" si="6"/>
        <v>0.55000000000000004</v>
      </c>
      <c r="E33" s="298">
        <f t="shared" si="6"/>
        <v>0.45</v>
      </c>
      <c r="F33" s="157">
        <f t="shared" si="6"/>
        <v>0.54900000000000004</v>
      </c>
      <c r="G33" s="154">
        <f t="shared" si="6"/>
        <v>1.639</v>
      </c>
      <c r="H33" s="396">
        <f t="shared" si="6"/>
        <v>0.09</v>
      </c>
      <c r="I33" s="298">
        <f t="shared" si="6"/>
        <v>0.55000000000000004</v>
      </c>
      <c r="J33" s="298">
        <f t="shared" si="6"/>
        <v>0.45</v>
      </c>
      <c r="K33" s="157">
        <f t="shared" si="6"/>
        <v>0.54900000000000004</v>
      </c>
      <c r="L33" s="154">
        <f t="shared" si="6"/>
        <v>1.639</v>
      </c>
      <c r="M33" s="396">
        <f t="shared" si="6"/>
        <v>0.09</v>
      </c>
      <c r="N33" s="298">
        <f t="shared" si="6"/>
        <v>0.55000000000000004</v>
      </c>
      <c r="O33" s="298">
        <f t="shared" si="6"/>
        <v>0.45</v>
      </c>
      <c r="P33" s="157">
        <f t="shared" si="6"/>
        <v>0.54900000000000004</v>
      </c>
      <c r="Q33" s="154">
        <f t="shared" si="6"/>
        <v>1.639</v>
      </c>
    </row>
    <row r="34" spans="1:17" ht="30" outlineLevel="2" x14ac:dyDescent="0.25">
      <c r="A34" s="409" t="s">
        <v>140</v>
      </c>
      <c r="B34" s="360" t="s">
        <v>144</v>
      </c>
      <c r="C34" s="410">
        <f>ROUND('1. Статистика'!M106,3)</f>
        <v>0.09</v>
      </c>
      <c r="D34" s="411">
        <f>ROUND('1. Статистика'!N106,3)</f>
        <v>0.55000000000000004</v>
      </c>
      <c r="E34" s="411">
        <f>ROUND('1. Статистика'!O106,3)</f>
        <v>0.45</v>
      </c>
      <c r="F34" s="412">
        <f>ROUND('1. Статистика'!P106,3)</f>
        <v>0.44</v>
      </c>
      <c r="G34" s="357">
        <f>ROUND(SUM(C34:F34),3)</f>
        <v>1.53</v>
      </c>
      <c r="H34" s="410">
        <f>ROUND(C33,3)</f>
        <v>0.09</v>
      </c>
      <c r="I34" s="411">
        <f>ROUND(D33,3)</f>
        <v>0.55000000000000004</v>
      </c>
      <c r="J34" s="411">
        <f>ROUND(E33,3)</f>
        <v>0.45</v>
      </c>
      <c r="K34" s="412">
        <f>ROUND(F33,3)</f>
        <v>0.54900000000000004</v>
      </c>
      <c r="L34" s="357">
        <f>ROUND(SUM(H34:K34),3)</f>
        <v>1.639</v>
      </c>
      <c r="M34" s="410">
        <f>ROUND(H33,3)</f>
        <v>0.09</v>
      </c>
      <c r="N34" s="411">
        <f>ROUND(I33,3)</f>
        <v>0.55000000000000004</v>
      </c>
      <c r="O34" s="411">
        <f>ROUND(J33,3)</f>
        <v>0.45</v>
      </c>
      <c r="P34" s="412">
        <f>ROUND(K33,3)</f>
        <v>0.54900000000000004</v>
      </c>
      <c r="Q34" s="357">
        <f>ROUND(SUM(M34:P34),3)</f>
        <v>1.639</v>
      </c>
    </row>
    <row r="35" spans="1:17" ht="30" outlineLevel="2" x14ac:dyDescent="0.25">
      <c r="A35" s="413" t="s">
        <v>165</v>
      </c>
      <c r="B35" s="365" t="s">
        <v>144</v>
      </c>
      <c r="C35" s="414">
        <f>ROUND('1. Статистика'!C81,3)</f>
        <v>0</v>
      </c>
      <c r="D35" s="415">
        <f>ROUND('1. Статистика'!D81,3)</f>
        <v>0</v>
      </c>
      <c r="E35" s="415">
        <f>ROUND('1. Статистика'!E81,3)</f>
        <v>0</v>
      </c>
      <c r="F35" s="416">
        <f>ROUND('1. Статистика'!F81,3)</f>
        <v>0</v>
      </c>
      <c r="G35" s="358">
        <f>ROUND(SUM(C35:F35),3)</f>
        <v>0</v>
      </c>
      <c r="H35" s="414">
        <f>ROUND('1. Статистика'!H81,3)</f>
        <v>0</v>
      </c>
      <c r="I35" s="415">
        <f>ROUND('1. Статистика'!I81,3)</f>
        <v>0</v>
      </c>
      <c r="J35" s="415">
        <f>ROUND('1. Статистика'!J81,3)</f>
        <v>0</v>
      </c>
      <c r="K35" s="416">
        <f>ROUND('1. Статистика'!K81,3)</f>
        <v>0</v>
      </c>
      <c r="L35" s="358">
        <f>ROUND(SUM(H35:K35),3)</f>
        <v>0</v>
      </c>
      <c r="M35" s="414">
        <f>ROUND('1. Статистика'!M81,3)</f>
        <v>0</v>
      </c>
      <c r="N35" s="415">
        <f>ROUND('1. Статистика'!N81,3)</f>
        <v>0</v>
      </c>
      <c r="O35" s="415">
        <f>ROUND('1. Статистика'!O81,3)</f>
        <v>0</v>
      </c>
      <c r="P35" s="416">
        <f>ROUND('1. Статистика'!P81,3)</f>
        <v>0</v>
      </c>
      <c r="Q35" s="358">
        <f>ROUND(SUM(M35:P35),3)</f>
        <v>0</v>
      </c>
    </row>
    <row r="36" spans="1:17" ht="32.65" customHeight="1" outlineLevel="2" x14ac:dyDescent="0.25">
      <c r="A36" s="434" t="s">
        <v>103</v>
      </c>
      <c r="B36" s="576" t="s">
        <v>144</v>
      </c>
      <c r="C36" s="417"/>
      <c r="D36" s="418"/>
      <c r="E36" s="418"/>
      <c r="F36" s="419"/>
      <c r="G36" s="358">
        <f>ROUND(SUM(C36:F36),3)</f>
        <v>0</v>
      </c>
      <c r="H36" s="417"/>
      <c r="I36" s="418"/>
      <c r="J36" s="418"/>
      <c r="K36" s="419"/>
      <c r="L36" s="358">
        <f>ROUND(SUM(H36:K36),3)</f>
        <v>0</v>
      </c>
      <c r="M36" s="417"/>
      <c r="N36" s="418"/>
      <c r="O36" s="418"/>
      <c r="P36" s="419"/>
      <c r="Q36" s="358">
        <f>ROUND(SUM(M36:P36),3)</f>
        <v>0</v>
      </c>
    </row>
    <row r="37" spans="1:17" ht="31.5" customHeight="1" outlineLevel="2" x14ac:dyDescent="0.25">
      <c r="A37" s="433" t="s">
        <v>104</v>
      </c>
      <c r="B37" s="365" t="s">
        <v>144</v>
      </c>
      <c r="C37" s="420"/>
      <c r="D37" s="421"/>
      <c r="E37" s="421"/>
      <c r="F37" s="422">
        <v>0.109</v>
      </c>
      <c r="G37" s="358">
        <f>ROUND(SUM(C37:F37),3)</f>
        <v>0.109</v>
      </c>
      <c r="H37" s="420"/>
      <c r="I37" s="421"/>
      <c r="J37" s="421"/>
      <c r="K37" s="422"/>
      <c r="L37" s="358">
        <f>ROUND(SUM(H37:K37),3)</f>
        <v>0</v>
      </c>
      <c r="M37" s="420"/>
      <c r="N37" s="421"/>
      <c r="O37" s="421"/>
      <c r="P37" s="422"/>
      <c r="Q37" s="358">
        <f>ROUND(SUM(M37:P37),3)</f>
        <v>0</v>
      </c>
    </row>
    <row r="38" spans="1:17" s="625" customFormat="1" ht="30" outlineLevel="2" x14ac:dyDescent="0.25">
      <c r="A38" s="446" t="s">
        <v>190</v>
      </c>
      <c r="B38" s="447" t="s">
        <v>144</v>
      </c>
      <c r="C38" s="420"/>
      <c r="D38" s="421"/>
      <c r="E38" s="421"/>
      <c r="F38" s="422"/>
      <c r="G38" s="448">
        <f>ROUND(SUM(C38:F38),3)</f>
        <v>0</v>
      </c>
      <c r="H38" s="420"/>
      <c r="I38" s="421"/>
      <c r="J38" s="421"/>
      <c r="K38" s="422"/>
      <c r="L38" s="448">
        <f>ROUND(SUM(H38:K38),3)</f>
        <v>0</v>
      </c>
      <c r="M38" s="420"/>
      <c r="N38" s="421"/>
      <c r="O38" s="421"/>
      <c r="P38" s="422"/>
      <c r="Q38" s="448">
        <f>ROUND(SUM(M38:P38),3)</f>
        <v>0</v>
      </c>
    </row>
    <row r="39" spans="1:17" ht="15" customHeight="1" outlineLevel="1" x14ac:dyDescent="0.25">
      <c r="A39" s="424" t="s">
        <v>187</v>
      </c>
      <c r="B39" s="374" t="s">
        <v>144</v>
      </c>
      <c r="C39" s="396">
        <f>ROUND($G$39*'1. Статистика'!C274,3)</f>
        <v>3.16</v>
      </c>
      <c r="D39" s="298">
        <f>ROUND(G39-(C39+E39+F39),3)</f>
        <v>2.3879999999999999</v>
      </c>
      <c r="E39" s="298">
        <f>ROUND($G$39*'1. Статистика'!E274,3)</f>
        <v>4.1470000000000002</v>
      </c>
      <c r="F39" s="157">
        <f>ROUND($G$39*'1. Статистика'!F274,3)</f>
        <v>3.9369999999999998</v>
      </c>
      <c r="G39" s="154">
        <f>ROUND(((G40+G43)*G46+(G41+G44)*G47+(G42+G45)*G48)/1000,3)</f>
        <v>13.632</v>
      </c>
      <c r="H39" s="437">
        <f>ROUND($L$39*'1. Статистика'!C274,3)</f>
        <v>3.1360000000000001</v>
      </c>
      <c r="I39" s="298">
        <f>ROUND(L39-(H39+J39+K39),3)</f>
        <v>2.37</v>
      </c>
      <c r="J39" s="438">
        <f>ROUND($L$39*'1. Статистика'!E274,3)</f>
        <v>4.1150000000000002</v>
      </c>
      <c r="K39" s="439">
        <f>ROUND($L$39*'1. Статистика'!F274,3)</f>
        <v>3.907</v>
      </c>
      <c r="L39" s="154">
        <f>ROUND(((L40+L43)*L46+(L41+L44)*L47+(L42+L45)*L48)/1000,3)</f>
        <v>13.528</v>
      </c>
      <c r="M39" s="437">
        <f>ROUND($Q$39*'1. Статистика'!C274,3)</f>
        <v>3.1360000000000001</v>
      </c>
      <c r="N39" s="298">
        <f>ROUND(Q39-(M39+O39+P39),3)</f>
        <v>2.37</v>
      </c>
      <c r="O39" s="438">
        <f>ROUND($Q$39*'1. Статистика'!E274,3)</f>
        <v>4.1150000000000002</v>
      </c>
      <c r="P39" s="439">
        <f>ROUND($Q$39*'1. Статистика'!F274,3)</f>
        <v>3.907</v>
      </c>
      <c r="Q39" s="154">
        <f>ROUND(((Q40+Q43)*Q46+(Q41+Q44)*Q47+(Q42+Q45)*Q48)/1000,3)</f>
        <v>13.528</v>
      </c>
    </row>
    <row r="40" spans="1:17" s="625" customFormat="1" ht="15" customHeight="1" outlineLevel="2" x14ac:dyDescent="0.25">
      <c r="A40" s="425" t="s">
        <v>94</v>
      </c>
      <c r="B40" s="360" t="s">
        <v>97</v>
      </c>
      <c r="C40" s="398"/>
      <c r="D40" s="399"/>
      <c r="E40" s="399"/>
      <c r="F40" s="400"/>
      <c r="G40" s="357">
        <f>ROUND('1. Статистика'!F26,3)</f>
        <v>42.545000000000002</v>
      </c>
      <c r="H40" s="398"/>
      <c r="I40" s="399"/>
      <c r="J40" s="399"/>
      <c r="K40" s="400"/>
      <c r="L40" s="357">
        <f>ROUND('1. Статистика'!G26,3)</f>
        <v>42.545000000000002</v>
      </c>
      <c r="M40" s="398"/>
      <c r="N40" s="399"/>
      <c r="O40" s="399"/>
      <c r="P40" s="400"/>
      <c r="Q40" s="357">
        <f>ROUND('1. Статистика'!H26,3)</f>
        <v>42.545000000000002</v>
      </c>
    </row>
    <row r="41" spans="1:17" s="625" customFormat="1" ht="15" customHeight="1" outlineLevel="2" x14ac:dyDescent="0.25">
      <c r="A41" s="426" t="s">
        <v>95</v>
      </c>
      <c r="B41" s="365" t="s">
        <v>97</v>
      </c>
      <c r="C41" s="401"/>
      <c r="D41" s="402"/>
      <c r="E41" s="402"/>
      <c r="F41" s="403"/>
      <c r="G41" s="357">
        <f>ROUND('1. Статистика'!F27,3)</f>
        <v>889.476</v>
      </c>
      <c r="H41" s="401"/>
      <c r="I41" s="402"/>
      <c r="J41" s="402"/>
      <c r="K41" s="403"/>
      <c r="L41" s="357">
        <f>ROUND('1. Статистика'!G27,3)</f>
        <v>889.476</v>
      </c>
      <c r="M41" s="401"/>
      <c r="N41" s="402"/>
      <c r="O41" s="402"/>
      <c r="P41" s="403"/>
      <c r="Q41" s="357">
        <f>ROUND('1. Статистика'!H27,3)</f>
        <v>889.476</v>
      </c>
    </row>
    <row r="42" spans="1:17" s="625" customFormat="1" ht="15" customHeight="1" outlineLevel="2" x14ac:dyDescent="0.25">
      <c r="A42" s="426" t="s">
        <v>96</v>
      </c>
      <c r="B42" s="365" t="s">
        <v>97</v>
      </c>
      <c r="C42" s="401"/>
      <c r="D42" s="402"/>
      <c r="E42" s="402"/>
      <c r="F42" s="403"/>
      <c r="G42" s="357">
        <f>ROUND('1. Статистика'!F28,3)</f>
        <v>479.68900000000002</v>
      </c>
      <c r="H42" s="401"/>
      <c r="I42" s="402"/>
      <c r="J42" s="402"/>
      <c r="K42" s="403"/>
      <c r="L42" s="357">
        <f>ROUND('1. Статистика'!G28,3)</f>
        <v>479.68900000000002</v>
      </c>
      <c r="M42" s="401"/>
      <c r="N42" s="402"/>
      <c r="O42" s="402"/>
      <c r="P42" s="403"/>
      <c r="Q42" s="357">
        <f>ROUND('1. Статистика'!H28,3)</f>
        <v>479.68900000000002</v>
      </c>
    </row>
    <row r="43" spans="1:17" s="625" customFormat="1" ht="15" customHeight="1" outlineLevel="2" x14ac:dyDescent="0.25">
      <c r="A43" s="432" t="s">
        <v>105</v>
      </c>
      <c r="B43" s="365" t="s">
        <v>97</v>
      </c>
      <c r="C43" s="401"/>
      <c r="D43" s="402"/>
      <c r="E43" s="402"/>
      <c r="F43" s="403"/>
      <c r="G43" s="404"/>
      <c r="H43" s="401"/>
      <c r="I43" s="402"/>
      <c r="J43" s="402"/>
      <c r="K43" s="403"/>
      <c r="L43" s="404"/>
      <c r="M43" s="401"/>
      <c r="N43" s="402"/>
      <c r="O43" s="402"/>
      <c r="P43" s="403"/>
      <c r="Q43" s="404"/>
    </row>
    <row r="44" spans="1:17" s="625" customFormat="1" ht="15" customHeight="1" outlineLevel="2" x14ac:dyDescent="0.25">
      <c r="A44" s="432" t="s">
        <v>106</v>
      </c>
      <c r="B44" s="365" t="s">
        <v>97</v>
      </c>
      <c r="C44" s="401"/>
      <c r="D44" s="402"/>
      <c r="E44" s="402"/>
      <c r="F44" s="403"/>
      <c r="G44" s="404"/>
      <c r="H44" s="401"/>
      <c r="I44" s="402"/>
      <c r="J44" s="402"/>
      <c r="K44" s="403"/>
      <c r="L44" s="404"/>
      <c r="M44" s="401"/>
      <c r="N44" s="402"/>
      <c r="O44" s="402"/>
      <c r="P44" s="403"/>
      <c r="Q44" s="404"/>
    </row>
    <row r="45" spans="1:17" s="625" customFormat="1" ht="15" customHeight="1" outlineLevel="2" x14ac:dyDescent="0.25">
      <c r="A45" s="432" t="s">
        <v>107</v>
      </c>
      <c r="B45" s="365" t="s">
        <v>97</v>
      </c>
      <c r="C45" s="401"/>
      <c r="D45" s="402"/>
      <c r="E45" s="402"/>
      <c r="F45" s="403"/>
      <c r="G45" s="404"/>
      <c r="H45" s="401"/>
      <c r="I45" s="402"/>
      <c r="J45" s="402"/>
      <c r="K45" s="403"/>
      <c r="L45" s="404"/>
      <c r="M45" s="401"/>
      <c r="N45" s="402"/>
      <c r="O45" s="402"/>
      <c r="P45" s="403"/>
      <c r="Q45" s="404"/>
    </row>
    <row r="46" spans="1:17" s="625" customFormat="1" ht="15" customHeight="1" outlineLevel="2" x14ac:dyDescent="0.25">
      <c r="A46" s="432" t="s">
        <v>108</v>
      </c>
      <c r="B46" s="365" t="s">
        <v>169</v>
      </c>
      <c r="C46" s="401"/>
      <c r="D46" s="402"/>
      <c r="E46" s="402"/>
      <c r="F46" s="403"/>
      <c r="G46" s="404">
        <f>ROUND('1. Статистика'!C38,3)</f>
        <v>2.278</v>
      </c>
      <c r="H46" s="401"/>
      <c r="I46" s="402"/>
      <c r="J46" s="402"/>
      <c r="K46" s="403"/>
      <c r="L46" s="404">
        <f>ROUND('1. Статистика'!D38,3)</f>
        <v>2.278</v>
      </c>
      <c r="M46" s="401"/>
      <c r="N46" s="402"/>
      <c r="O46" s="402"/>
      <c r="P46" s="403"/>
      <c r="Q46" s="404">
        <f>ROUND('1. Статистика'!E38,3)</f>
        <v>2.278</v>
      </c>
    </row>
    <row r="47" spans="1:17" s="625" customFormat="1" ht="15" customHeight="1" outlineLevel="2" x14ac:dyDescent="0.25">
      <c r="A47" s="432" t="s">
        <v>109</v>
      </c>
      <c r="B47" s="365" t="s">
        <v>169</v>
      </c>
      <c r="C47" s="401"/>
      <c r="D47" s="402"/>
      <c r="E47" s="402"/>
      <c r="F47" s="403"/>
      <c r="G47" s="404">
        <f>ROUND('1. Статистика'!C39,3)</f>
        <v>8.3409999999999993</v>
      </c>
      <c r="H47" s="401"/>
      <c r="I47" s="402"/>
      <c r="J47" s="402"/>
      <c r="K47" s="403"/>
      <c r="L47" s="404">
        <f>ROUND('1. Статистика'!D39,3)</f>
        <v>8.3409999999999993</v>
      </c>
      <c r="M47" s="401"/>
      <c r="N47" s="402"/>
      <c r="O47" s="402"/>
      <c r="P47" s="403"/>
      <c r="Q47" s="404">
        <f>ROUND('1. Статистика'!E39,3)</f>
        <v>8.3409999999999993</v>
      </c>
    </row>
    <row r="48" spans="1:17" s="625" customFormat="1" ht="15" customHeight="1" outlineLevel="2" x14ac:dyDescent="0.25">
      <c r="A48" s="432" t="s">
        <v>110</v>
      </c>
      <c r="B48" s="365" t="s">
        <v>169</v>
      </c>
      <c r="C48" s="401"/>
      <c r="D48" s="402"/>
      <c r="E48" s="402"/>
      <c r="F48" s="403"/>
      <c r="G48" s="404">
        <v>12.75</v>
      </c>
      <c r="H48" s="401"/>
      <c r="I48" s="402"/>
      <c r="J48" s="402"/>
      <c r="K48" s="403"/>
      <c r="L48" s="404">
        <f>ROUND('1. Статистика'!D40,3)</f>
        <v>12.534000000000001</v>
      </c>
      <c r="M48" s="401"/>
      <c r="N48" s="402"/>
      <c r="O48" s="402"/>
      <c r="P48" s="403"/>
      <c r="Q48" s="404">
        <f>ROUND('1. Статистика'!E40,3)</f>
        <v>12.534000000000001</v>
      </c>
    </row>
    <row r="49" spans="1:17" s="625" customFormat="1" ht="30" outlineLevel="2" x14ac:dyDescent="0.25">
      <c r="A49" s="446" t="s">
        <v>191</v>
      </c>
      <c r="B49" s="447" t="s">
        <v>144</v>
      </c>
      <c r="C49" s="420"/>
      <c r="D49" s="421"/>
      <c r="E49" s="421"/>
      <c r="F49" s="422"/>
      <c r="G49" s="448">
        <f>ROUND(SUM(C49:F49),3)</f>
        <v>0</v>
      </c>
      <c r="H49" s="420"/>
      <c r="I49" s="421"/>
      <c r="J49" s="421"/>
      <c r="K49" s="422"/>
      <c r="L49" s="448">
        <f>ROUND(SUM(H49:K49),3)</f>
        <v>0</v>
      </c>
      <c r="M49" s="420"/>
      <c r="N49" s="421"/>
      <c r="O49" s="421"/>
      <c r="P49" s="422"/>
      <c r="Q49" s="448">
        <f>ROUND(SUM(M49:P49),3)</f>
        <v>0</v>
      </c>
    </row>
    <row r="50" spans="1:17" ht="15" customHeight="1" outlineLevel="1" x14ac:dyDescent="0.25">
      <c r="A50" s="424" t="s">
        <v>93</v>
      </c>
      <c r="B50" s="374" t="s">
        <v>144</v>
      </c>
      <c r="C50" s="396">
        <f t="shared" ref="C50:Q50" si="7">ROUND(C51+C52-C53+C54,3)</f>
        <v>0.16500000000000001</v>
      </c>
      <c r="D50" s="298">
        <f t="shared" si="7"/>
        <v>0.16500000000000001</v>
      </c>
      <c r="E50" s="298">
        <f t="shared" si="7"/>
        <v>0.16500000000000001</v>
      </c>
      <c r="F50" s="157">
        <f t="shared" si="7"/>
        <v>0.25900000000000001</v>
      </c>
      <c r="G50" s="154">
        <f t="shared" si="7"/>
        <v>0.754</v>
      </c>
      <c r="H50" s="396">
        <f t="shared" si="7"/>
        <v>0.16500000000000001</v>
      </c>
      <c r="I50" s="298">
        <f t="shared" si="7"/>
        <v>0.16500000000000001</v>
      </c>
      <c r="J50" s="298">
        <f t="shared" si="7"/>
        <v>0.16500000000000001</v>
      </c>
      <c r="K50" s="157">
        <f t="shared" si="7"/>
        <v>0.25900000000000001</v>
      </c>
      <c r="L50" s="154">
        <f t="shared" si="7"/>
        <v>0.754</v>
      </c>
      <c r="M50" s="396">
        <f t="shared" si="7"/>
        <v>0.16500000000000001</v>
      </c>
      <c r="N50" s="298">
        <f t="shared" si="7"/>
        <v>0.16500000000000001</v>
      </c>
      <c r="O50" s="298">
        <f t="shared" si="7"/>
        <v>0.16500000000000001</v>
      </c>
      <c r="P50" s="157">
        <f t="shared" si="7"/>
        <v>0.25900000000000001</v>
      </c>
      <c r="Q50" s="154">
        <f t="shared" si="7"/>
        <v>0.754</v>
      </c>
    </row>
    <row r="51" spans="1:17" ht="30" outlineLevel="2" x14ac:dyDescent="0.25">
      <c r="A51" s="409" t="s">
        <v>140</v>
      </c>
      <c r="B51" s="360" t="s">
        <v>144</v>
      </c>
      <c r="C51" s="410">
        <f>ROUND('1. Статистика'!M110,3)</f>
        <v>0.16500000000000001</v>
      </c>
      <c r="D51" s="411">
        <f>ROUND('1. Статистика'!N110,3)</f>
        <v>0.16500000000000001</v>
      </c>
      <c r="E51" s="411">
        <f>ROUND('1. Статистика'!O110,3)</f>
        <v>0.16500000000000001</v>
      </c>
      <c r="F51" s="412">
        <f>ROUND('1. Статистика'!P110,3)</f>
        <v>0.16800000000000001</v>
      </c>
      <c r="G51" s="357">
        <f>ROUND(SUM(C51:F51),3)</f>
        <v>0.66300000000000003</v>
      </c>
      <c r="H51" s="410">
        <f>ROUND(C50,3)</f>
        <v>0.16500000000000001</v>
      </c>
      <c r="I51" s="411">
        <f>ROUND(D50,3)</f>
        <v>0.16500000000000001</v>
      </c>
      <c r="J51" s="411">
        <f>ROUND(E50,3)</f>
        <v>0.16500000000000001</v>
      </c>
      <c r="K51" s="412">
        <f>ROUND(F50,3)</f>
        <v>0.25900000000000001</v>
      </c>
      <c r="L51" s="357">
        <f>ROUND(SUM(H51:K51),3)</f>
        <v>0.754</v>
      </c>
      <c r="M51" s="410">
        <f>ROUND(H50,3)</f>
        <v>0.16500000000000001</v>
      </c>
      <c r="N51" s="411">
        <f>ROUND(I50,3)</f>
        <v>0.16500000000000001</v>
      </c>
      <c r="O51" s="411">
        <f>ROUND(J50,3)</f>
        <v>0.16500000000000001</v>
      </c>
      <c r="P51" s="412">
        <f>ROUND(K50,3)</f>
        <v>0.25900000000000001</v>
      </c>
      <c r="Q51" s="357">
        <f>ROUND(SUM(M51:P51),3)</f>
        <v>0.754</v>
      </c>
    </row>
    <row r="52" spans="1:17" ht="30" outlineLevel="2" x14ac:dyDescent="0.25">
      <c r="A52" s="413" t="s">
        <v>165</v>
      </c>
      <c r="B52" s="365" t="s">
        <v>144</v>
      </c>
      <c r="C52" s="414">
        <f>ROUND('1. Статистика'!C82,3)</f>
        <v>0</v>
      </c>
      <c r="D52" s="415">
        <f>ROUND('1. Статистика'!D82,3)</f>
        <v>0</v>
      </c>
      <c r="E52" s="415">
        <f>ROUND('1. Статистика'!E82,3)</f>
        <v>0</v>
      </c>
      <c r="F52" s="416">
        <f>ROUND('1. Статистика'!F82,3)</f>
        <v>0</v>
      </c>
      <c r="G52" s="358">
        <f>ROUND(SUM(C52:F52),3)</f>
        <v>0</v>
      </c>
      <c r="H52" s="414">
        <f>ROUND('1. Статистика'!H82,3)</f>
        <v>0</v>
      </c>
      <c r="I52" s="415">
        <f>ROUND('1. Статистика'!I82,3)</f>
        <v>0</v>
      </c>
      <c r="J52" s="415">
        <f>ROUND('1. Статистика'!J82,3)</f>
        <v>0</v>
      </c>
      <c r="K52" s="416">
        <f>ROUND('1. Статистика'!K82,3)</f>
        <v>0</v>
      </c>
      <c r="L52" s="358">
        <f>ROUND(SUM(H52:K52),3)</f>
        <v>0</v>
      </c>
      <c r="M52" s="414">
        <f>ROUND('1. Статистика'!M82,3)</f>
        <v>0</v>
      </c>
      <c r="N52" s="415">
        <f>ROUND('1. Статистика'!N82,3)</f>
        <v>0</v>
      </c>
      <c r="O52" s="415">
        <f>ROUND('1. Статистика'!O82,3)</f>
        <v>0</v>
      </c>
      <c r="P52" s="416">
        <f>ROUND('1. Статистика'!P82,3)</f>
        <v>0</v>
      </c>
      <c r="Q52" s="358">
        <f>ROUND(SUM(M52:P52),3)</f>
        <v>0</v>
      </c>
    </row>
    <row r="53" spans="1:17" ht="29.65" customHeight="1" outlineLevel="2" x14ac:dyDescent="0.25">
      <c r="A53" s="434" t="s">
        <v>103</v>
      </c>
      <c r="B53" s="576" t="s">
        <v>144</v>
      </c>
      <c r="C53" s="417"/>
      <c r="D53" s="418"/>
      <c r="E53" s="418"/>
      <c r="F53" s="419"/>
      <c r="G53" s="358">
        <f>ROUND(SUM(C53:F53),3)</f>
        <v>0</v>
      </c>
      <c r="H53" s="417"/>
      <c r="I53" s="418"/>
      <c r="J53" s="418"/>
      <c r="K53" s="419"/>
      <c r="L53" s="358">
        <f>ROUND(SUM(H53:K53),3)</f>
        <v>0</v>
      </c>
      <c r="M53" s="417"/>
      <c r="N53" s="418"/>
      <c r="O53" s="418"/>
      <c r="P53" s="419"/>
      <c r="Q53" s="358">
        <f>ROUND(SUM(M53:P53),3)</f>
        <v>0</v>
      </c>
    </row>
    <row r="54" spans="1:17" ht="31.5" customHeight="1" outlineLevel="2" x14ac:dyDescent="0.25">
      <c r="A54" s="433" t="s">
        <v>104</v>
      </c>
      <c r="B54" s="571" t="s">
        <v>144</v>
      </c>
      <c r="C54" s="420"/>
      <c r="D54" s="421"/>
      <c r="E54" s="421"/>
      <c r="F54" s="422">
        <v>9.0999999999999998E-2</v>
      </c>
      <c r="G54" s="358">
        <f>ROUND(SUM(C54:F54),3)</f>
        <v>9.0999999999999998E-2</v>
      </c>
      <c r="H54" s="420"/>
      <c r="I54" s="421"/>
      <c r="J54" s="421"/>
      <c r="K54" s="422"/>
      <c r="L54" s="358">
        <f>ROUND(SUM(H54:K54),3)</f>
        <v>0</v>
      </c>
      <c r="M54" s="420"/>
      <c r="N54" s="421"/>
      <c r="O54" s="421"/>
      <c r="P54" s="422"/>
      <c r="Q54" s="358">
        <f>ROUND(SUM(M54:P54),3)</f>
        <v>0</v>
      </c>
    </row>
    <row r="55" spans="1:17" s="625" customFormat="1" ht="30" outlineLevel="2" x14ac:dyDescent="0.25">
      <c r="A55" s="427" t="s">
        <v>192</v>
      </c>
      <c r="B55" s="435" t="s">
        <v>144</v>
      </c>
      <c r="C55" s="405"/>
      <c r="D55" s="406"/>
      <c r="E55" s="406"/>
      <c r="F55" s="407"/>
      <c r="G55" s="408">
        <f>ROUND(SUM(C55:F55),3)</f>
        <v>0</v>
      </c>
      <c r="H55" s="405"/>
      <c r="I55" s="406"/>
      <c r="J55" s="406"/>
      <c r="K55" s="407"/>
      <c r="L55" s="408">
        <f>ROUND(SUM(H55:K55),3)</f>
        <v>0</v>
      </c>
      <c r="M55" s="405"/>
      <c r="N55" s="406"/>
      <c r="O55" s="406"/>
      <c r="P55" s="407"/>
      <c r="Q55" s="408">
        <f>ROUND(SUM(M55:P55),3)</f>
        <v>0</v>
      </c>
    </row>
    <row r="56" spans="1:17" ht="16.899999999999999" customHeight="1" outlineLevel="1" x14ac:dyDescent="0.25">
      <c r="A56" s="428" t="s">
        <v>201</v>
      </c>
      <c r="B56" s="374" t="s">
        <v>97</v>
      </c>
      <c r="C56" s="397"/>
      <c r="D56" s="301"/>
      <c r="E56" s="301"/>
      <c r="F56" s="302"/>
      <c r="G56" s="750">
        <f>ROUND(G17+G18+G19,3)</f>
        <v>294.35199999999998</v>
      </c>
      <c r="H56" s="397"/>
      <c r="I56" s="301"/>
      <c r="J56" s="301"/>
      <c r="K56" s="302"/>
      <c r="L56" s="751">
        <f>ROUND(L17+L18+L19,3)</f>
        <v>294.35199999999998</v>
      </c>
      <c r="M56" s="397"/>
      <c r="N56" s="301"/>
      <c r="O56" s="301"/>
      <c r="P56" s="302"/>
      <c r="Q56" s="751">
        <f>ROUND(Q17+Q18+Q19,3)</f>
        <v>294.35199999999998</v>
      </c>
    </row>
    <row r="57" spans="1:17" s="624" customFormat="1" ht="15" customHeight="1" x14ac:dyDescent="0.25">
      <c r="A57" s="449" t="s">
        <v>36</v>
      </c>
      <c r="B57" s="455" t="s">
        <v>144</v>
      </c>
      <c r="C57" s="456">
        <f t="shared" ref="C57:Q57" si="8">ROUND(C58+C73+C63+C68+C78,3)</f>
        <v>11.25</v>
      </c>
      <c r="D57" s="457">
        <f t="shared" si="8"/>
        <v>10.603999999999999</v>
      </c>
      <c r="E57" s="457">
        <f t="shared" si="8"/>
        <v>16.759</v>
      </c>
      <c r="F57" s="458">
        <f t="shared" si="8"/>
        <v>17.248999999999999</v>
      </c>
      <c r="G57" s="459">
        <f t="shared" si="8"/>
        <v>55.862000000000002</v>
      </c>
      <c r="H57" s="456">
        <f t="shared" si="8"/>
        <v>11.65</v>
      </c>
      <c r="I57" s="457">
        <f t="shared" si="8"/>
        <v>10.603999999999999</v>
      </c>
      <c r="J57" s="457">
        <f t="shared" si="8"/>
        <v>16.759</v>
      </c>
      <c r="K57" s="458">
        <f t="shared" si="8"/>
        <v>17.248999999999999</v>
      </c>
      <c r="L57" s="459">
        <f t="shared" si="8"/>
        <v>56.262</v>
      </c>
      <c r="M57" s="456">
        <f t="shared" si="8"/>
        <v>11.85</v>
      </c>
      <c r="N57" s="457">
        <f t="shared" si="8"/>
        <v>10.603999999999999</v>
      </c>
      <c r="O57" s="457">
        <f t="shared" si="8"/>
        <v>16.759</v>
      </c>
      <c r="P57" s="458">
        <f t="shared" si="8"/>
        <v>17.248999999999999</v>
      </c>
      <c r="Q57" s="459">
        <f t="shared" si="8"/>
        <v>56.462000000000003</v>
      </c>
    </row>
    <row r="58" spans="1:17" ht="15" customHeight="1" outlineLevel="1" x14ac:dyDescent="0.25">
      <c r="A58" s="354" t="s">
        <v>184</v>
      </c>
      <c r="B58" s="374" t="s">
        <v>144</v>
      </c>
      <c r="C58" s="375">
        <f t="shared" ref="C58:Q58" si="9">ROUND(C59+C60+C61,3)</f>
        <v>1.274</v>
      </c>
      <c r="D58" s="376">
        <f t="shared" si="9"/>
        <v>0.86699999999999999</v>
      </c>
      <c r="E58" s="376">
        <f t="shared" si="9"/>
        <v>1.27</v>
      </c>
      <c r="F58" s="377">
        <f t="shared" si="9"/>
        <v>1.4159999999999999</v>
      </c>
      <c r="G58" s="153">
        <f t="shared" si="9"/>
        <v>4.827</v>
      </c>
      <c r="H58" s="375">
        <f t="shared" si="9"/>
        <v>1.274</v>
      </c>
      <c r="I58" s="376">
        <f t="shared" si="9"/>
        <v>0.86699999999999999</v>
      </c>
      <c r="J58" s="376">
        <f t="shared" si="9"/>
        <v>1.27</v>
      </c>
      <c r="K58" s="377">
        <f t="shared" si="9"/>
        <v>1.4159999999999999</v>
      </c>
      <c r="L58" s="153">
        <f t="shared" si="9"/>
        <v>4.827</v>
      </c>
      <c r="M58" s="375">
        <f t="shared" si="9"/>
        <v>1.274</v>
      </c>
      <c r="N58" s="376">
        <f t="shared" si="9"/>
        <v>0.86699999999999999</v>
      </c>
      <c r="O58" s="376">
        <f t="shared" si="9"/>
        <v>1.27</v>
      </c>
      <c r="P58" s="377">
        <f t="shared" si="9"/>
        <v>1.4159999999999999</v>
      </c>
      <c r="Q58" s="153">
        <f t="shared" si="9"/>
        <v>4.827</v>
      </c>
    </row>
    <row r="59" spans="1:17" s="625" customFormat="1" ht="15" customHeight="1" outlineLevel="2" x14ac:dyDescent="0.25">
      <c r="A59" s="355" t="s">
        <v>37</v>
      </c>
      <c r="B59" s="360" t="s">
        <v>144</v>
      </c>
      <c r="C59" s="361">
        <f>ROUND('1. Статистика'!M114,3)</f>
        <v>0.502</v>
      </c>
      <c r="D59" s="362">
        <f>ROUND('1. Статистика'!N114,3)</f>
        <v>0.37</v>
      </c>
      <c r="E59" s="362">
        <f>ROUND('1. Статистика'!O114,3)</f>
        <v>0.3</v>
      </c>
      <c r="F59" s="363">
        <f>ROUND('1. Статистика'!P114,3)</f>
        <v>0.5</v>
      </c>
      <c r="G59" s="364">
        <f>ROUND(SUM(C59:F59),3)</f>
        <v>1.6719999999999999</v>
      </c>
      <c r="H59" s="361">
        <f>ROUND(C59+C60,3)</f>
        <v>0.502</v>
      </c>
      <c r="I59" s="362">
        <f>ROUND(D59+D60,3)</f>
        <v>0.37</v>
      </c>
      <c r="J59" s="362">
        <f>ROUND(E59+E60,3)</f>
        <v>0.3</v>
      </c>
      <c r="K59" s="363">
        <f>ROUND(F59+F60,3)</f>
        <v>0.5</v>
      </c>
      <c r="L59" s="364">
        <f>ROUND(SUM(H59:K59),3)</f>
        <v>1.6719999999999999</v>
      </c>
      <c r="M59" s="361">
        <f>ROUND(H59+H60,3)</f>
        <v>0.502</v>
      </c>
      <c r="N59" s="362">
        <f>ROUND(I59+I60,3)</f>
        <v>0.37</v>
      </c>
      <c r="O59" s="362">
        <f>ROUND(J59+J60,3)</f>
        <v>0.3</v>
      </c>
      <c r="P59" s="363">
        <f>ROUND(K59+K60,3)</f>
        <v>0.5</v>
      </c>
      <c r="Q59" s="364">
        <f>ROUND(SUM(M59:P59),3)</f>
        <v>1.6719999999999999</v>
      </c>
    </row>
    <row r="60" spans="1:17" s="625" customFormat="1" ht="15" customHeight="1" outlineLevel="2" x14ac:dyDescent="0.25">
      <c r="A60" s="572" t="s">
        <v>38</v>
      </c>
      <c r="B60" s="573" t="s">
        <v>144</v>
      </c>
      <c r="C60" s="366"/>
      <c r="D60" s="367"/>
      <c r="E60" s="367"/>
      <c r="F60" s="368"/>
      <c r="G60" s="369">
        <f>ROUND(SUM(C60:F60),3)</f>
        <v>0</v>
      </c>
      <c r="H60" s="366"/>
      <c r="I60" s="367"/>
      <c r="J60" s="367"/>
      <c r="K60" s="368"/>
      <c r="L60" s="369">
        <f>ROUND(SUM(H60:K60),3)</f>
        <v>0</v>
      </c>
      <c r="M60" s="366"/>
      <c r="N60" s="367"/>
      <c r="O60" s="367"/>
      <c r="P60" s="368"/>
      <c r="Q60" s="369">
        <f>ROUND(SUM(M60:P60),3)</f>
        <v>0</v>
      </c>
    </row>
    <row r="61" spans="1:17" s="625" customFormat="1" ht="15" customHeight="1" outlineLevel="2" x14ac:dyDescent="0.25">
      <c r="A61" s="356" t="s">
        <v>227</v>
      </c>
      <c r="B61" s="365" t="s">
        <v>144</v>
      </c>
      <c r="C61" s="370">
        <f>ROUND(C62*C$83,3)</f>
        <v>0.77200000000000002</v>
      </c>
      <c r="D61" s="371">
        <f>ROUND(D62*D$83,3)</f>
        <v>0.497</v>
      </c>
      <c r="E61" s="371">
        <f>ROUND(E62*E$83,3)</f>
        <v>0.97</v>
      </c>
      <c r="F61" s="372">
        <f>ROUND(F62*F$83,3)</f>
        <v>0.91600000000000004</v>
      </c>
      <c r="G61" s="369">
        <f>ROUND(SUM(C61:F61),3)</f>
        <v>3.1549999999999998</v>
      </c>
      <c r="H61" s="370">
        <f>ROUND(H62*H$83,3)</f>
        <v>0.77200000000000002</v>
      </c>
      <c r="I61" s="371">
        <f>ROUND(I62*I$83,3)</f>
        <v>0.497</v>
      </c>
      <c r="J61" s="371">
        <f>ROUND(J62*J$83,3)</f>
        <v>0.97</v>
      </c>
      <c r="K61" s="372">
        <f>ROUND(K62*K$83,3)</f>
        <v>0.91600000000000004</v>
      </c>
      <c r="L61" s="369">
        <f>ROUND(SUM(H61:K61),3)</f>
        <v>3.1549999999999998</v>
      </c>
      <c r="M61" s="370">
        <f>ROUND(M62*M$83,3)</f>
        <v>0.77200000000000002</v>
      </c>
      <c r="N61" s="371">
        <f>ROUND(N62*N$83,3)</f>
        <v>0.497</v>
      </c>
      <c r="O61" s="371">
        <f>ROUND(O62*O$83,3)</f>
        <v>0.97</v>
      </c>
      <c r="P61" s="372">
        <f>ROUND(P62*P$83,3)</f>
        <v>0.91600000000000004</v>
      </c>
      <c r="Q61" s="369">
        <f>ROUND(SUM(M61:P61),3)</f>
        <v>3.1549999999999998</v>
      </c>
    </row>
    <row r="62" spans="1:17" s="625" customFormat="1" ht="15" customHeight="1" outlineLevel="2" x14ac:dyDescent="0.25">
      <c r="A62" s="460" t="s">
        <v>200</v>
      </c>
      <c r="B62" s="461" t="s">
        <v>132</v>
      </c>
      <c r="C62" s="462">
        <f>ROUND(G62,3)</f>
        <v>0.15</v>
      </c>
      <c r="D62" s="463">
        <f>ROUND(C62,3)</f>
        <v>0.15</v>
      </c>
      <c r="E62" s="463">
        <f>ROUND(D62,3)</f>
        <v>0.15</v>
      </c>
      <c r="F62" s="464">
        <f>ROUND(E62,3)</f>
        <v>0.15</v>
      </c>
      <c r="G62" s="465">
        <f>ROUND('1. Статистика'!F47,3)</f>
        <v>0.15</v>
      </c>
      <c r="H62" s="462">
        <f>ROUND(L62,3)</f>
        <v>0.15</v>
      </c>
      <c r="I62" s="463">
        <f>ROUND(H62,3)</f>
        <v>0.15</v>
      </c>
      <c r="J62" s="463">
        <f>ROUND(I62,3)</f>
        <v>0.15</v>
      </c>
      <c r="K62" s="464">
        <f>ROUND(J62,3)</f>
        <v>0.15</v>
      </c>
      <c r="L62" s="465">
        <f>ROUND('1. Статистика'!G47,3)</f>
        <v>0.15</v>
      </c>
      <c r="M62" s="462">
        <f>ROUND(Q62,3)</f>
        <v>0.15</v>
      </c>
      <c r="N62" s="463">
        <f>ROUND(M62,3)</f>
        <v>0.15</v>
      </c>
      <c r="O62" s="463">
        <f>ROUND(N62,3)</f>
        <v>0.15</v>
      </c>
      <c r="P62" s="464">
        <f>ROUND(O62,3)</f>
        <v>0.15</v>
      </c>
      <c r="Q62" s="465">
        <f>ROUND('1. Статистика'!H47,3)</f>
        <v>0.15</v>
      </c>
    </row>
    <row r="63" spans="1:17" ht="15" customHeight="1" outlineLevel="1" x14ac:dyDescent="0.25">
      <c r="A63" s="354" t="s">
        <v>185</v>
      </c>
      <c r="B63" s="374" t="s">
        <v>144</v>
      </c>
      <c r="C63" s="375">
        <f t="shared" ref="C63:Q63" si="10">ROUND(C64+C65+C66,3)</f>
        <v>3.6890000000000001</v>
      </c>
      <c r="D63" s="376">
        <f t="shared" si="10"/>
        <v>2.9580000000000002</v>
      </c>
      <c r="E63" s="376">
        <f t="shared" si="10"/>
        <v>5.08</v>
      </c>
      <c r="F63" s="377">
        <f t="shared" si="10"/>
        <v>6.0419999999999998</v>
      </c>
      <c r="G63" s="153">
        <f t="shared" si="10"/>
        <v>17.768999999999998</v>
      </c>
      <c r="H63" s="375">
        <f t="shared" si="10"/>
        <v>3.6890000000000001</v>
      </c>
      <c r="I63" s="376">
        <f t="shared" si="10"/>
        <v>2.9580000000000002</v>
      </c>
      <c r="J63" s="376">
        <f t="shared" si="10"/>
        <v>5.08</v>
      </c>
      <c r="K63" s="377">
        <f t="shared" si="10"/>
        <v>6.0419999999999998</v>
      </c>
      <c r="L63" s="153">
        <f t="shared" si="10"/>
        <v>17.768999999999998</v>
      </c>
      <c r="M63" s="375">
        <f t="shared" si="10"/>
        <v>3.6890000000000001</v>
      </c>
      <c r="N63" s="376">
        <f t="shared" si="10"/>
        <v>2.9580000000000002</v>
      </c>
      <c r="O63" s="376">
        <f t="shared" si="10"/>
        <v>5.08</v>
      </c>
      <c r="P63" s="377">
        <f t="shared" si="10"/>
        <v>6.0419999999999998</v>
      </c>
      <c r="Q63" s="153">
        <f t="shared" si="10"/>
        <v>17.768999999999998</v>
      </c>
    </row>
    <row r="64" spans="1:17" s="625" customFormat="1" ht="15" customHeight="1" outlineLevel="2" x14ac:dyDescent="0.25">
      <c r="A64" s="355" t="s">
        <v>37</v>
      </c>
      <c r="B64" s="360" t="s">
        <v>144</v>
      </c>
      <c r="C64" s="361">
        <f>ROUND('1. Статистика'!M118,3)</f>
        <v>1.63</v>
      </c>
      <c r="D64" s="362">
        <f>ROUND('1. Статистика'!N118,3)</f>
        <v>1.6319999999999999</v>
      </c>
      <c r="E64" s="362">
        <f>ROUND('1. Статистика'!O118,3)</f>
        <v>2.4940000000000002</v>
      </c>
      <c r="F64" s="363">
        <f>ROUND('1. Статистика'!P118,3)</f>
        <v>3.5990000000000002</v>
      </c>
      <c r="G64" s="364">
        <f>ROUND(SUM(C64:F64),3)</f>
        <v>9.3550000000000004</v>
      </c>
      <c r="H64" s="361">
        <f>ROUND(C64+C65,3)</f>
        <v>1.63</v>
      </c>
      <c r="I64" s="362">
        <f>ROUND(D64+D65,3)</f>
        <v>1.6319999999999999</v>
      </c>
      <c r="J64" s="362">
        <f>ROUND(E64+E65,3)</f>
        <v>2.4940000000000002</v>
      </c>
      <c r="K64" s="363">
        <f>ROUND(F64+F65,3)</f>
        <v>3.5990000000000002</v>
      </c>
      <c r="L64" s="364">
        <f>ROUND(SUM(H64:K64),3)</f>
        <v>9.3550000000000004</v>
      </c>
      <c r="M64" s="361">
        <f>ROUND(H64+H65,3)</f>
        <v>1.63</v>
      </c>
      <c r="N64" s="362">
        <f>ROUND(I64+I65,3)</f>
        <v>1.6319999999999999</v>
      </c>
      <c r="O64" s="362">
        <f>ROUND(J64+J65,3)</f>
        <v>2.4940000000000002</v>
      </c>
      <c r="P64" s="363">
        <f>ROUND(K64+K65,3)</f>
        <v>3.5990000000000002</v>
      </c>
      <c r="Q64" s="364">
        <f>ROUND(SUM(M64:P64),3)</f>
        <v>9.3550000000000004</v>
      </c>
    </row>
    <row r="65" spans="1:17" s="625" customFormat="1" ht="15" customHeight="1" outlineLevel="2" x14ac:dyDescent="0.25">
      <c r="A65" s="572" t="s">
        <v>38</v>
      </c>
      <c r="B65" s="573" t="s">
        <v>144</v>
      </c>
      <c r="C65" s="366"/>
      <c r="D65" s="367"/>
      <c r="E65" s="367"/>
      <c r="F65" s="368"/>
      <c r="G65" s="369">
        <f>ROUND(SUM(C65:F65),3)</f>
        <v>0</v>
      </c>
      <c r="H65" s="366"/>
      <c r="I65" s="367"/>
      <c r="J65" s="367"/>
      <c r="K65" s="368"/>
      <c r="L65" s="369">
        <f>ROUND(SUM(H65:K65),3)</f>
        <v>0</v>
      </c>
      <c r="M65" s="366"/>
      <c r="N65" s="367"/>
      <c r="O65" s="367"/>
      <c r="P65" s="368"/>
      <c r="Q65" s="369">
        <f>ROUND(SUM(M65:P65),3)</f>
        <v>0</v>
      </c>
    </row>
    <row r="66" spans="1:17" s="625" customFormat="1" ht="15" customHeight="1" outlineLevel="2" x14ac:dyDescent="0.25">
      <c r="A66" s="356" t="s">
        <v>228</v>
      </c>
      <c r="B66" s="365" t="s">
        <v>144</v>
      </c>
      <c r="C66" s="370">
        <f>ROUND(C67*C$83,3)</f>
        <v>2.0590000000000002</v>
      </c>
      <c r="D66" s="371">
        <f>ROUND(D67*D$83,3)</f>
        <v>1.3260000000000001</v>
      </c>
      <c r="E66" s="371">
        <f>ROUND(E67*E$83,3)</f>
        <v>2.5859999999999999</v>
      </c>
      <c r="F66" s="372">
        <f>ROUND(F67*F$83,3)</f>
        <v>2.4430000000000001</v>
      </c>
      <c r="G66" s="369">
        <f>ROUND(SUM(C66:F66),3)</f>
        <v>8.4139999999999997</v>
      </c>
      <c r="H66" s="370">
        <f>ROUND(H67*H$83,3)</f>
        <v>2.0590000000000002</v>
      </c>
      <c r="I66" s="371">
        <f>ROUND(I67*I$83,3)</f>
        <v>1.3260000000000001</v>
      </c>
      <c r="J66" s="371">
        <f>ROUND(J67*J$83,3)</f>
        <v>2.5859999999999999</v>
      </c>
      <c r="K66" s="372">
        <f>ROUND(K67*K$83,3)</f>
        <v>2.4430000000000001</v>
      </c>
      <c r="L66" s="369">
        <f>ROUND(SUM(H66:K66),3)</f>
        <v>8.4139999999999997</v>
      </c>
      <c r="M66" s="370">
        <f>ROUND(M67*M$83,3)</f>
        <v>2.0590000000000002</v>
      </c>
      <c r="N66" s="371">
        <f>ROUND(N67*N$83,3)</f>
        <v>1.3260000000000001</v>
      </c>
      <c r="O66" s="371">
        <f>ROUND(O67*O$83,3)</f>
        <v>2.5859999999999999</v>
      </c>
      <c r="P66" s="372">
        <f>ROUND(P67*P$83,3)</f>
        <v>2.4430000000000001</v>
      </c>
      <c r="Q66" s="369">
        <f>ROUND(SUM(M66:P66),3)</f>
        <v>8.4139999999999997</v>
      </c>
    </row>
    <row r="67" spans="1:17" s="625" customFormat="1" ht="15" customHeight="1" outlineLevel="2" x14ac:dyDescent="0.25">
      <c r="A67" s="460" t="s">
        <v>200</v>
      </c>
      <c r="B67" s="461" t="s">
        <v>132</v>
      </c>
      <c r="C67" s="462">
        <f>ROUND(G67,3)</f>
        <v>0.4</v>
      </c>
      <c r="D67" s="463">
        <f>ROUND(C67,3)</f>
        <v>0.4</v>
      </c>
      <c r="E67" s="463">
        <f>ROUND(D67,3)</f>
        <v>0.4</v>
      </c>
      <c r="F67" s="464">
        <f>ROUND(E67,3)</f>
        <v>0.4</v>
      </c>
      <c r="G67" s="465">
        <f>ROUND('1. Статистика'!F48,3)</f>
        <v>0.4</v>
      </c>
      <c r="H67" s="462">
        <f>ROUND(L67,3)</f>
        <v>0.4</v>
      </c>
      <c r="I67" s="463">
        <f>ROUND(H67,3)</f>
        <v>0.4</v>
      </c>
      <c r="J67" s="463">
        <f>ROUND(I67,3)</f>
        <v>0.4</v>
      </c>
      <c r="K67" s="464">
        <f>ROUND(J67,3)</f>
        <v>0.4</v>
      </c>
      <c r="L67" s="465">
        <f>ROUND('1. Статистика'!G48,3)</f>
        <v>0.4</v>
      </c>
      <c r="M67" s="462">
        <f>ROUND(Q67,3)</f>
        <v>0.4</v>
      </c>
      <c r="N67" s="463">
        <f>ROUND(M67,3)</f>
        <v>0.4</v>
      </c>
      <c r="O67" s="463">
        <f>ROUND(N67,3)</f>
        <v>0.4</v>
      </c>
      <c r="P67" s="464">
        <f>ROUND(O67,3)</f>
        <v>0.4</v>
      </c>
      <c r="Q67" s="465">
        <f>ROUND('1. Статистика'!H48,3)</f>
        <v>0.4</v>
      </c>
    </row>
    <row r="68" spans="1:17" ht="15" customHeight="1" outlineLevel="1" x14ac:dyDescent="0.25">
      <c r="A68" s="354" t="s">
        <v>92</v>
      </c>
      <c r="B68" s="374" t="s">
        <v>144</v>
      </c>
      <c r="C68" s="375">
        <f t="shared" ref="C68:Q68" si="11">ROUND(C69+C70+C71,3)</f>
        <v>5.9320000000000004</v>
      </c>
      <c r="D68" s="376">
        <f t="shared" si="11"/>
        <v>6.1559999999999997</v>
      </c>
      <c r="E68" s="376">
        <f t="shared" si="11"/>
        <v>9.3149999999999995</v>
      </c>
      <c r="F68" s="377">
        <f t="shared" si="11"/>
        <v>8.5640000000000001</v>
      </c>
      <c r="G68" s="153">
        <f t="shared" si="11"/>
        <v>29.966999999999999</v>
      </c>
      <c r="H68" s="375">
        <f t="shared" si="11"/>
        <v>6.3319999999999999</v>
      </c>
      <c r="I68" s="376">
        <f t="shared" si="11"/>
        <v>6.1559999999999997</v>
      </c>
      <c r="J68" s="376">
        <f t="shared" si="11"/>
        <v>9.3149999999999995</v>
      </c>
      <c r="K68" s="377">
        <f t="shared" si="11"/>
        <v>8.5640000000000001</v>
      </c>
      <c r="L68" s="153">
        <f t="shared" si="11"/>
        <v>30.367000000000001</v>
      </c>
      <c r="M68" s="375">
        <f t="shared" si="11"/>
        <v>6.532</v>
      </c>
      <c r="N68" s="376">
        <f t="shared" si="11"/>
        <v>6.1559999999999997</v>
      </c>
      <c r="O68" s="376">
        <f t="shared" si="11"/>
        <v>9.3149999999999995</v>
      </c>
      <c r="P68" s="377">
        <f t="shared" si="11"/>
        <v>8.5640000000000001</v>
      </c>
      <c r="Q68" s="153">
        <f t="shared" si="11"/>
        <v>30.567</v>
      </c>
    </row>
    <row r="69" spans="1:17" s="625" customFormat="1" ht="15" customHeight="1" outlineLevel="2" x14ac:dyDescent="0.25">
      <c r="A69" s="355" t="s">
        <v>37</v>
      </c>
      <c r="B69" s="360" t="s">
        <v>144</v>
      </c>
      <c r="C69" s="361">
        <f>ROUND('1. Статистика'!M122,3)</f>
        <v>3.77</v>
      </c>
      <c r="D69" s="362">
        <f>ROUND('1. Статистика'!N122,3)</f>
        <v>4.7629999999999999</v>
      </c>
      <c r="E69" s="362">
        <f>ROUND('1. Статистика'!O122,3)</f>
        <v>6.6</v>
      </c>
      <c r="F69" s="363">
        <f>ROUND('1. Статистика'!P122,3)</f>
        <v>5.9989999999999997</v>
      </c>
      <c r="G69" s="364">
        <f>ROUND(SUM(C69:F69),3)</f>
        <v>21.132000000000001</v>
      </c>
      <c r="H69" s="361">
        <f>ROUND(C69+C70,3)</f>
        <v>3.77</v>
      </c>
      <c r="I69" s="362">
        <f>ROUND(D69+D70,3)</f>
        <v>4.7629999999999999</v>
      </c>
      <c r="J69" s="362">
        <f>ROUND(E69+E70,3)</f>
        <v>6.6</v>
      </c>
      <c r="K69" s="363">
        <f>ROUND(F69+F70,3)</f>
        <v>5.9989999999999997</v>
      </c>
      <c r="L69" s="364">
        <f>ROUND(SUM(H69:K69),3)</f>
        <v>21.132000000000001</v>
      </c>
      <c r="M69" s="361">
        <f>ROUND(H69+H70,3)</f>
        <v>4.17</v>
      </c>
      <c r="N69" s="362">
        <f>ROUND(I69+I70,3)</f>
        <v>4.7629999999999999</v>
      </c>
      <c r="O69" s="362">
        <f>ROUND(J69+J70,3)</f>
        <v>6.6</v>
      </c>
      <c r="P69" s="363">
        <f>ROUND(K69+K70,3)</f>
        <v>5.9989999999999997</v>
      </c>
      <c r="Q69" s="364">
        <f>ROUND(SUM(M69:P69),3)</f>
        <v>21.532</v>
      </c>
    </row>
    <row r="70" spans="1:17" s="625" customFormat="1" ht="15" customHeight="1" outlineLevel="2" x14ac:dyDescent="0.25">
      <c r="A70" s="572" t="s">
        <v>38</v>
      </c>
      <c r="B70" s="573" t="s">
        <v>144</v>
      </c>
      <c r="C70" s="366"/>
      <c r="D70" s="367"/>
      <c r="E70" s="367"/>
      <c r="F70" s="368"/>
      <c r="G70" s="369">
        <f>ROUND(SUM(C70:F70),3)</f>
        <v>0</v>
      </c>
      <c r="H70" s="366">
        <v>0.4</v>
      </c>
      <c r="I70" s="367"/>
      <c r="J70" s="367"/>
      <c r="K70" s="368"/>
      <c r="L70" s="369">
        <f>ROUND(SUM(H70:K70),3)</f>
        <v>0.4</v>
      </c>
      <c r="M70" s="366">
        <v>0.2</v>
      </c>
      <c r="N70" s="367"/>
      <c r="O70" s="367"/>
      <c r="P70" s="368"/>
      <c r="Q70" s="369">
        <f>ROUND(SUM(M70:P70),3)</f>
        <v>0.2</v>
      </c>
    </row>
    <row r="71" spans="1:17" s="625" customFormat="1" ht="15" customHeight="1" outlineLevel="2" x14ac:dyDescent="0.25">
      <c r="A71" s="356" t="s">
        <v>229</v>
      </c>
      <c r="B71" s="365" t="s">
        <v>144</v>
      </c>
      <c r="C71" s="370">
        <f>ROUND(C72*C$83,3)</f>
        <v>2.1619999999999999</v>
      </c>
      <c r="D71" s="371">
        <f>ROUND(D72*D$83,3)</f>
        <v>1.393</v>
      </c>
      <c r="E71" s="371">
        <f>ROUND(E72*E$83,3)</f>
        <v>2.7149999999999999</v>
      </c>
      <c r="F71" s="372">
        <f>ROUND(F72*F$83,3)</f>
        <v>2.5649999999999999</v>
      </c>
      <c r="G71" s="369">
        <f>ROUND(SUM(C71:F71),3)</f>
        <v>8.8350000000000009</v>
      </c>
      <c r="H71" s="370">
        <f>ROUND(H72*H$83,3)</f>
        <v>2.1619999999999999</v>
      </c>
      <c r="I71" s="371">
        <f>ROUND(I72*I$83,3)</f>
        <v>1.393</v>
      </c>
      <c r="J71" s="371">
        <f>ROUND(J72*J$83,3)</f>
        <v>2.7149999999999999</v>
      </c>
      <c r="K71" s="372">
        <f>ROUND(K72*K$83,3)</f>
        <v>2.5649999999999999</v>
      </c>
      <c r="L71" s="369">
        <f>ROUND(SUM(H71:K71),3)</f>
        <v>8.8350000000000009</v>
      </c>
      <c r="M71" s="370">
        <f>ROUND(M72*M$83,3)</f>
        <v>2.1619999999999999</v>
      </c>
      <c r="N71" s="371">
        <f>ROUND(N72*N$83,3)</f>
        <v>1.393</v>
      </c>
      <c r="O71" s="371">
        <f>ROUND(O72*O$83,3)</f>
        <v>2.7149999999999999</v>
      </c>
      <c r="P71" s="372">
        <f>ROUND(P72*P$83,3)</f>
        <v>2.5649999999999999</v>
      </c>
      <c r="Q71" s="369">
        <f>ROUND(SUM(M71:P71),3)</f>
        <v>8.8350000000000009</v>
      </c>
    </row>
    <row r="72" spans="1:17" s="625" customFormat="1" ht="15" customHeight="1" outlineLevel="2" x14ac:dyDescent="0.25">
      <c r="A72" s="460" t="s">
        <v>200</v>
      </c>
      <c r="B72" s="461" t="s">
        <v>132</v>
      </c>
      <c r="C72" s="462">
        <f>ROUND(G72,3)</f>
        <v>0.42</v>
      </c>
      <c r="D72" s="463">
        <f>ROUND(C72,3)</f>
        <v>0.42</v>
      </c>
      <c r="E72" s="463">
        <f>ROUND(D72,3)</f>
        <v>0.42</v>
      </c>
      <c r="F72" s="464">
        <f>ROUND(E72,3)</f>
        <v>0.42</v>
      </c>
      <c r="G72" s="465">
        <f>ROUND('1. Статистика'!F49,3)</f>
        <v>0.42</v>
      </c>
      <c r="H72" s="462">
        <f>ROUND(L72,3)</f>
        <v>0.42</v>
      </c>
      <c r="I72" s="463">
        <f>ROUND(H72,3)</f>
        <v>0.42</v>
      </c>
      <c r="J72" s="463">
        <f>ROUND(I72,3)</f>
        <v>0.42</v>
      </c>
      <c r="K72" s="464">
        <f>ROUND(J72,3)</f>
        <v>0.42</v>
      </c>
      <c r="L72" s="465">
        <f>ROUND('1. Статистика'!G49,3)</f>
        <v>0.42</v>
      </c>
      <c r="M72" s="462">
        <f>ROUND(Q72,3)</f>
        <v>0.42</v>
      </c>
      <c r="N72" s="463">
        <f>ROUND(M72,3)</f>
        <v>0.42</v>
      </c>
      <c r="O72" s="463">
        <f>ROUND(N72,3)</f>
        <v>0.42</v>
      </c>
      <c r="P72" s="464">
        <f>ROUND(O72,3)</f>
        <v>0.42</v>
      </c>
      <c r="Q72" s="465">
        <f>ROUND('1. Статистика'!H49,3)</f>
        <v>0.42</v>
      </c>
    </row>
    <row r="73" spans="1:17" ht="15" customHeight="1" outlineLevel="1" x14ac:dyDescent="0.25">
      <c r="A73" s="354" t="s">
        <v>187</v>
      </c>
      <c r="B73" s="374" t="s">
        <v>144</v>
      </c>
      <c r="C73" s="375">
        <f t="shared" ref="C73:Q73" si="12">ROUND(C74+C75+C76,3)</f>
        <v>0.251</v>
      </c>
      <c r="D73" s="376">
        <f t="shared" si="12"/>
        <v>0.53300000000000003</v>
      </c>
      <c r="E73" s="376">
        <f t="shared" si="12"/>
        <v>0.96499999999999997</v>
      </c>
      <c r="F73" s="377">
        <f t="shared" si="12"/>
        <v>0.85299999999999998</v>
      </c>
      <c r="G73" s="153">
        <f t="shared" si="12"/>
        <v>2.6019999999999999</v>
      </c>
      <c r="H73" s="375">
        <f t="shared" si="12"/>
        <v>0.251</v>
      </c>
      <c r="I73" s="376">
        <f t="shared" si="12"/>
        <v>0.53300000000000003</v>
      </c>
      <c r="J73" s="376">
        <f t="shared" si="12"/>
        <v>0.96499999999999997</v>
      </c>
      <c r="K73" s="377">
        <f t="shared" si="12"/>
        <v>0.85299999999999998</v>
      </c>
      <c r="L73" s="153">
        <f t="shared" si="12"/>
        <v>2.6019999999999999</v>
      </c>
      <c r="M73" s="375">
        <f t="shared" si="12"/>
        <v>0.251</v>
      </c>
      <c r="N73" s="376">
        <f t="shared" si="12"/>
        <v>0.53300000000000003</v>
      </c>
      <c r="O73" s="376">
        <f t="shared" si="12"/>
        <v>0.96499999999999997</v>
      </c>
      <c r="P73" s="377">
        <f t="shared" si="12"/>
        <v>0.85299999999999998</v>
      </c>
      <c r="Q73" s="153">
        <f t="shared" si="12"/>
        <v>2.6019999999999999</v>
      </c>
    </row>
    <row r="74" spans="1:17" s="625" customFormat="1" ht="15" customHeight="1" outlineLevel="2" x14ac:dyDescent="0.25">
      <c r="A74" s="355" t="s">
        <v>37</v>
      </c>
      <c r="B74" s="360" t="s">
        <v>144</v>
      </c>
      <c r="C74" s="361">
        <f>ROUND('1. Статистика'!M126,3)</f>
        <v>0.2</v>
      </c>
      <c r="D74" s="362">
        <f>ROUND('1. Статистика'!N126,3)</f>
        <v>0.5</v>
      </c>
      <c r="E74" s="362">
        <f>ROUND('1. Статистика'!O126,3)</f>
        <v>0.9</v>
      </c>
      <c r="F74" s="363">
        <f>ROUND('1. Статистика'!P126,3)</f>
        <v>0.79200000000000004</v>
      </c>
      <c r="G74" s="364">
        <f>ROUND(SUM(C74:F74),3)</f>
        <v>2.3919999999999999</v>
      </c>
      <c r="H74" s="361">
        <f>ROUND(C74+C75,3)</f>
        <v>0.2</v>
      </c>
      <c r="I74" s="362">
        <f>ROUND(D74+D75,3)</f>
        <v>0.5</v>
      </c>
      <c r="J74" s="362">
        <f>ROUND(E74+E75,3)</f>
        <v>0.9</v>
      </c>
      <c r="K74" s="363">
        <f>ROUND(F74+F75,3)</f>
        <v>0.79200000000000004</v>
      </c>
      <c r="L74" s="364">
        <f>ROUND(SUM(H74:K74),3)</f>
        <v>2.3919999999999999</v>
      </c>
      <c r="M74" s="361">
        <f>ROUND(H74+H75,3)</f>
        <v>0.2</v>
      </c>
      <c r="N74" s="362">
        <f>ROUND(I74+I75,3)</f>
        <v>0.5</v>
      </c>
      <c r="O74" s="362">
        <f>ROUND(J74+J75,3)</f>
        <v>0.9</v>
      </c>
      <c r="P74" s="363">
        <f>ROUND(K74+K75,3)</f>
        <v>0.79200000000000004</v>
      </c>
      <c r="Q74" s="364">
        <f>ROUND(SUM(M74:P74),3)</f>
        <v>2.3919999999999999</v>
      </c>
    </row>
    <row r="75" spans="1:17" s="625" customFormat="1" ht="15" customHeight="1" outlineLevel="2" x14ac:dyDescent="0.25">
      <c r="A75" s="572" t="s">
        <v>38</v>
      </c>
      <c r="B75" s="573" t="s">
        <v>144</v>
      </c>
      <c r="C75" s="366"/>
      <c r="D75" s="367"/>
      <c r="E75" s="367"/>
      <c r="F75" s="368"/>
      <c r="G75" s="369">
        <f>ROUND(SUM(C75:F75),3)</f>
        <v>0</v>
      </c>
      <c r="H75" s="366"/>
      <c r="I75" s="367"/>
      <c r="J75" s="367"/>
      <c r="K75" s="368"/>
      <c r="L75" s="369">
        <f>ROUND(SUM(H75:K75),3)</f>
        <v>0</v>
      </c>
      <c r="M75" s="366"/>
      <c r="N75" s="367"/>
      <c r="O75" s="367"/>
      <c r="P75" s="368"/>
      <c r="Q75" s="369">
        <f>ROUND(SUM(M75:P75),3)</f>
        <v>0</v>
      </c>
    </row>
    <row r="76" spans="1:17" s="625" customFormat="1" ht="15" customHeight="1" outlineLevel="2" x14ac:dyDescent="0.25">
      <c r="A76" s="356" t="s">
        <v>230</v>
      </c>
      <c r="B76" s="365" t="s">
        <v>144</v>
      </c>
      <c r="C76" s="370">
        <f>ROUND(C77*C$83,3)</f>
        <v>5.0999999999999997E-2</v>
      </c>
      <c r="D76" s="371">
        <f>ROUND(D77*D$83,3)</f>
        <v>3.3000000000000002E-2</v>
      </c>
      <c r="E76" s="371">
        <f>ROUND(E77*E$83,3)</f>
        <v>6.5000000000000002E-2</v>
      </c>
      <c r="F76" s="372">
        <f>ROUND(F77*F$83,3)</f>
        <v>6.0999999999999999E-2</v>
      </c>
      <c r="G76" s="369">
        <f>ROUND(SUM(C76:F76),3)</f>
        <v>0.21</v>
      </c>
      <c r="H76" s="370">
        <f>ROUND(H77*H$83,3)</f>
        <v>5.0999999999999997E-2</v>
      </c>
      <c r="I76" s="371">
        <f>ROUND(I77*I$83,3)</f>
        <v>3.3000000000000002E-2</v>
      </c>
      <c r="J76" s="371">
        <f>ROUND(J77*J$83,3)</f>
        <v>6.5000000000000002E-2</v>
      </c>
      <c r="K76" s="372">
        <f>ROUND(K77*K$83,3)</f>
        <v>6.0999999999999999E-2</v>
      </c>
      <c r="L76" s="369">
        <f>ROUND(SUM(H76:K76),3)</f>
        <v>0.21</v>
      </c>
      <c r="M76" s="370">
        <f>ROUND(M77*M$83,3)</f>
        <v>5.0999999999999997E-2</v>
      </c>
      <c r="N76" s="371">
        <f>ROUND(N77*N$83,3)</f>
        <v>3.3000000000000002E-2</v>
      </c>
      <c r="O76" s="371">
        <f>ROUND(O77*O$83,3)</f>
        <v>6.5000000000000002E-2</v>
      </c>
      <c r="P76" s="372">
        <f>ROUND(P77*P$83,3)</f>
        <v>6.0999999999999999E-2</v>
      </c>
      <c r="Q76" s="369">
        <f>ROUND(SUM(M76:P76),3)</f>
        <v>0.21</v>
      </c>
    </row>
    <row r="77" spans="1:17" s="625" customFormat="1" ht="15" customHeight="1" outlineLevel="2" x14ac:dyDescent="0.25">
      <c r="A77" s="460" t="s">
        <v>200</v>
      </c>
      <c r="B77" s="461" t="s">
        <v>132</v>
      </c>
      <c r="C77" s="462">
        <f>ROUND(G77,3)</f>
        <v>0.01</v>
      </c>
      <c r="D77" s="463">
        <f>ROUND(C77,3)</f>
        <v>0.01</v>
      </c>
      <c r="E77" s="463">
        <f>ROUND(D77,3)</f>
        <v>0.01</v>
      </c>
      <c r="F77" s="464">
        <f>ROUND(E77,3)</f>
        <v>0.01</v>
      </c>
      <c r="G77" s="465">
        <f>ROUND('1. Статистика'!F50,3)</f>
        <v>0.01</v>
      </c>
      <c r="H77" s="462">
        <f>ROUND(L77,3)</f>
        <v>0.01</v>
      </c>
      <c r="I77" s="463">
        <f>ROUND(H77,3)</f>
        <v>0.01</v>
      </c>
      <c r="J77" s="463">
        <f>ROUND(I77,3)</f>
        <v>0.01</v>
      </c>
      <c r="K77" s="464">
        <f>ROUND(J77,3)</f>
        <v>0.01</v>
      </c>
      <c r="L77" s="465">
        <f>ROUND('1. Статистика'!G50,3)</f>
        <v>0.01</v>
      </c>
      <c r="M77" s="462">
        <f>ROUND(Q77,3)</f>
        <v>0.01</v>
      </c>
      <c r="N77" s="463">
        <f>ROUND(M77,3)</f>
        <v>0.01</v>
      </c>
      <c r="O77" s="463">
        <f>ROUND(N77,3)</f>
        <v>0.01</v>
      </c>
      <c r="P77" s="464">
        <f>ROUND(O77,3)</f>
        <v>0.01</v>
      </c>
      <c r="Q77" s="465">
        <f>ROUND('1. Статистика'!H50,3)</f>
        <v>0.01</v>
      </c>
    </row>
    <row r="78" spans="1:17" ht="15" customHeight="1" outlineLevel="1" x14ac:dyDescent="0.25">
      <c r="A78" s="354" t="s">
        <v>93</v>
      </c>
      <c r="B78" s="374" t="s">
        <v>144</v>
      </c>
      <c r="C78" s="375">
        <f t="shared" ref="C78:Q78" si="13">ROUND(C79+C80+C81,3)</f>
        <v>0.104</v>
      </c>
      <c r="D78" s="376">
        <f t="shared" si="13"/>
        <v>0.09</v>
      </c>
      <c r="E78" s="376">
        <f t="shared" si="13"/>
        <v>0.129</v>
      </c>
      <c r="F78" s="377">
        <f t="shared" si="13"/>
        <v>0.374</v>
      </c>
      <c r="G78" s="153">
        <f t="shared" si="13"/>
        <v>0.69699999999999995</v>
      </c>
      <c r="H78" s="375">
        <f t="shared" si="13"/>
        <v>0.104</v>
      </c>
      <c r="I78" s="376">
        <f t="shared" si="13"/>
        <v>0.09</v>
      </c>
      <c r="J78" s="376">
        <f t="shared" si="13"/>
        <v>0.129</v>
      </c>
      <c r="K78" s="377">
        <f t="shared" si="13"/>
        <v>0.374</v>
      </c>
      <c r="L78" s="153">
        <f t="shared" si="13"/>
        <v>0.69699999999999995</v>
      </c>
      <c r="M78" s="375">
        <f t="shared" si="13"/>
        <v>0.104</v>
      </c>
      <c r="N78" s="376">
        <f t="shared" si="13"/>
        <v>0.09</v>
      </c>
      <c r="O78" s="376">
        <f t="shared" si="13"/>
        <v>0.129</v>
      </c>
      <c r="P78" s="377">
        <f t="shared" si="13"/>
        <v>0.374</v>
      </c>
      <c r="Q78" s="153">
        <f t="shared" si="13"/>
        <v>0.69699999999999995</v>
      </c>
    </row>
    <row r="79" spans="1:17" s="625" customFormat="1" ht="15" customHeight="1" outlineLevel="2" x14ac:dyDescent="0.25">
      <c r="A79" s="355" t="s">
        <v>37</v>
      </c>
      <c r="B79" s="360" t="s">
        <v>144</v>
      </c>
      <c r="C79" s="361">
        <f>ROUND('1. Статистика'!M130,3)</f>
        <v>1E-3</v>
      </c>
      <c r="D79" s="362">
        <f>ROUND('1. Статистика'!N130,3)</f>
        <v>2.4E-2</v>
      </c>
      <c r="E79" s="362">
        <f>ROUND('1. Статистика'!O130,3)</f>
        <v>0</v>
      </c>
      <c r="F79" s="363">
        <f>ROUND('1. Статистика'!P130,3)</f>
        <v>0.252</v>
      </c>
      <c r="G79" s="364">
        <f>ROUND(SUM(C79:F79),3)</f>
        <v>0.27700000000000002</v>
      </c>
      <c r="H79" s="361">
        <f>ROUND(C79+C80,3)</f>
        <v>1E-3</v>
      </c>
      <c r="I79" s="362">
        <f>ROUND(D79+D80,3)</f>
        <v>2.4E-2</v>
      </c>
      <c r="J79" s="362">
        <f>ROUND(E79+E80,3)</f>
        <v>0</v>
      </c>
      <c r="K79" s="363">
        <f>ROUND(F79+F80,3)</f>
        <v>0.252</v>
      </c>
      <c r="L79" s="364">
        <f>ROUND(SUM(H79:K79),3)</f>
        <v>0.27700000000000002</v>
      </c>
      <c r="M79" s="361">
        <f>ROUND(H79+H80,3)</f>
        <v>1E-3</v>
      </c>
      <c r="N79" s="362">
        <f>ROUND(I79+I80,3)</f>
        <v>2.4E-2</v>
      </c>
      <c r="O79" s="362">
        <f>ROUND(J79+J80,3)</f>
        <v>0</v>
      </c>
      <c r="P79" s="363">
        <f>ROUND(K79+K80,3)</f>
        <v>0.252</v>
      </c>
      <c r="Q79" s="364">
        <f>ROUND(SUM(M79:P79),3)</f>
        <v>0.27700000000000002</v>
      </c>
    </row>
    <row r="80" spans="1:17" s="625" customFormat="1" ht="15" customHeight="1" outlineLevel="2" x14ac:dyDescent="0.25">
      <c r="A80" s="572" t="s">
        <v>38</v>
      </c>
      <c r="B80" s="573" t="s">
        <v>144</v>
      </c>
      <c r="C80" s="366"/>
      <c r="D80" s="367"/>
      <c r="E80" s="367"/>
      <c r="F80" s="368"/>
      <c r="G80" s="369">
        <f>ROUND(SUM(C80:F80),3)</f>
        <v>0</v>
      </c>
      <c r="H80" s="366"/>
      <c r="I80" s="367"/>
      <c r="J80" s="367"/>
      <c r="K80" s="368"/>
      <c r="L80" s="369">
        <f>ROUND(SUM(H80:K80),3)</f>
        <v>0</v>
      </c>
      <c r="M80" s="366"/>
      <c r="N80" s="367"/>
      <c r="O80" s="367"/>
      <c r="P80" s="368"/>
      <c r="Q80" s="369">
        <f>ROUND(SUM(M80:P80),3)</f>
        <v>0</v>
      </c>
    </row>
    <row r="81" spans="1:17" s="625" customFormat="1" ht="15" customHeight="1" outlineLevel="2" x14ac:dyDescent="0.25">
      <c r="A81" s="356" t="s">
        <v>231</v>
      </c>
      <c r="B81" s="365" t="s">
        <v>144</v>
      </c>
      <c r="C81" s="370">
        <f>ROUND(C82*C$83,3)</f>
        <v>0.10299999999999999</v>
      </c>
      <c r="D81" s="371">
        <f>ROUND(D82*D$83,3)</f>
        <v>6.6000000000000003E-2</v>
      </c>
      <c r="E81" s="371">
        <f>ROUND(E82*E$83,3)</f>
        <v>0.129</v>
      </c>
      <c r="F81" s="372">
        <f>ROUND(F82*F$83,3)</f>
        <v>0.122</v>
      </c>
      <c r="G81" s="369">
        <f>ROUND(SUM(C81:F81),3)</f>
        <v>0.42</v>
      </c>
      <c r="H81" s="370">
        <f>ROUND(H82*H$83,3)</f>
        <v>0.10299999999999999</v>
      </c>
      <c r="I81" s="371">
        <f>ROUND(I82*I$83,3)</f>
        <v>6.6000000000000003E-2</v>
      </c>
      <c r="J81" s="371">
        <f>ROUND(J82*J$83,3)</f>
        <v>0.129</v>
      </c>
      <c r="K81" s="372">
        <f>ROUND(K82*K$83,3)</f>
        <v>0.122</v>
      </c>
      <c r="L81" s="369">
        <f>ROUND(SUM(H81:K81),3)</f>
        <v>0.42</v>
      </c>
      <c r="M81" s="370">
        <f>ROUND(M82*M$83,3)</f>
        <v>0.10299999999999999</v>
      </c>
      <c r="N81" s="371">
        <f>ROUND(N82*N$83,3)</f>
        <v>6.6000000000000003E-2</v>
      </c>
      <c r="O81" s="371">
        <f>ROUND(O82*O$83,3)</f>
        <v>0.129</v>
      </c>
      <c r="P81" s="372">
        <f>ROUND(P82*P$83,3)</f>
        <v>0.122</v>
      </c>
      <c r="Q81" s="369">
        <f>ROUND(SUM(M81:P81),3)</f>
        <v>0.42</v>
      </c>
    </row>
    <row r="82" spans="1:17" s="625" customFormat="1" ht="15" customHeight="1" outlineLevel="2" x14ac:dyDescent="0.25">
      <c r="A82" s="460" t="s">
        <v>200</v>
      </c>
      <c r="B82" s="461" t="s">
        <v>132</v>
      </c>
      <c r="C82" s="462">
        <f>ROUND(G82,3)</f>
        <v>0.02</v>
      </c>
      <c r="D82" s="463">
        <f>ROUND(C82,3)</f>
        <v>0.02</v>
      </c>
      <c r="E82" s="463">
        <f>ROUND(D82,3)</f>
        <v>0.02</v>
      </c>
      <c r="F82" s="464">
        <f>ROUND(E82,3)</f>
        <v>0.02</v>
      </c>
      <c r="G82" s="465">
        <f>ROUND('1. Статистика'!F51,3)</f>
        <v>0.02</v>
      </c>
      <c r="H82" s="462">
        <f>ROUND(L82,3)</f>
        <v>0.02</v>
      </c>
      <c r="I82" s="463">
        <f>ROUND(H82,3)</f>
        <v>0.02</v>
      </c>
      <c r="J82" s="463">
        <f>ROUND(I82,3)</f>
        <v>0.02</v>
      </c>
      <c r="K82" s="464">
        <f>ROUND(J82,3)</f>
        <v>0.02</v>
      </c>
      <c r="L82" s="465">
        <f>ROUND('1. Статистика'!G51,3)</f>
        <v>0.02</v>
      </c>
      <c r="M82" s="462">
        <f>ROUND(Q82,3)</f>
        <v>0.02</v>
      </c>
      <c r="N82" s="463">
        <f>ROUND(M82,3)</f>
        <v>0.02</v>
      </c>
      <c r="O82" s="463">
        <f>ROUND(N82,3)</f>
        <v>0.02</v>
      </c>
      <c r="P82" s="464">
        <f>ROUND(O82,3)</f>
        <v>0.02</v>
      </c>
      <c r="Q82" s="465">
        <f>ROUND('1. Статистика'!H51,3)</f>
        <v>0.02</v>
      </c>
    </row>
    <row r="83" spans="1:17" ht="31.15" customHeight="1" outlineLevel="3" x14ac:dyDescent="0.25">
      <c r="A83" s="390" t="s">
        <v>202</v>
      </c>
      <c r="B83" s="379" t="s">
        <v>144</v>
      </c>
      <c r="C83" s="380">
        <f t="shared" ref="C83:Q83" si="14">ROUND(C84+C85,3)</f>
        <v>5.1479999999999997</v>
      </c>
      <c r="D83" s="381">
        <f t="shared" si="14"/>
        <v>3.3159999999999998</v>
      </c>
      <c r="E83" s="381">
        <f t="shared" si="14"/>
        <v>6.4649999999999999</v>
      </c>
      <c r="F83" s="382">
        <f t="shared" si="14"/>
        <v>6.1079999999999997</v>
      </c>
      <c r="G83" s="383">
        <f t="shared" si="14"/>
        <v>21.036999999999999</v>
      </c>
      <c r="H83" s="380">
        <f t="shared" si="14"/>
        <v>5.1479999999999997</v>
      </c>
      <c r="I83" s="381">
        <f t="shared" si="14"/>
        <v>3.3159999999999998</v>
      </c>
      <c r="J83" s="381">
        <f t="shared" si="14"/>
        <v>6.4649999999999999</v>
      </c>
      <c r="K83" s="382">
        <f t="shared" si="14"/>
        <v>6.1079999999999997</v>
      </c>
      <c r="L83" s="383">
        <f t="shared" si="14"/>
        <v>21.036999999999999</v>
      </c>
      <c r="M83" s="380">
        <f t="shared" si="14"/>
        <v>5.1479999999999997</v>
      </c>
      <c r="N83" s="381">
        <f t="shared" si="14"/>
        <v>3.3159999999999998</v>
      </c>
      <c r="O83" s="381">
        <f t="shared" si="14"/>
        <v>6.4649999999999999</v>
      </c>
      <c r="P83" s="382">
        <f t="shared" si="14"/>
        <v>6.1079999999999997</v>
      </c>
      <c r="Q83" s="383">
        <f t="shared" si="14"/>
        <v>21.036999999999999</v>
      </c>
    </row>
    <row r="84" spans="1:17" s="625" customFormat="1" ht="15" customHeight="1" outlineLevel="3" x14ac:dyDescent="0.25">
      <c r="A84" s="391" t="s">
        <v>37</v>
      </c>
      <c r="B84" s="365" t="s">
        <v>144</v>
      </c>
      <c r="C84" s="370">
        <f>ROUND('1. Статистика'!M133,3)</f>
        <v>5.1479999999999997</v>
      </c>
      <c r="D84" s="371">
        <f>ROUND('1. Статистика'!N133,3)</f>
        <v>3.3159999999999998</v>
      </c>
      <c r="E84" s="371">
        <f>ROUND('1. Статистика'!O133,3)</f>
        <v>6.4649999999999999</v>
      </c>
      <c r="F84" s="372">
        <f>ROUND('1. Статистика'!P133,3)</f>
        <v>6.1079999999999997</v>
      </c>
      <c r="G84" s="369">
        <f>ROUND(SUM(C84:F84),3)</f>
        <v>21.036999999999999</v>
      </c>
      <c r="H84" s="370">
        <f>ROUND(C83,3)</f>
        <v>5.1479999999999997</v>
      </c>
      <c r="I84" s="371">
        <f>ROUND(D83,3)</f>
        <v>3.3159999999999998</v>
      </c>
      <c r="J84" s="371">
        <f>ROUND(E83,3)</f>
        <v>6.4649999999999999</v>
      </c>
      <c r="K84" s="372">
        <f>ROUND(F83,3)</f>
        <v>6.1079999999999997</v>
      </c>
      <c r="L84" s="369">
        <f>ROUND(SUM(H84:K84),3)</f>
        <v>21.036999999999999</v>
      </c>
      <c r="M84" s="370">
        <f>ROUND(H83,3)</f>
        <v>5.1479999999999997</v>
      </c>
      <c r="N84" s="371">
        <f>ROUND(I83,3)</f>
        <v>3.3159999999999998</v>
      </c>
      <c r="O84" s="371">
        <f>ROUND(J83,3)</f>
        <v>6.4649999999999999</v>
      </c>
      <c r="P84" s="372">
        <f>ROUND(K83,3)</f>
        <v>6.1079999999999997</v>
      </c>
      <c r="Q84" s="369">
        <f>ROUND(SUM(M84:P84),3)</f>
        <v>21.036999999999999</v>
      </c>
    </row>
    <row r="85" spans="1:17" s="625" customFormat="1" ht="15" customHeight="1" outlineLevel="3" x14ac:dyDescent="0.25">
      <c r="A85" s="574" t="s">
        <v>38</v>
      </c>
      <c r="B85" s="575" t="s">
        <v>144</v>
      </c>
      <c r="C85" s="386"/>
      <c r="D85" s="387"/>
      <c r="E85" s="387"/>
      <c r="F85" s="388"/>
      <c r="G85" s="389">
        <f>ROUND(SUM(C85:F85),3)</f>
        <v>0</v>
      </c>
      <c r="H85" s="386"/>
      <c r="I85" s="387"/>
      <c r="J85" s="387"/>
      <c r="K85" s="388"/>
      <c r="L85" s="389">
        <f>ROUND(SUM(H85:K85),3)</f>
        <v>0</v>
      </c>
      <c r="M85" s="386"/>
      <c r="N85" s="387"/>
      <c r="O85" s="387"/>
      <c r="P85" s="388"/>
      <c r="Q85" s="389">
        <f>ROUND(SUM(M85:P85),3)</f>
        <v>0</v>
      </c>
    </row>
    <row r="86" spans="1:17" ht="15" customHeight="1" x14ac:dyDescent="0.25">
      <c r="A86" s="394" t="s">
        <v>34</v>
      </c>
      <c r="B86" s="209" t="s">
        <v>144</v>
      </c>
      <c r="C86" s="393">
        <f t="shared" ref="C86:Q86" si="15">ROUND(SUM(C87:C91),3)</f>
        <v>21.323</v>
      </c>
      <c r="D86" s="300">
        <f t="shared" si="15"/>
        <v>21.178000000000001</v>
      </c>
      <c r="E86" s="300">
        <f t="shared" si="15"/>
        <v>28.516999999999999</v>
      </c>
      <c r="F86" s="158">
        <f t="shared" si="15"/>
        <v>31.786000000000001</v>
      </c>
      <c r="G86" s="159">
        <f t="shared" si="15"/>
        <v>95.563999999999993</v>
      </c>
      <c r="H86" s="393">
        <f t="shared" si="15"/>
        <v>21.315999999999999</v>
      </c>
      <c r="I86" s="300">
        <f t="shared" si="15"/>
        <v>21.152999999999999</v>
      </c>
      <c r="J86" s="300">
        <f t="shared" si="15"/>
        <v>28.46</v>
      </c>
      <c r="K86" s="158">
        <f t="shared" si="15"/>
        <v>32.098999999999997</v>
      </c>
      <c r="L86" s="159">
        <f t="shared" si="15"/>
        <v>95.477000000000004</v>
      </c>
      <c r="M86" s="393">
        <f t="shared" si="15"/>
        <v>21.829000000000001</v>
      </c>
      <c r="N86" s="300">
        <f t="shared" si="15"/>
        <v>21.666</v>
      </c>
      <c r="O86" s="300">
        <f t="shared" si="15"/>
        <v>28.972999999999999</v>
      </c>
      <c r="P86" s="158">
        <f t="shared" si="15"/>
        <v>32.612000000000002</v>
      </c>
      <c r="Q86" s="159">
        <f t="shared" si="15"/>
        <v>95.99</v>
      </c>
    </row>
    <row r="87" spans="1:17" ht="15" customHeight="1" outlineLevel="1" x14ac:dyDescent="0.25">
      <c r="A87" s="395" t="s">
        <v>184</v>
      </c>
      <c r="B87" s="374" t="s">
        <v>144</v>
      </c>
      <c r="C87" s="375">
        <f t="shared" ref="C87:Q87" si="16">ROUND(C10+C16+C58,3)</f>
        <v>5.4660000000000002</v>
      </c>
      <c r="D87" s="376">
        <f t="shared" si="16"/>
        <v>6.8010000000000002</v>
      </c>
      <c r="E87" s="376">
        <f t="shared" si="16"/>
        <v>6.9329999999999998</v>
      </c>
      <c r="F87" s="377">
        <f t="shared" si="16"/>
        <v>10.035</v>
      </c>
      <c r="G87" s="153">
        <f t="shared" si="16"/>
        <v>25.829000000000001</v>
      </c>
      <c r="H87" s="375">
        <f t="shared" si="16"/>
        <v>5.5650000000000004</v>
      </c>
      <c r="I87" s="376">
        <f t="shared" si="16"/>
        <v>6.9</v>
      </c>
      <c r="J87" s="376">
        <f t="shared" si="16"/>
        <v>7.032</v>
      </c>
      <c r="K87" s="377">
        <f t="shared" si="16"/>
        <v>10.134</v>
      </c>
      <c r="L87" s="153">
        <f t="shared" si="16"/>
        <v>25.928000000000001</v>
      </c>
      <c r="M87" s="375">
        <f t="shared" si="16"/>
        <v>5.6639999999999997</v>
      </c>
      <c r="N87" s="376">
        <f t="shared" si="16"/>
        <v>6.9989999999999997</v>
      </c>
      <c r="O87" s="376">
        <f t="shared" si="16"/>
        <v>7.1310000000000002</v>
      </c>
      <c r="P87" s="377">
        <f t="shared" si="16"/>
        <v>10.233000000000001</v>
      </c>
      <c r="Q87" s="153">
        <f t="shared" si="16"/>
        <v>26.027000000000001</v>
      </c>
    </row>
    <row r="88" spans="1:17" ht="15" customHeight="1" outlineLevel="1" x14ac:dyDescent="0.25">
      <c r="A88" s="395" t="s">
        <v>185</v>
      </c>
      <c r="B88" s="374" t="s">
        <v>144</v>
      </c>
      <c r="C88" s="375">
        <f t="shared" ref="C88:Q88" si="17">ROUND(C11+C27+C63,3)</f>
        <v>4.5449999999999999</v>
      </c>
      <c r="D88" s="376">
        <f t="shared" si="17"/>
        <v>3.681</v>
      </c>
      <c r="E88" s="376">
        <f t="shared" si="17"/>
        <v>5.4429999999999996</v>
      </c>
      <c r="F88" s="377">
        <f t="shared" si="17"/>
        <v>6.359</v>
      </c>
      <c r="G88" s="153">
        <f t="shared" si="17"/>
        <v>18.834</v>
      </c>
      <c r="H88" s="375">
        <f t="shared" si="17"/>
        <v>4.8129999999999997</v>
      </c>
      <c r="I88" s="376">
        <f t="shared" si="17"/>
        <v>3.9489999999999998</v>
      </c>
      <c r="J88" s="376">
        <f t="shared" si="17"/>
        <v>5.7110000000000003</v>
      </c>
      <c r="K88" s="377">
        <f t="shared" si="17"/>
        <v>6.6269999999999998</v>
      </c>
      <c r="L88" s="153">
        <f t="shared" si="17"/>
        <v>19.102</v>
      </c>
      <c r="M88" s="375">
        <f t="shared" si="17"/>
        <v>5.0810000000000004</v>
      </c>
      <c r="N88" s="376">
        <f t="shared" si="17"/>
        <v>4.2169999999999996</v>
      </c>
      <c r="O88" s="376">
        <f t="shared" si="17"/>
        <v>5.9790000000000001</v>
      </c>
      <c r="P88" s="377">
        <f t="shared" si="17"/>
        <v>6.8949999999999996</v>
      </c>
      <c r="Q88" s="153">
        <f t="shared" si="17"/>
        <v>19.37</v>
      </c>
    </row>
    <row r="89" spans="1:17" ht="15" customHeight="1" outlineLevel="1" x14ac:dyDescent="0.25">
      <c r="A89" s="395" t="s">
        <v>92</v>
      </c>
      <c r="B89" s="374" t="s">
        <v>144</v>
      </c>
      <c r="C89" s="375">
        <f t="shared" ref="C89:Q89" si="18">ROUND(C12+C33+C68,3)</f>
        <v>7.0270000000000001</v>
      </c>
      <c r="D89" s="376">
        <f t="shared" si="18"/>
        <v>6.91</v>
      </c>
      <c r="E89" s="376">
        <f t="shared" si="18"/>
        <v>10.302</v>
      </c>
      <c r="F89" s="377">
        <f t="shared" si="18"/>
        <v>9.92</v>
      </c>
      <c r="G89" s="153">
        <f t="shared" si="18"/>
        <v>32.610999999999997</v>
      </c>
      <c r="H89" s="375">
        <f t="shared" si="18"/>
        <v>6.8470000000000004</v>
      </c>
      <c r="I89" s="376">
        <f t="shared" si="18"/>
        <v>6.73</v>
      </c>
      <c r="J89" s="376">
        <f t="shared" si="18"/>
        <v>10.122</v>
      </c>
      <c r="K89" s="377">
        <f t="shared" si="18"/>
        <v>9.74</v>
      </c>
      <c r="L89" s="153">
        <f t="shared" si="18"/>
        <v>32.430999999999997</v>
      </c>
      <c r="M89" s="375">
        <f t="shared" si="18"/>
        <v>6.867</v>
      </c>
      <c r="N89" s="376">
        <f t="shared" si="18"/>
        <v>6.75</v>
      </c>
      <c r="O89" s="376">
        <f t="shared" si="18"/>
        <v>10.141999999999999</v>
      </c>
      <c r="P89" s="377">
        <f t="shared" si="18"/>
        <v>9.76</v>
      </c>
      <c r="Q89" s="153">
        <f t="shared" si="18"/>
        <v>32.451000000000001</v>
      </c>
    </row>
    <row r="90" spans="1:17" ht="15" customHeight="1" outlineLevel="1" x14ac:dyDescent="0.25">
      <c r="A90" s="395" t="s">
        <v>187</v>
      </c>
      <c r="B90" s="374" t="s">
        <v>144</v>
      </c>
      <c r="C90" s="375">
        <f t="shared" ref="C90:Q90" si="19">ROUND(C13+C39+C73,3)</f>
        <v>3.8929999999999998</v>
      </c>
      <c r="D90" s="376">
        <f t="shared" si="19"/>
        <v>3.4159999999999999</v>
      </c>
      <c r="E90" s="376">
        <f t="shared" si="19"/>
        <v>5.4169999999999998</v>
      </c>
      <c r="F90" s="377">
        <f t="shared" si="19"/>
        <v>4.7949999999999999</v>
      </c>
      <c r="G90" s="153">
        <f t="shared" si="19"/>
        <v>16.716000000000001</v>
      </c>
      <c r="H90" s="375">
        <f t="shared" si="19"/>
        <v>3.609</v>
      </c>
      <c r="I90" s="376">
        <f t="shared" si="19"/>
        <v>3.1139999999999999</v>
      </c>
      <c r="J90" s="376">
        <f t="shared" si="19"/>
        <v>5.0830000000000002</v>
      </c>
      <c r="K90" s="377">
        <f t="shared" si="19"/>
        <v>4.8310000000000004</v>
      </c>
      <c r="L90" s="153">
        <f t="shared" si="19"/>
        <v>16.352</v>
      </c>
      <c r="M90" s="375">
        <f t="shared" si="19"/>
        <v>3.645</v>
      </c>
      <c r="N90" s="376">
        <f t="shared" si="19"/>
        <v>3.15</v>
      </c>
      <c r="O90" s="376">
        <f t="shared" si="19"/>
        <v>5.1189999999999998</v>
      </c>
      <c r="P90" s="377">
        <f t="shared" si="19"/>
        <v>4.867</v>
      </c>
      <c r="Q90" s="153">
        <f t="shared" si="19"/>
        <v>16.388000000000002</v>
      </c>
    </row>
    <row r="91" spans="1:17" ht="15" customHeight="1" outlineLevel="1" x14ac:dyDescent="0.25">
      <c r="A91" s="395" t="s">
        <v>93</v>
      </c>
      <c r="B91" s="374" t="s">
        <v>144</v>
      </c>
      <c r="C91" s="375">
        <f t="shared" ref="C91:Q91" si="20">ROUND(C14+C50+C78,3)</f>
        <v>0.39200000000000002</v>
      </c>
      <c r="D91" s="376">
        <f t="shared" si="20"/>
        <v>0.37</v>
      </c>
      <c r="E91" s="376">
        <f t="shared" si="20"/>
        <v>0.42199999999999999</v>
      </c>
      <c r="F91" s="377">
        <f t="shared" si="20"/>
        <v>0.67700000000000005</v>
      </c>
      <c r="G91" s="153">
        <f t="shared" si="20"/>
        <v>1.5740000000000001</v>
      </c>
      <c r="H91" s="375">
        <f t="shared" si="20"/>
        <v>0.48199999999999998</v>
      </c>
      <c r="I91" s="376">
        <f t="shared" si="20"/>
        <v>0.46</v>
      </c>
      <c r="J91" s="376">
        <f t="shared" si="20"/>
        <v>0.51200000000000001</v>
      </c>
      <c r="K91" s="377">
        <f t="shared" si="20"/>
        <v>0.76700000000000002</v>
      </c>
      <c r="L91" s="153">
        <f t="shared" si="20"/>
        <v>1.6639999999999999</v>
      </c>
      <c r="M91" s="375">
        <f t="shared" si="20"/>
        <v>0.57199999999999995</v>
      </c>
      <c r="N91" s="376">
        <f t="shared" si="20"/>
        <v>0.55000000000000004</v>
      </c>
      <c r="O91" s="376">
        <f t="shared" si="20"/>
        <v>0.60199999999999998</v>
      </c>
      <c r="P91" s="377">
        <f t="shared" si="20"/>
        <v>0.85699999999999998</v>
      </c>
      <c r="Q91" s="153">
        <f t="shared" si="20"/>
        <v>1.754</v>
      </c>
    </row>
    <row r="92" spans="1:17" s="624" customFormat="1" ht="15" customHeight="1" x14ac:dyDescent="0.25">
      <c r="A92" s="449" t="s">
        <v>40</v>
      </c>
      <c r="B92" s="466" t="s">
        <v>144</v>
      </c>
      <c r="C92" s="452">
        <f t="shared" ref="C92:Q92" si="21">ROUND(C93+C102+C96+C99+C105,3)</f>
        <v>0</v>
      </c>
      <c r="D92" s="452">
        <f t="shared" si="21"/>
        <v>0</v>
      </c>
      <c r="E92" s="452">
        <f t="shared" si="21"/>
        <v>0</v>
      </c>
      <c r="F92" s="452">
        <f t="shared" si="21"/>
        <v>0</v>
      </c>
      <c r="G92" s="454">
        <f t="shared" si="21"/>
        <v>0</v>
      </c>
      <c r="H92" s="452">
        <f t="shared" si="21"/>
        <v>0</v>
      </c>
      <c r="I92" s="452">
        <f t="shared" si="21"/>
        <v>0</v>
      </c>
      <c r="J92" s="452">
        <f t="shared" si="21"/>
        <v>0</v>
      </c>
      <c r="K92" s="453">
        <f t="shared" si="21"/>
        <v>0</v>
      </c>
      <c r="L92" s="454">
        <f t="shared" si="21"/>
        <v>0</v>
      </c>
      <c r="M92" s="452">
        <f t="shared" si="21"/>
        <v>0</v>
      </c>
      <c r="N92" s="452">
        <f t="shared" si="21"/>
        <v>0</v>
      </c>
      <c r="O92" s="452">
        <f t="shared" si="21"/>
        <v>0</v>
      </c>
      <c r="P92" s="453">
        <f t="shared" si="21"/>
        <v>0</v>
      </c>
      <c r="Q92" s="454">
        <f t="shared" si="21"/>
        <v>0</v>
      </c>
    </row>
    <row r="93" spans="1:17" outlineLevel="1" x14ac:dyDescent="0.25">
      <c r="A93" s="429" t="s">
        <v>184</v>
      </c>
      <c r="B93" s="374" t="s">
        <v>144</v>
      </c>
      <c r="C93" s="298">
        <f t="shared" ref="C93:Q93" si="22">ROUND(C94+C95,3)</f>
        <v>0</v>
      </c>
      <c r="D93" s="298">
        <f t="shared" si="22"/>
        <v>0</v>
      </c>
      <c r="E93" s="298">
        <f t="shared" si="22"/>
        <v>0</v>
      </c>
      <c r="F93" s="298">
        <f t="shared" si="22"/>
        <v>0</v>
      </c>
      <c r="G93" s="154">
        <f t="shared" si="22"/>
        <v>0</v>
      </c>
      <c r="H93" s="298">
        <f t="shared" si="22"/>
        <v>0</v>
      </c>
      <c r="I93" s="298">
        <f t="shared" si="22"/>
        <v>0</v>
      </c>
      <c r="J93" s="298">
        <f t="shared" si="22"/>
        <v>0</v>
      </c>
      <c r="K93" s="157">
        <f t="shared" si="22"/>
        <v>0</v>
      </c>
      <c r="L93" s="154">
        <f t="shared" si="22"/>
        <v>0</v>
      </c>
      <c r="M93" s="298">
        <f t="shared" si="22"/>
        <v>0</v>
      </c>
      <c r="N93" s="298">
        <f t="shared" si="22"/>
        <v>0</v>
      </c>
      <c r="O93" s="298">
        <f t="shared" si="22"/>
        <v>0</v>
      </c>
      <c r="P93" s="157">
        <f t="shared" si="22"/>
        <v>0</v>
      </c>
      <c r="Q93" s="154">
        <f t="shared" si="22"/>
        <v>0</v>
      </c>
    </row>
    <row r="94" spans="1:17" s="625" customFormat="1" ht="30" outlineLevel="2" x14ac:dyDescent="0.25">
      <c r="A94" s="467" t="s">
        <v>116</v>
      </c>
      <c r="B94" s="360" t="s">
        <v>144</v>
      </c>
      <c r="C94" s="411">
        <f>ROUND('1. Статистика'!M141,3)</f>
        <v>0</v>
      </c>
      <c r="D94" s="411">
        <f>ROUND('1. Статистика'!N141,3)</f>
        <v>0</v>
      </c>
      <c r="E94" s="411">
        <f>ROUND('1. Статистика'!O141,3)</f>
        <v>0</v>
      </c>
      <c r="F94" s="411">
        <f>ROUND('1. Статистика'!P141,3)</f>
        <v>0</v>
      </c>
      <c r="G94" s="357">
        <f>ROUND(SUM(C94:F94),3)</f>
        <v>0</v>
      </c>
      <c r="H94" s="411">
        <f>ROUND(C93,3)</f>
        <v>0</v>
      </c>
      <c r="I94" s="411">
        <f>ROUND(D93,3)</f>
        <v>0</v>
      </c>
      <c r="J94" s="411">
        <f>ROUND(E93,3)</f>
        <v>0</v>
      </c>
      <c r="K94" s="412">
        <f>ROUND(F93,3)</f>
        <v>0</v>
      </c>
      <c r="L94" s="357">
        <f>ROUND(SUM(H94:K94),3)</f>
        <v>0</v>
      </c>
      <c r="M94" s="411">
        <f>ROUND(H93,3)</f>
        <v>0</v>
      </c>
      <c r="N94" s="411">
        <f>ROUND(I93,3)</f>
        <v>0</v>
      </c>
      <c r="O94" s="411">
        <f>ROUND(J93,3)</f>
        <v>0</v>
      </c>
      <c r="P94" s="412">
        <f>ROUND(K93,3)</f>
        <v>0</v>
      </c>
      <c r="Q94" s="357">
        <f>ROUND(SUM(M94:P94),3)</f>
        <v>0</v>
      </c>
    </row>
    <row r="95" spans="1:17" s="625" customFormat="1" ht="30" outlineLevel="2" x14ac:dyDescent="0.25">
      <c r="A95" s="433" t="s">
        <v>117</v>
      </c>
      <c r="B95" s="365" t="s">
        <v>144</v>
      </c>
      <c r="C95" s="421"/>
      <c r="D95" s="421"/>
      <c r="E95" s="421"/>
      <c r="F95" s="421"/>
      <c r="G95" s="358">
        <f>ROUND(SUM(C95:F95),3)</f>
        <v>0</v>
      </c>
      <c r="H95" s="421"/>
      <c r="I95" s="421"/>
      <c r="J95" s="421"/>
      <c r="K95" s="422"/>
      <c r="L95" s="358">
        <f>ROUND(SUM(H95:K95),3)</f>
        <v>0</v>
      </c>
      <c r="M95" s="421"/>
      <c r="N95" s="421"/>
      <c r="O95" s="421"/>
      <c r="P95" s="422"/>
      <c r="Q95" s="358">
        <f>ROUND(SUM(M95:P95),3)</f>
        <v>0</v>
      </c>
    </row>
    <row r="96" spans="1:17" outlineLevel="1" x14ac:dyDescent="0.25">
      <c r="A96" s="429" t="s">
        <v>185</v>
      </c>
      <c r="B96" s="374" t="s">
        <v>144</v>
      </c>
      <c r="C96" s="298">
        <f t="shared" ref="C96:Q96" si="23">ROUND(C97+C98,3)</f>
        <v>0</v>
      </c>
      <c r="D96" s="298">
        <f t="shared" si="23"/>
        <v>0</v>
      </c>
      <c r="E96" s="298">
        <f t="shared" si="23"/>
        <v>0</v>
      </c>
      <c r="F96" s="298">
        <f t="shared" si="23"/>
        <v>0</v>
      </c>
      <c r="G96" s="154">
        <f t="shared" si="23"/>
        <v>0</v>
      </c>
      <c r="H96" s="298">
        <f t="shared" si="23"/>
        <v>0</v>
      </c>
      <c r="I96" s="298">
        <f t="shared" si="23"/>
        <v>0</v>
      </c>
      <c r="J96" s="298">
        <f t="shared" si="23"/>
        <v>0</v>
      </c>
      <c r="K96" s="157">
        <f t="shared" si="23"/>
        <v>0</v>
      </c>
      <c r="L96" s="154">
        <f t="shared" si="23"/>
        <v>0</v>
      </c>
      <c r="M96" s="298">
        <f t="shared" si="23"/>
        <v>0</v>
      </c>
      <c r="N96" s="298">
        <f t="shared" si="23"/>
        <v>0</v>
      </c>
      <c r="O96" s="298">
        <f t="shared" si="23"/>
        <v>0</v>
      </c>
      <c r="P96" s="157">
        <f t="shared" si="23"/>
        <v>0</v>
      </c>
      <c r="Q96" s="154">
        <f t="shared" si="23"/>
        <v>0</v>
      </c>
    </row>
    <row r="97" spans="1:17" s="625" customFormat="1" ht="30" outlineLevel="2" x14ac:dyDescent="0.25">
      <c r="A97" s="467" t="s">
        <v>116</v>
      </c>
      <c r="B97" s="360" t="s">
        <v>144</v>
      </c>
      <c r="C97" s="411">
        <f>ROUND('1. Статистика'!M142,3)</f>
        <v>0</v>
      </c>
      <c r="D97" s="411">
        <f>ROUND('1. Статистика'!N142,3)</f>
        <v>0</v>
      </c>
      <c r="E97" s="411">
        <f>ROUND('1. Статистика'!O142,3)</f>
        <v>0</v>
      </c>
      <c r="F97" s="411">
        <f>ROUND('1. Статистика'!P142,3)</f>
        <v>0</v>
      </c>
      <c r="G97" s="357">
        <f>ROUND(SUM(C97:F97),3)</f>
        <v>0</v>
      </c>
      <c r="H97" s="411">
        <f>ROUND(C96,3)</f>
        <v>0</v>
      </c>
      <c r="I97" s="411">
        <f>ROUND(D96,3)</f>
        <v>0</v>
      </c>
      <c r="J97" s="411">
        <f>ROUND(E96,3)</f>
        <v>0</v>
      </c>
      <c r="K97" s="412">
        <f>ROUND(F96,3)</f>
        <v>0</v>
      </c>
      <c r="L97" s="357">
        <f>ROUND(SUM(H97:K97),3)</f>
        <v>0</v>
      </c>
      <c r="M97" s="411">
        <f>ROUND(H96,3)</f>
        <v>0</v>
      </c>
      <c r="N97" s="411">
        <f>ROUND(I96,3)</f>
        <v>0</v>
      </c>
      <c r="O97" s="411">
        <f>ROUND(J96,3)</f>
        <v>0</v>
      </c>
      <c r="P97" s="412">
        <f>ROUND(K96,3)</f>
        <v>0</v>
      </c>
      <c r="Q97" s="357">
        <f>ROUND(SUM(M97:P97),3)</f>
        <v>0</v>
      </c>
    </row>
    <row r="98" spans="1:17" s="625" customFormat="1" ht="30" outlineLevel="2" x14ac:dyDescent="0.25">
      <c r="A98" s="433" t="s">
        <v>117</v>
      </c>
      <c r="B98" s="365" t="s">
        <v>144</v>
      </c>
      <c r="C98" s="421"/>
      <c r="D98" s="421"/>
      <c r="E98" s="421"/>
      <c r="F98" s="421"/>
      <c r="G98" s="358">
        <f>ROUND(SUM(C98:F98),3)</f>
        <v>0</v>
      </c>
      <c r="H98" s="421"/>
      <c r="I98" s="421"/>
      <c r="J98" s="421"/>
      <c r="K98" s="422"/>
      <c r="L98" s="358">
        <f>ROUND(SUM(H98:K98),3)</f>
        <v>0</v>
      </c>
      <c r="M98" s="421"/>
      <c r="N98" s="421"/>
      <c r="O98" s="421"/>
      <c r="P98" s="422"/>
      <c r="Q98" s="358">
        <f>ROUND(SUM(M98:P98),3)</f>
        <v>0</v>
      </c>
    </row>
    <row r="99" spans="1:17" outlineLevel="1" x14ac:dyDescent="0.25">
      <c r="A99" s="429" t="s">
        <v>92</v>
      </c>
      <c r="B99" s="374" t="s">
        <v>144</v>
      </c>
      <c r="C99" s="298">
        <f t="shared" ref="C99:Q99" si="24">ROUND(C100+C101,3)</f>
        <v>0</v>
      </c>
      <c r="D99" s="298">
        <f t="shared" si="24"/>
        <v>0</v>
      </c>
      <c r="E99" s="298">
        <f t="shared" si="24"/>
        <v>0</v>
      </c>
      <c r="F99" s="298">
        <f t="shared" si="24"/>
        <v>0</v>
      </c>
      <c r="G99" s="154">
        <f t="shared" si="24"/>
        <v>0</v>
      </c>
      <c r="H99" s="298">
        <f t="shared" si="24"/>
        <v>0</v>
      </c>
      <c r="I99" s="298">
        <f t="shared" si="24"/>
        <v>0</v>
      </c>
      <c r="J99" s="298">
        <f t="shared" si="24"/>
        <v>0</v>
      </c>
      <c r="K99" s="157">
        <f t="shared" si="24"/>
        <v>0</v>
      </c>
      <c r="L99" s="154">
        <f t="shared" si="24"/>
        <v>0</v>
      </c>
      <c r="M99" s="298">
        <f t="shared" si="24"/>
        <v>0</v>
      </c>
      <c r="N99" s="298">
        <f t="shared" si="24"/>
        <v>0</v>
      </c>
      <c r="O99" s="298">
        <f t="shared" si="24"/>
        <v>0</v>
      </c>
      <c r="P99" s="157">
        <f t="shared" si="24"/>
        <v>0</v>
      </c>
      <c r="Q99" s="154">
        <f t="shared" si="24"/>
        <v>0</v>
      </c>
    </row>
    <row r="100" spans="1:17" s="625" customFormat="1" ht="30" outlineLevel="2" x14ac:dyDescent="0.25">
      <c r="A100" s="467" t="s">
        <v>116</v>
      </c>
      <c r="B100" s="360" t="s">
        <v>144</v>
      </c>
      <c r="C100" s="411">
        <f>ROUND('1. Статистика'!M143,3)</f>
        <v>0</v>
      </c>
      <c r="D100" s="411">
        <f>ROUND('1. Статистика'!N143,3)</f>
        <v>0</v>
      </c>
      <c r="E100" s="411">
        <f>ROUND('1. Статистика'!O143,3)</f>
        <v>0</v>
      </c>
      <c r="F100" s="411">
        <f>ROUND('1. Статистика'!P143,3)</f>
        <v>0</v>
      </c>
      <c r="G100" s="357">
        <f>ROUND(SUM(C100:F100),3)</f>
        <v>0</v>
      </c>
      <c r="H100" s="411">
        <f>ROUND(C99,3)</f>
        <v>0</v>
      </c>
      <c r="I100" s="411">
        <f>ROUND(D99,3)</f>
        <v>0</v>
      </c>
      <c r="J100" s="411">
        <f>ROUND(E99,3)</f>
        <v>0</v>
      </c>
      <c r="K100" s="412">
        <f>ROUND(F99,3)</f>
        <v>0</v>
      </c>
      <c r="L100" s="357">
        <f>ROUND(SUM(H100:K100),3)</f>
        <v>0</v>
      </c>
      <c r="M100" s="411">
        <f>ROUND(H99,3)</f>
        <v>0</v>
      </c>
      <c r="N100" s="411">
        <f>ROUND(I99,3)</f>
        <v>0</v>
      </c>
      <c r="O100" s="411">
        <f>ROUND(J99,3)</f>
        <v>0</v>
      </c>
      <c r="P100" s="412">
        <f>ROUND(K99,3)</f>
        <v>0</v>
      </c>
      <c r="Q100" s="357">
        <f>ROUND(SUM(M100:P100),3)</f>
        <v>0</v>
      </c>
    </row>
    <row r="101" spans="1:17" s="625" customFormat="1" ht="30" outlineLevel="2" x14ac:dyDescent="0.25">
      <c r="A101" s="433" t="s">
        <v>117</v>
      </c>
      <c r="B101" s="365" t="s">
        <v>144</v>
      </c>
      <c r="C101" s="421"/>
      <c r="D101" s="421"/>
      <c r="E101" s="421"/>
      <c r="F101" s="421"/>
      <c r="G101" s="358">
        <f>ROUND(SUM(C101:F101),3)</f>
        <v>0</v>
      </c>
      <c r="H101" s="421"/>
      <c r="I101" s="421"/>
      <c r="J101" s="421"/>
      <c r="K101" s="422"/>
      <c r="L101" s="358">
        <f>ROUND(SUM(H101:K101),3)</f>
        <v>0</v>
      </c>
      <c r="M101" s="421"/>
      <c r="N101" s="421"/>
      <c r="O101" s="421"/>
      <c r="P101" s="422"/>
      <c r="Q101" s="358">
        <f>ROUND(SUM(M101:P101),3)</f>
        <v>0</v>
      </c>
    </row>
    <row r="102" spans="1:17" outlineLevel="1" x14ac:dyDescent="0.25">
      <c r="A102" s="429" t="s">
        <v>187</v>
      </c>
      <c r="B102" s="374" t="s">
        <v>144</v>
      </c>
      <c r="C102" s="298">
        <f t="shared" ref="C102:Q102" si="25">ROUND(C103+C104,3)</f>
        <v>0</v>
      </c>
      <c r="D102" s="298">
        <f t="shared" si="25"/>
        <v>0</v>
      </c>
      <c r="E102" s="298">
        <f t="shared" si="25"/>
        <v>0</v>
      </c>
      <c r="F102" s="298">
        <f t="shared" si="25"/>
        <v>0</v>
      </c>
      <c r="G102" s="154">
        <f t="shared" si="25"/>
        <v>0</v>
      </c>
      <c r="H102" s="298">
        <f t="shared" si="25"/>
        <v>0</v>
      </c>
      <c r="I102" s="298">
        <f t="shared" si="25"/>
        <v>0</v>
      </c>
      <c r="J102" s="298">
        <f t="shared" si="25"/>
        <v>0</v>
      </c>
      <c r="K102" s="157">
        <f t="shared" si="25"/>
        <v>0</v>
      </c>
      <c r="L102" s="154">
        <f t="shared" si="25"/>
        <v>0</v>
      </c>
      <c r="M102" s="298">
        <f t="shared" si="25"/>
        <v>0</v>
      </c>
      <c r="N102" s="298">
        <f t="shared" si="25"/>
        <v>0</v>
      </c>
      <c r="O102" s="298">
        <f t="shared" si="25"/>
        <v>0</v>
      </c>
      <c r="P102" s="157">
        <f t="shared" si="25"/>
        <v>0</v>
      </c>
      <c r="Q102" s="154">
        <f t="shared" si="25"/>
        <v>0</v>
      </c>
    </row>
    <row r="103" spans="1:17" s="625" customFormat="1" ht="30" outlineLevel="2" x14ac:dyDescent="0.25">
      <c r="A103" s="467" t="s">
        <v>116</v>
      </c>
      <c r="B103" s="360" t="s">
        <v>144</v>
      </c>
      <c r="C103" s="411">
        <f>ROUND('1. Статистика'!M144,3)</f>
        <v>0</v>
      </c>
      <c r="D103" s="411">
        <f>ROUND('1. Статистика'!N144,3)</f>
        <v>0</v>
      </c>
      <c r="E103" s="411">
        <f>ROUND('1. Статистика'!O144,3)</f>
        <v>0</v>
      </c>
      <c r="F103" s="411">
        <f>ROUND('1. Статистика'!P144,3)</f>
        <v>0</v>
      </c>
      <c r="G103" s="357">
        <f>ROUND(SUM(C103:F103),3)</f>
        <v>0</v>
      </c>
      <c r="H103" s="411">
        <f>ROUND(C102,3)</f>
        <v>0</v>
      </c>
      <c r="I103" s="411">
        <f>ROUND(D102,3)</f>
        <v>0</v>
      </c>
      <c r="J103" s="411">
        <f>ROUND(E102,3)</f>
        <v>0</v>
      </c>
      <c r="K103" s="412">
        <f>ROUND(F102,3)</f>
        <v>0</v>
      </c>
      <c r="L103" s="357">
        <f>ROUND(SUM(H103:K103),3)</f>
        <v>0</v>
      </c>
      <c r="M103" s="411">
        <f>ROUND(H102,3)</f>
        <v>0</v>
      </c>
      <c r="N103" s="411">
        <f>ROUND(I102,3)</f>
        <v>0</v>
      </c>
      <c r="O103" s="411">
        <f>ROUND(J102,3)</f>
        <v>0</v>
      </c>
      <c r="P103" s="412">
        <f>ROUND(K102,3)</f>
        <v>0</v>
      </c>
      <c r="Q103" s="357">
        <f>ROUND(SUM(M103:P103),3)</f>
        <v>0</v>
      </c>
    </row>
    <row r="104" spans="1:17" s="625" customFormat="1" ht="30" outlineLevel="2" x14ac:dyDescent="0.25">
      <c r="A104" s="433" t="s">
        <v>117</v>
      </c>
      <c r="B104" s="365" t="s">
        <v>144</v>
      </c>
      <c r="C104" s="421"/>
      <c r="D104" s="421"/>
      <c r="E104" s="421"/>
      <c r="F104" s="421"/>
      <c r="G104" s="358">
        <f>ROUND(SUM(C104:F104),3)</f>
        <v>0</v>
      </c>
      <c r="H104" s="421"/>
      <c r="I104" s="421"/>
      <c r="J104" s="421"/>
      <c r="K104" s="422"/>
      <c r="L104" s="358">
        <f>ROUND(SUM(H104:K104),3)</f>
        <v>0</v>
      </c>
      <c r="M104" s="421"/>
      <c r="N104" s="421"/>
      <c r="O104" s="421"/>
      <c r="P104" s="422"/>
      <c r="Q104" s="358">
        <f>ROUND(SUM(M104:P104),3)</f>
        <v>0</v>
      </c>
    </row>
    <row r="105" spans="1:17" outlineLevel="1" x14ac:dyDescent="0.25">
      <c r="A105" s="429" t="s">
        <v>93</v>
      </c>
      <c r="B105" s="374" t="s">
        <v>144</v>
      </c>
      <c r="C105" s="298">
        <f t="shared" ref="C105:Q105" si="26">ROUND(C106+C107,3)</f>
        <v>0</v>
      </c>
      <c r="D105" s="298">
        <f t="shared" si="26"/>
        <v>0</v>
      </c>
      <c r="E105" s="298">
        <f t="shared" si="26"/>
        <v>0</v>
      </c>
      <c r="F105" s="298">
        <f t="shared" si="26"/>
        <v>0</v>
      </c>
      <c r="G105" s="154">
        <f t="shared" si="26"/>
        <v>0</v>
      </c>
      <c r="H105" s="298">
        <f t="shared" si="26"/>
        <v>0</v>
      </c>
      <c r="I105" s="298">
        <f t="shared" si="26"/>
        <v>0</v>
      </c>
      <c r="J105" s="298">
        <f t="shared" si="26"/>
        <v>0</v>
      </c>
      <c r="K105" s="157">
        <f t="shared" si="26"/>
        <v>0</v>
      </c>
      <c r="L105" s="154">
        <f t="shared" si="26"/>
        <v>0</v>
      </c>
      <c r="M105" s="298">
        <f t="shared" si="26"/>
        <v>0</v>
      </c>
      <c r="N105" s="298">
        <f t="shared" si="26"/>
        <v>0</v>
      </c>
      <c r="O105" s="298">
        <f t="shared" si="26"/>
        <v>0</v>
      </c>
      <c r="P105" s="157">
        <f t="shared" si="26"/>
        <v>0</v>
      </c>
      <c r="Q105" s="154">
        <f t="shared" si="26"/>
        <v>0</v>
      </c>
    </row>
    <row r="106" spans="1:17" s="625" customFormat="1" ht="30" outlineLevel="2" x14ac:dyDescent="0.25">
      <c r="A106" s="467" t="s">
        <v>116</v>
      </c>
      <c r="B106" s="360" t="s">
        <v>144</v>
      </c>
      <c r="C106" s="411">
        <f>ROUND('1. Статистика'!M145,3)</f>
        <v>0</v>
      </c>
      <c r="D106" s="411">
        <f>ROUND('1. Статистика'!N145,3)</f>
        <v>0</v>
      </c>
      <c r="E106" s="411">
        <f>ROUND('1. Статистика'!O145,3)</f>
        <v>0</v>
      </c>
      <c r="F106" s="411">
        <f>ROUND('1. Статистика'!P145,3)</f>
        <v>0</v>
      </c>
      <c r="G106" s="357">
        <f>ROUND(SUM(C106:F106),3)</f>
        <v>0</v>
      </c>
      <c r="H106" s="411">
        <f>ROUND(C105,3)</f>
        <v>0</v>
      </c>
      <c r="I106" s="411">
        <f>ROUND(D105,3)</f>
        <v>0</v>
      </c>
      <c r="J106" s="411">
        <f>ROUND(E105,3)</f>
        <v>0</v>
      </c>
      <c r="K106" s="412">
        <f>ROUND(F105,3)</f>
        <v>0</v>
      </c>
      <c r="L106" s="357">
        <f>ROUND(SUM(H106:K106),3)</f>
        <v>0</v>
      </c>
      <c r="M106" s="411">
        <f>ROUND(H105,3)</f>
        <v>0</v>
      </c>
      <c r="N106" s="411">
        <f>ROUND(I105,3)</f>
        <v>0</v>
      </c>
      <c r="O106" s="411">
        <f>ROUND(J105,3)</f>
        <v>0</v>
      </c>
      <c r="P106" s="412">
        <f>ROUND(K105,3)</f>
        <v>0</v>
      </c>
      <c r="Q106" s="357">
        <f>ROUND(SUM(M106:P106),3)</f>
        <v>0</v>
      </c>
    </row>
    <row r="107" spans="1:17" s="625" customFormat="1" ht="30" outlineLevel="2" x14ac:dyDescent="0.25">
      <c r="A107" s="433" t="s">
        <v>117</v>
      </c>
      <c r="B107" s="385" t="s">
        <v>144</v>
      </c>
      <c r="C107" s="406"/>
      <c r="D107" s="406"/>
      <c r="E107" s="406"/>
      <c r="F107" s="406"/>
      <c r="G107" s="359">
        <f>ROUND(SUM(C107:F107),3)</f>
        <v>0</v>
      </c>
      <c r="H107" s="406"/>
      <c r="I107" s="406"/>
      <c r="J107" s="406"/>
      <c r="K107" s="407"/>
      <c r="L107" s="359">
        <f>ROUND(SUM(H107:K107),3)</f>
        <v>0</v>
      </c>
      <c r="M107" s="406"/>
      <c r="N107" s="406"/>
      <c r="O107" s="406"/>
      <c r="P107" s="407"/>
      <c r="Q107" s="359">
        <f>ROUND(SUM(M107:P107),3)</f>
        <v>0</v>
      </c>
    </row>
    <row r="108" spans="1:17" s="624" customFormat="1" x14ac:dyDescent="0.25">
      <c r="A108" s="449" t="s">
        <v>41</v>
      </c>
      <c r="B108" s="466" t="s">
        <v>144</v>
      </c>
      <c r="C108" s="452">
        <f t="shared" ref="C108:Q108" si="27">ROUND(C109+C124+C114+C119+C129,3)</f>
        <v>0</v>
      </c>
      <c r="D108" s="452">
        <f t="shared" si="27"/>
        <v>0</v>
      </c>
      <c r="E108" s="452">
        <f t="shared" si="27"/>
        <v>0</v>
      </c>
      <c r="F108" s="452">
        <f t="shared" si="27"/>
        <v>0</v>
      </c>
      <c r="G108" s="454">
        <f t="shared" si="27"/>
        <v>0</v>
      </c>
      <c r="H108" s="452">
        <f t="shared" si="27"/>
        <v>0</v>
      </c>
      <c r="I108" s="452">
        <f t="shared" si="27"/>
        <v>0</v>
      </c>
      <c r="J108" s="452">
        <f t="shared" si="27"/>
        <v>0</v>
      </c>
      <c r="K108" s="453">
        <f t="shared" si="27"/>
        <v>0</v>
      </c>
      <c r="L108" s="454">
        <f t="shared" si="27"/>
        <v>0</v>
      </c>
      <c r="M108" s="452">
        <f t="shared" si="27"/>
        <v>0</v>
      </c>
      <c r="N108" s="452">
        <f t="shared" si="27"/>
        <v>0</v>
      </c>
      <c r="O108" s="452">
        <f t="shared" si="27"/>
        <v>0</v>
      </c>
      <c r="P108" s="453">
        <f t="shared" si="27"/>
        <v>0</v>
      </c>
      <c r="Q108" s="454">
        <f t="shared" si="27"/>
        <v>0</v>
      </c>
    </row>
    <row r="109" spans="1:17" outlineLevel="1" x14ac:dyDescent="0.25">
      <c r="A109" s="429" t="s">
        <v>184</v>
      </c>
      <c r="B109" s="374" t="s">
        <v>144</v>
      </c>
      <c r="C109" s="298">
        <f t="shared" ref="C109:Q109" si="28">ROUND(C110+C111-C112+C113,3)</f>
        <v>0</v>
      </c>
      <c r="D109" s="298">
        <f t="shared" si="28"/>
        <v>0</v>
      </c>
      <c r="E109" s="298">
        <f t="shared" si="28"/>
        <v>0</v>
      </c>
      <c r="F109" s="298">
        <f t="shared" si="28"/>
        <v>0</v>
      </c>
      <c r="G109" s="154">
        <f t="shared" si="28"/>
        <v>0</v>
      </c>
      <c r="H109" s="298">
        <f t="shared" si="28"/>
        <v>0</v>
      </c>
      <c r="I109" s="298">
        <f t="shared" si="28"/>
        <v>0</v>
      </c>
      <c r="J109" s="298">
        <f t="shared" si="28"/>
        <v>0</v>
      </c>
      <c r="K109" s="157">
        <f t="shared" si="28"/>
        <v>0</v>
      </c>
      <c r="L109" s="154">
        <f t="shared" si="28"/>
        <v>0</v>
      </c>
      <c r="M109" s="298">
        <f t="shared" si="28"/>
        <v>0</v>
      </c>
      <c r="N109" s="298">
        <f t="shared" si="28"/>
        <v>0</v>
      </c>
      <c r="O109" s="298">
        <f t="shared" si="28"/>
        <v>0</v>
      </c>
      <c r="P109" s="157">
        <f t="shared" si="28"/>
        <v>0</v>
      </c>
      <c r="Q109" s="154">
        <f t="shared" si="28"/>
        <v>0</v>
      </c>
    </row>
    <row r="110" spans="1:17" s="625" customFormat="1" outlineLevel="2" x14ac:dyDescent="0.25">
      <c r="A110" s="467" t="s">
        <v>164</v>
      </c>
      <c r="B110" s="360" t="s">
        <v>144</v>
      </c>
      <c r="C110" s="411">
        <f>ROUND('1. Статистика'!M147,3)</f>
        <v>0</v>
      </c>
      <c r="D110" s="411">
        <f>ROUND('1. Статистика'!N147,3)</f>
        <v>0</v>
      </c>
      <c r="E110" s="411">
        <f>ROUND('1. Статистика'!O147,3)</f>
        <v>0</v>
      </c>
      <c r="F110" s="411">
        <f>ROUND('1. Статистика'!P147,3)</f>
        <v>0</v>
      </c>
      <c r="G110" s="357">
        <f>ROUND(SUM(C110:F110),3)</f>
        <v>0</v>
      </c>
      <c r="H110" s="411">
        <f>ROUND(C109,3)</f>
        <v>0</v>
      </c>
      <c r="I110" s="411">
        <f>ROUND(D109,3)</f>
        <v>0</v>
      </c>
      <c r="J110" s="411">
        <f>ROUND(E109,3)</f>
        <v>0</v>
      </c>
      <c r="K110" s="412">
        <f>ROUND(F109,3)</f>
        <v>0</v>
      </c>
      <c r="L110" s="357">
        <f>ROUND(SUM(H110:K110),3)</f>
        <v>0</v>
      </c>
      <c r="M110" s="411">
        <f>ROUND(H109,3)</f>
        <v>0</v>
      </c>
      <c r="N110" s="411">
        <f>ROUND(I109,3)</f>
        <v>0</v>
      </c>
      <c r="O110" s="411">
        <f>ROUND(J109,3)</f>
        <v>0</v>
      </c>
      <c r="P110" s="412">
        <f>ROUND(K109,3)</f>
        <v>0</v>
      </c>
      <c r="Q110" s="357">
        <f>ROUND(SUM(M110:P110),3)</f>
        <v>0</v>
      </c>
    </row>
    <row r="111" spans="1:17" s="625" customFormat="1" ht="45" outlineLevel="2" x14ac:dyDescent="0.25">
      <c r="A111" s="384" t="s">
        <v>42</v>
      </c>
      <c r="B111" s="365" t="s">
        <v>144</v>
      </c>
      <c r="C111" s="415">
        <f>ROUND('1. Статистика'!C85,3)</f>
        <v>0</v>
      </c>
      <c r="D111" s="415">
        <f>ROUND('1. Статистика'!D85,3)</f>
        <v>0</v>
      </c>
      <c r="E111" s="415">
        <f>ROUND('1. Статистика'!E85,3)</f>
        <v>0</v>
      </c>
      <c r="F111" s="415">
        <f>ROUND('1. Статистика'!F85,3)</f>
        <v>0</v>
      </c>
      <c r="G111" s="358">
        <f>ROUND(SUM(C111:F111),3)</f>
        <v>0</v>
      </c>
      <c r="H111" s="415">
        <f>ROUND('1. Статистика'!H85,3)</f>
        <v>0</v>
      </c>
      <c r="I111" s="415">
        <f>ROUND('1. Статистика'!I85,3)</f>
        <v>0</v>
      </c>
      <c r="J111" s="415">
        <f>ROUND('1. Статистика'!J85,3)</f>
        <v>0</v>
      </c>
      <c r="K111" s="416">
        <f>ROUND('1. Статистика'!K85,3)</f>
        <v>0</v>
      </c>
      <c r="L111" s="358">
        <f>ROUND(SUM(H111:K111),3)</f>
        <v>0</v>
      </c>
      <c r="M111" s="415">
        <f>ROUND('1. Статистика'!M85,3)</f>
        <v>0</v>
      </c>
      <c r="N111" s="415">
        <f>ROUND('1. Статистика'!N85,3)</f>
        <v>0</v>
      </c>
      <c r="O111" s="415">
        <f>ROUND('1. Статистика'!O85,3)</f>
        <v>0</v>
      </c>
      <c r="P111" s="416">
        <f>ROUND('1. Статистика'!P85,3)</f>
        <v>0</v>
      </c>
      <c r="Q111" s="358">
        <f>ROUND(SUM(M111:P111),3)</f>
        <v>0</v>
      </c>
    </row>
    <row r="112" spans="1:17" s="625" customFormat="1" ht="30" outlineLevel="2" x14ac:dyDescent="0.25">
      <c r="A112" s="434" t="s">
        <v>43</v>
      </c>
      <c r="B112" s="576" t="s">
        <v>144</v>
      </c>
      <c r="C112" s="418"/>
      <c r="D112" s="418"/>
      <c r="E112" s="418"/>
      <c r="F112" s="418"/>
      <c r="G112" s="358">
        <f>ROUND(SUM(C112:F112),3)</f>
        <v>0</v>
      </c>
      <c r="H112" s="418"/>
      <c r="I112" s="418"/>
      <c r="J112" s="418"/>
      <c r="K112" s="419"/>
      <c r="L112" s="358">
        <f>ROUND(SUM(H112:K112),3)</f>
        <v>0</v>
      </c>
      <c r="M112" s="418"/>
      <c r="N112" s="418"/>
      <c r="O112" s="418"/>
      <c r="P112" s="419"/>
      <c r="Q112" s="358">
        <f>ROUND(SUM(M112:P112),3)</f>
        <v>0</v>
      </c>
    </row>
    <row r="113" spans="1:17" s="625" customFormat="1" ht="30" outlineLevel="2" x14ac:dyDescent="0.25">
      <c r="A113" s="433" t="s">
        <v>44</v>
      </c>
      <c r="B113" s="365" t="s">
        <v>144</v>
      </c>
      <c r="C113" s="421"/>
      <c r="D113" s="421"/>
      <c r="E113" s="421"/>
      <c r="F113" s="421"/>
      <c r="G113" s="358">
        <f>ROUND(SUM(C113:F113),3)</f>
        <v>0</v>
      </c>
      <c r="H113" s="421"/>
      <c r="I113" s="421"/>
      <c r="J113" s="421"/>
      <c r="K113" s="422"/>
      <c r="L113" s="358">
        <f>ROUND(SUM(H113:K113),3)</f>
        <v>0</v>
      </c>
      <c r="M113" s="421"/>
      <c r="N113" s="421"/>
      <c r="O113" s="421"/>
      <c r="P113" s="422"/>
      <c r="Q113" s="358">
        <f>ROUND(SUM(M113:P113),3)</f>
        <v>0</v>
      </c>
    </row>
    <row r="114" spans="1:17" outlineLevel="1" x14ac:dyDescent="0.25">
      <c r="A114" s="429" t="s">
        <v>185</v>
      </c>
      <c r="B114" s="374" t="s">
        <v>144</v>
      </c>
      <c r="C114" s="298">
        <f t="shared" ref="C114:Q114" si="29">ROUND(C115+C116-C117+C118,3)</f>
        <v>0</v>
      </c>
      <c r="D114" s="298">
        <f t="shared" si="29"/>
        <v>0</v>
      </c>
      <c r="E114" s="298">
        <f t="shared" si="29"/>
        <v>0</v>
      </c>
      <c r="F114" s="298">
        <f t="shared" si="29"/>
        <v>0</v>
      </c>
      <c r="G114" s="154">
        <f t="shared" si="29"/>
        <v>0</v>
      </c>
      <c r="H114" s="298">
        <f t="shared" si="29"/>
        <v>0</v>
      </c>
      <c r="I114" s="298">
        <f t="shared" si="29"/>
        <v>0</v>
      </c>
      <c r="J114" s="298">
        <f t="shared" si="29"/>
        <v>0</v>
      </c>
      <c r="K114" s="157">
        <f t="shared" si="29"/>
        <v>0</v>
      </c>
      <c r="L114" s="154">
        <f t="shared" si="29"/>
        <v>0</v>
      </c>
      <c r="M114" s="298">
        <f t="shared" si="29"/>
        <v>0</v>
      </c>
      <c r="N114" s="298">
        <f t="shared" si="29"/>
        <v>0</v>
      </c>
      <c r="O114" s="298">
        <f t="shared" si="29"/>
        <v>0</v>
      </c>
      <c r="P114" s="157">
        <f t="shared" si="29"/>
        <v>0</v>
      </c>
      <c r="Q114" s="154">
        <f t="shared" si="29"/>
        <v>0</v>
      </c>
    </row>
    <row r="115" spans="1:17" s="625" customFormat="1" outlineLevel="2" x14ac:dyDescent="0.25">
      <c r="A115" s="467" t="s">
        <v>164</v>
      </c>
      <c r="B115" s="360" t="s">
        <v>144</v>
      </c>
      <c r="C115" s="411">
        <f>ROUND('1. Статистика'!M148,3)</f>
        <v>0</v>
      </c>
      <c r="D115" s="411">
        <f>ROUND('1. Статистика'!N148,3)</f>
        <v>0</v>
      </c>
      <c r="E115" s="411">
        <f>ROUND('1. Статистика'!O148,3)</f>
        <v>0</v>
      </c>
      <c r="F115" s="411">
        <f>ROUND('1. Статистика'!P148,3)</f>
        <v>0</v>
      </c>
      <c r="G115" s="357">
        <f>ROUND(SUM(C115:F115),3)</f>
        <v>0</v>
      </c>
      <c r="H115" s="411">
        <f>ROUND(C114,3)</f>
        <v>0</v>
      </c>
      <c r="I115" s="411">
        <f>ROUND(D114,3)</f>
        <v>0</v>
      </c>
      <c r="J115" s="411">
        <f>ROUND(E114,3)</f>
        <v>0</v>
      </c>
      <c r="K115" s="412">
        <f>ROUND(F114,3)</f>
        <v>0</v>
      </c>
      <c r="L115" s="357">
        <f>ROUND(SUM(H115:K115),3)</f>
        <v>0</v>
      </c>
      <c r="M115" s="411">
        <f>ROUND(H114,3)</f>
        <v>0</v>
      </c>
      <c r="N115" s="411">
        <f>ROUND(I114,3)</f>
        <v>0</v>
      </c>
      <c r="O115" s="411">
        <f>ROUND(J114,3)</f>
        <v>0</v>
      </c>
      <c r="P115" s="412">
        <f>ROUND(K114,3)</f>
        <v>0</v>
      </c>
      <c r="Q115" s="357">
        <f>ROUND(SUM(M115:P115),3)</f>
        <v>0</v>
      </c>
    </row>
    <row r="116" spans="1:17" s="625" customFormat="1" ht="45" outlineLevel="2" x14ac:dyDescent="0.25">
      <c r="A116" s="384" t="s">
        <v>42</v>
      </c>
      <c r="B116" s="365" t="s">
        <v>144</v>
      </c>
      <c r="C116" s="415">
        <f>ROUND('1. Статистика'!C86,3)</f>
        <v>0</v>
      </c>
      <c r="D116" s="415">
        <f>ROUND('1. Статистика'!D86,3)</f>
        <v>0</v>
      </c>
      <c r="E116" s="415">
        <f>ROUND('1. Статистика'!E86,3)</f>
        <v>0</v>
      </c>
      <c r="F116" s="415">
        <f>ROUND('1. Статистика'!F86,3)</f>
        <v>0</v>
      </c>
      <c r="G116" s="358">
        <f>ROUND(SUM(C116:F116),3)</f>
        <v>0</v>
      </c>
      <c r="H116" s="415">
        <f>ROUND('1. Статистика'!H86,3)</f>
        <v>0</v>
      </c>
      <c r="I116" s="415">
        <f>ROUND('1. Статистика'!I86,3)</f>
        <v>0</v>
      </c>
      <c r="J116" s="415">
        <f>ROUND('1. Статистика'!J86,3)</f>
        <v>0</v>
      </c>
      <c r="K116" s="416">
        <f>ROUND('1. Статистика'!K86,3)</f>
        <v>0</v>
      </c>
      <c r="L116" s="358">
        <f>ROUND(SUM(H116:K116),3)</f>
        <v>0</v>
      </c>
      <c r="M116" s="415">
        <f>ROUND('1. Статистика'!M86,3)</f>
        <v>0</v>
      </c>
      <c r="N116" s="415">
        <f>ROUND('1. Статистика'!N86,3)</f>
        <v>0</v>
      </c>
      <c r="O116" s="415">
        <f>ROUND('1. Статистика'!O86,3)</f>
        <v>0</v>
      </c>
      <c r="P116" s="416">
        <f>ROUND('1. Статистика'!P86,3)</f>
        <v>0</v>
      </c>
      <c r="Q116" s="358">
        <f>ROUND(SUM(M116:P116),3)</f>
        <v>0</v>
      </c>
    </row>
    <row r="117" spans="1:17" s="625" customFormat="1" ht="30" outlineLevel="2" x14ac:dyDescent="0.25">
      <c r="A117" s="434" t="s">
        <v>43</v>
      </c>
      <c r="B117" s="576" t="s">
        <v>144</v>
      </c>
      <c r="C117" s="418"/>
      <c r="D117" s="418"/>
      <c r="E117" s="418"/>
      <c r="F117" s="418"/>
      <c r="G117" s="358">
        <f>ROUND(SUM(C117:F117),3)</f>
        <v>0</v>
      </c>
      <c r="H117" s="418"/>
      <c r="I117" s="418"/>
      <c r="J117" s="418"/>
      <c r="K117" s="419"/>
      <c r="L117" s="358">
        <f>ROUND(SUM(H117:K117),3)</f>
        <v>0</v>
      </c>
      <c r="M117" s="418"/>
      <c r="N117" s="418"/>
      <c r="O117" s="418"/>
      <c r="P117" s="419"/>
      <c r="Q117" s="358">
        <f>ROUND(SUM(M117:P117),3)</f>
        <v>0</v>
      </c>
    </row>
    <row r="118" spans="1:17" s="625" customFormat="1" ht="30" outlineLevel="2" x14ac:dyDescent="0.25">
      <c r="A118" s="433" t="s">
        <v>44</v>
      </c>
      <c r="B118" s="365" t="s">
        <v>144</v>
      </c>
      <c r="C118" s="421"/>
      <c r="D118" s="421"/>
      <c r="E118" s="421"/>
      <c r="F118" s="421"/>
      <c r="G118" s="358">
        <f>ROUND(SUM(C118:F118),3)</f>
        <v>0</v>
      </c>
      <c r="H118" s="421"/>
      <c r="I118" s="421"/>
      <c r="J118" s="421"/>
      <c r="K118" s="422"/>
      <c r="L118" s="358">
        <f>ROUND(SUM(H118:K118),3)</f>
        <v>0</v>
      </c>
      <c r="M118" s="421"/>
      <c r="N118" s="421"/>
      <c r="O118" s="421"/>
      <c r="P118" s="422"/>
      <c r="Q118" s="358">
        <f>ROUND(SUM(M118:P118),3)</f>
        <v>0</v>
      </c>
    </row>
    <row r="119" spans="1:17" outlineLevel="1" x14ac:dyDescent="0.25">
      <c r="A119" s="429" t="s">
        <v>92</v>
      </c>
      <c r="B119" s="374" t="s">
        <v>144</v>
      </c>
      <c r="C119" s="298">
        <f t="shared" ref="C119:Q119" si="30">ROUND(C120+C121-C122+C123,3)</f>
        <v>0</v>
      </c>
      <c r="D119" s="298">
        <f t="shared" si="30"/>
        <v>0</v>
      </c>
      <c r="E119" s="298">
        <f t="shared" si="30"/>
        <v>0</v>
      </c>
      <c r="F119" s="298">
        <f t="shared" si="30"/>
        <v>0</v>
      </c>
      <c r="G119" s="154">
        <f t="shared" si="30"/>
        <v>0</v>
      </c>
      <c r="H119" s="298">
        <f t="shared" si="30"/>
        <v>0</v>
      </c>
      <c r="I119" s="298">
        <f t="shared" si="30"/>
        <v>0</v>
      </c>
      <c r="J119" s="298">
        <f t="shared" si="30"/>
        <v>0</v>
      </c>
      <c r="K119" s="157">
        <f t="shared" si="30"/>
        <v>0</v>
      </c>
      <c r="L119" s="154">
        <f t="shared" si="30"/>
        <v>0</v>
      </c>
      <c r="M119" s="298">
        <f t="shared" si="30"/>
        <v>0</v>
      </c>
      <c r="N119" s="298">
        <f t="shared" si="30"/>
        <v>0</v>
      </c>
      <c r="O119" s="298">
        <f t="shared" si="30"/>
        <v>0</v>
      </c>
      <c r="P119" s="157">
        <f t="shared" si="30"/>
        <v>0</v>
      </c>
      <c r="Q119" s="154">
        <f t="shared" si="30"/>
        <v>0</v>
      </c>
    </row>
    <row r="120" spans="1:17" s="625" customFormat="1" outlineLevel="2" x14ac:dyDescent="0.25">
      <c r="A120" s="467" t="s">
        <v>164</v>
      </c>
      <c r="B120" s="360" t="s">
        <v>144</v>
      </c>
      <c r="C120" s="411">
        <f>ROUND('1. Статистика'!M149,3)</f>
        <v>0</v>
      </c>
      <c r="D120" s="411">
        <f>ROUND('1. Статистика'!N149,3)</f>
        <v>0</v>
      </c>
      <c r="E120" s="411">
        <f>ROUND('1. Статистика'!O149,3)</f>
        <v>0</v>
      </c>
      <c r="F120" s="411">
        <f>ROUND('1. Статистика'!P149,3)</f>
        <v>0</v>
      </c>
      <c r="G120" s="357">
        <f>ROUND(SUM(C120:F120),3)</f>
        <v>0</v>
      </c>
      <c r="H120" s="411">
        <f>ROUND(C119,3)</f>
        <v>0</v>
      </c>
      <c r="I120" s="411">
        <f>ROUND(D119,3)</f>
        <v>0</v>
      </c>
      <c r="J120" s="411">
        <f>ROUND(E119,3)</f>
        <v>0</v>
      </c>
      <c r="K120" s="412">
        <f>ROUND(F119,3)</f>
        <v>0</v>
      </c>
      <c r="L120" s="357">
        <f>ROUND(SUM(H120:K120),3)</f>
        <v>0</v>
      </c>
      <c r="M120" s="411">
        <f>ROUND(H119,3)</f>
        <v>0</v>
      </c>
      <c r="N120" s="411">
        <f>ROUND(I119,3)</f>
        <v>0</v>
      </c>
      <c r="O120" s="411">
        <f>ROUND(J119,3)</f>
        <v>0</v>
      </c>
      <c r="P120" s="412">
        <f>ROUND(K119,3)</f>
        <v>0</v>
      </c>
      <c r="Q120" s="357">
        <f>ROUND(SUM(M120:P120),3)</f>
        <v>0</v>
      </c>
    </row>
    <row r="121" spans="1:17" s="625" customFormat="1" ht="45" outlineLevel="2" x14ac:dyDescent="0.25">
      <c r="A121" s="384" t="s">
        <v>42</v>
      </c>
      <c r="B121" s="365" t="s">
        <v>144</v>
      </c>
      <c r="C121" s="415">
        <f>ROUND('1. Статистика'!C87,3)</f>
        <v>0</v>
      </c>
      <c r="D121" s="415">
        <f>ROUND('1. Статистика'!D87,3)</f>
        <v>0</v>
      </c>
      <c r="E121" s="415">
        <f>ROUND('1. Статистика'!E87,3)</f>
        <v>0</v>
      </c>
      <c r="F121" s="415">
        <f>ROUND('1. Статистика'!F87,3)</f>
        <v>0</v>
      </c>
      <c r="G121" s="358">
        <f>ROUND(SUM(C121:F121),3)</f>
        <v>0</v>
      </c>
      <c r="H121" s="415">
        <f>ROUND('1. Статистика'!H87,3)</f>
        <v>0</v>
      </c>
      <c r="I121" s="415">
        <f>ROUND('1. Статистика'!I87,3)</f>
        <v>0</v>
      </c>
      <c r="J121" s="415">
        <f>ROUND('1. Статистика'!J87,3)</f>
        <v>0</v>
      </c>
      <c r="K121" s="416">
        <f>ROUND('1. Статистика'!K87,3)</f>
        <v>0</v>
      </c>
      <c r="L121" s="358">
        <f>ROUND(SUM(H121:K121),3)</f>
        <v>0</v>
      </c>
      <c r="M121" s="415">
        <f>ROUND('1. Статистика'!M87,3)</f>
        <v>0</v>
      </c>
      <c r="N121" s="415">
        <f>ROUND('1. Статистика'!N87,3)</f>
        <v>0</v>
      </c>
      <c r="O121" s="415">
        <f>ROUND('1. Статистика'!O87,3)</f>
        <v>0</v>
      </c>
      <c r="P121" s="416">
        <f>ROUND('1. Статистика'!P87,3)</f>
        <v>0</v>
      </c>
      <c r="Q121" s="358">
        <f>ROUND(SUM(M121:P121),3)</f>
        <v>0</v>
      </c>
    </row>
    <row r="122" spans="1:17" s="625" customFormat="1" ht="30" outlineLevel="2" x14ac:dyDescent="0.25">
      <c r="A122" s="434" t="s">
        <v>43</v>
      </c>
      <c r="B122" s="576" t="s">
        <v>144</v>
      </c>
      <c r="C122" s="418"/>
      <c r="D122" s="418"/>
      <c r="E122" s="418"/>
      <c r="F122" s="418"/>
      <c r="G122" s="358">
        <f>ROUND(SUM(C122:F122),3)</f>
        <v>0</v>
      </c>
      <c r="H122" s="418"/>
      <c r="I122" s="418"/>
      <c r="J122" s="418"/>
      <c r="K122" s="419"/>
      <c r="L122" s="358">
        <f>ROUND(SUM(H122:K122),3)</f>
        <v>0</v>
      </c>
      <c r="M122" s="418"/>
      <c r="N122" s="418"/>
      <c r="O122" s="418"/>
      <c r="P122" s="419"/>
      <c r="Q122" s="358">
        <f>ROUND(SUM(M122:P122),3)</f>
        <v>0</v>
      </c>
    </row>
    <row r="123" spans="1:17" s="625" customFormat="1" ht="30" outlineLevel="2" x14ac:dyDescent="0.25">
      <c r="A123" s="433" t="s">
        <v>44</v>
      </c>
      <c r="B123" s="365" t="s">
        <v>144</v>
      </c>
      <c r="C123" s="421"/>
      <c r="D123" s="421"/>
      <c r="E123" s="421"/>
      <c r="F123" s="421"/>
      <c r="G123" s="358">
        <f>ROUND(SUM(C123:F123),3)</f>
        <v>0</v>
      </c>
      <c r="H123" s="421"/>
      <c r="I123" s="421"/>
      <c r="J123" s="421"/>
      <c r="K123" s="422"/>
      <c r="L123" s="358">
        <f>ROUND(SUM(H123:K123),3)</f>
        <v>0</v>
      </c>
      <c r="M123" s="421"/>
      <c r="N123" s="421"/>
      <c r="O123" s="421"/>
      <c r="P123" s="422"/>
      <c r="Q123" s="358">
        <f>ROUND(SUM(M123:P123),3)</f>
        <v>0</v>
      </c>
    </row>
    <row r="124" spans="1:17" outlineLevel="1" x14ac:dyDescent="0.25">
      <c r="A124" s="429" t="s">
        <v>187</v>
      </c>
      <c r="B124" s="374" t="s">
        <v>144</v>
      </c>
      <c r="C124" s="298">
        <f t="shared" ref="C124:Q124" si="31">ROUND(C125+C126-C127+C128,3)</f>
        <v>0</v>
      </c>
      <c r="D124" s="298">
        <f t="shared" si="31"/>
        <v>0</v>
      </c>
      <c r="E124" s="298">
        <f t="shared" si="31"/>
        <v>0</v>
      </c>
      <c r="F124" s="298">
        <f t="shared" si="31"/>
        <v>0</v>
      </c>
      <c r="G124" s="154">
        <f t="shared" si="31"/>
        <v>0</v>
      </c>
      <c r="H124" s="298">
        <f t="shared" si="31"/>
        <v>0</v>
      </c>
      <c r="I124" s="298">
        <f t="shared" si="31"/>
        <v>0</v>
      </c>
      <c r="J124" s="298">
        <f t="shared" si="31"/>
        <v>0</v>
      </c>
      <c r="K124" s="157">
        <f t="shared" si="31"/>
        <v>0</v>
      </c>
      <c r="L124" s="154">
        <f t="shared" si="31"/>
        <v>0</v>
      </c>
      <c r="M124" s="298">
        <f t="shared" si="31"/>
        <v>0</v>
      </c>
      <c r="N124" s="298">
        <f t="shared" si="31"/>
        <v>0</v>
      </c>
      <c r="O124" s="298">
        <f t="shared" si="31"/>
        <v>0</v>
      </c>
      <c r="P124" s="157">
        <f t="shared" si="31"/>
        <v>0</v>
      </c>
      <c r="Q124" s="154">
        <f t="shared" si="31"/>
        <v>0</v>
      </c>
    </row>
    <row r="125" spans="1:17" s="625" customFormat="1" outlineLevel="2" x14ac:dyDescent="0.25">
      <c r="A125" s="467" t="s">
        <v>164</v>
      </c>
      <c r="B125" s="360" t="s">
        <v>144</v>
      </c>
      <c r="C125" s="411">
        <f>ROUND('1. Статистика'!M150,3)</f>
        <v>0</v>
      </c>
      <c r="D125" s="411">
        <f>ROUND('1. Статистика'!N150,3)</f>
        <v>0</v>
      </c>
      <c r="E125" s="411">
        <f>ROUND('1. Статистика'!O150,3)</f>
        <v>0</v>
      </c>
      <c r="F125" s="411">
        <f>ROUND('1. Статистика'!P150,3)</f>
        <v>0</v>
      </c>
      <c r="G125" s="357">
        <f>ROUND(SUM(C125:F125),3)</f>
        <v>0</v>
      </c>
      <c r="H125" s="411">
        <f>ROUND(C124,3)</f>
        <v>0</v>
      </c>
      <c r="I125" s="411">
        <f>ROUND(D124,3)</f>
        <v>0</v>
      </c>
      <c r="J125" s="411">
        <f>ROUND(E124,3)</f>
        <v>0</v>
      </c>
      <c r="K125" s="412">
        <f>ROUND(F124,3)</f>
        <v>0</v>
      </c>
      <c r="L125" s="357">
        <f>ROUND(SUM(H125:K125),3)</f>
        <v>0</v>
      </c>
      <c r="M125" s="411">
        <f>ROUND(H124,3)</f>
        <v>0</v>
      </c>
      <c r="N125" s="411">
        <f>ROUND(I124,3)</f>
        <v>0</v>
      </c>
      <c r="O125" s="411">
        <f>ROUND(J124,3)</f>
        <v>0</v>
      </c>
      <c r="P125" s="412">
        <f>ROUND(K124,3)</f>
        <v>0</v>
      </c>
      <c r="Q125" s="357">
        <f>ROUND(SUM(M125:P125),3)</f>
        <v>0</v>
      </c>
    </row>
    <row r="126" spans="1:17" s="625" customFormat="1" ht="45" outlineLevel="2" x14ac:dyDescent="0.25">
      <c r="A126" s="384" t="s">
        <v>42</v>
      </c>
      <c r="B126" s="365" t="s">
        <v>144</v>
      </c>
      <c r="C126" s="415">
        <f>ROUND('1. Статистика'!C88,3)</f>
        <v>0</v>
      </c>
      <c r="D126" s="415">
        <f>ROUND('1. Статистика'!D88,3)</f>
        <v>0</v>
      </c>
      <c r="E126" s="415">
        <f>ROUND('1. Статистика'!E88,3)</f>
        <v>0</v>
      </c>
      <c r="F126" s="415">
        <f>ROUND('1. Статистика'!F88,3)</f>
        <v>0</v>
      </c>
      <c r="G126" s="358">
        <f>ROUND(SUM(C126:F126),3)</f>
        <v>0</v>
      </c>
      <c r="H126" s="415">
        <f>ROUND('1. Статистика'!H88,3)</f>
        <v>0</v>
      </c>
      <c r="I126" s="415">
        <f>ROUND('1. Статистика'!I88,3)</f>
        <v>0</v>
      </c>
      <c r="J126" s="415">
        <f>ROUND('1. Статистика'!J88,3)</f>
        <v>0</v>
      </c>
      <c r="K126" s="416">
        <f>ROUND('1. Статистика'!K88,3)</f>
        <v>0</v>
      </c>
      <c r="L126" s="358">
        <f>ROUND(SUM(H126:K126),3)</f>
        <v>0</v>
      </c>
      <c r="M126" s="415">
        <f>ROUND('1. Статистика'!M88,3)</f>
        <v>0</v>
      </c>
      <c r="N126" s="415">
        <f>ROUND('1. Статистика'!N88,3)</f>
        <v>0</v>
      </c>
      <c r="O126" s="415">
        <f>ROUND('1. Статистика'!O88,3)</f>
        <v>0</v>
      </c>
      <c r="P126" s="416">
        <f>ROUND('1. Статистика'!P88,3)</f>
        <v>0</v>
      </c>
      <c r="Q126" s="358">
        <f>ROUND(SUM(M126:P126),3)</f>
        <v>0</v>
      </c>
    </row>
    <row r="127" spans="1:17" s="625" customFormat="1" ht="30" outlineLevel="2" x14ac:dyDescent="0.25">
      <c r="A127" s="434" t="s">
        <v>43</v>
      </c>
      <c r="B127" s="576" t="s">
        <v>144</v>
      </c>
      <c r="C127" s="418"/>
      <c r="D127" s="418"/>
      <c r="E127" s="418"/>
      <c r="F127" s="418"/>
      <c r="G127" s="358">
        <f>ROUND(SUM(C127:F127),3)</f>
        <v>0</v>
      </c>
      <c r="H127" s="418"/>
      <c r="I127" s="418"/>
      <c r="J127" s="418"/>
      <c r="K127" s="419"/>
      <c r="L127" s="358">
        <f>ROUND(SUM(H127:K127),3)</f>
        <v>0</v>
      </c>
      <c r="M127" s="418"/>
      <c r="N127" s="418"/>
      <c r="O127" s="418"/>
      <c r="P127" s="419"/>
      <c r="Q127" s="358">
        <f>ROUND(SUM(M127:P127),3)</f>
        <v>0</v>
      </c>
    </row>
    <row r="128" spans="1:17" s="625" customFormat="1" ht="30" outlineLevel="2" x14ac:dyDescent="0.25">
      <c r="A128" s="433" t="s">
        <v>44</v>
      </c>
      <c r="B128" s="365" t="s">
        <v>144</v>
      </c>
      <c r="C128" s="421"/>
      <c r="D128" s="421"/>
      <c r="E128" s="421"/>
      <c r="F128" s="421"/>
      <c r="G128" s="358">
        <f>ROUND(SUM(C128:F128),3)</f>
        <v>0</v>
      </c>
      <c r="H128" s="421"/>
      <c r="I128" s="421"/>
      <c r="J128" s="421"/>
      <c r="K128" s="422"/>
      <c r="L128" s="358">
        <f>ROUND(SUM(H128:K128),3)</f>
        <v>0</v>
      </c>
      <c r="M128" s="421"/>
      <c r="N128" s="421"/>
      <c r="O128" s="421"/>
      <c r="P128" s="422"/>
      <c r="Q128" s="358">
        <f>ROUND(SUM(M128:P128),3)</f>
        <v>0</v>
      </c>
    </row>
    <row r="129" spans="1:17" outlineLevel="1" x14ac:dyDescent="0.25">
      <c r="A129" s="429" t="s">
        <v>93</v>
      </c>
      <c r="B129" s="374" t="s">
        <v>144</v>
      </c>
      <c r="C129" s="298">
        <f t="shared" ref="C129:Q129" si="32">ROUND(C130+C131-C132+C133,3)</f>
        <v>0</v>
      </c>
      <c r="D129" s="298">
        <f t="shared" si="32"/>
        <v>0</v>
      </c>
      <c r="E129" s="298">
        <f t="shared" si="32"/>
        <v>0</v>
      </c>
      <c r="F129" s="298">
        <f t="shared" si="32"/>
        <v>0</v>
      </c>
      <c r="G129" s="154">
        <f t="shared" si="32"/>
        <v>0</v>
      </c>
      <c r="H129" s="298">
        <f t="shared" si="32"/>
        <v>0</v>
      </c>
      <c r="I129" s="298">
        <f t="shared" si="32"/>
        <v>0</v>
      </c>
      <c r="J129" s="298">
        <f t="shared" si="32"/>
        <v>0</v>
      </c>
      <c r="K129" s="157">
        <f t="shared" si="32"/>
        <v>0</v>
      </c>
      <c r="L129" s="154">
        <f t="shared" si="32"/>
        <v>0</v>
      </c>
      <c r="M129" s="298">
        <f t="shared" si="32"/>
        <v>0</v>
      </c>
      <c r="N129" s="298">
        <f t="shared" si="32"/>
        <v>0</v>
      </c>
      <c r="O129" s="298">
        <f t="shared" si="32"/>
        <v>0</v>
      </c>
      <c r="P129" s="157">
        <f t="shared" si="32"/>
        <v>0</v>
      </c>
      <c r="Q129" s="154">
        <f t="shared" si="32"/>
        <v>0</v>
      </c>
    </row>
    <row r="130" spans="1:17" s="625" customFormat="1" outlineLevel="2" x14ac:dyDescent="0.25">
      <c r="A130" s="468" t="s">
        <v>164</v>
      </c>
      <c r="B130" s="360" t="s">
        <v>144</v>
      </c>
      <c r="C130" s="411">
        <f>ROUND('1. Статистика'!M151,3)</f>
        <v>0</v>
      </c>
      <c r="D130" s="411">
        <f>ROUND('1. Статистика'!N151,3)</f>
        <v>0</v>
      </c>
      <c r="E130" s="411">
        <f>ROUND('1. Статистика'!O151,3)</f>
        <v>0</v>
      </c>
      <c r="F130" s="411">
        <f>ROUND('1. Статистика'!P151,3)</f>
        <v>0</v>
      </c>
      <c r="G130" s="357">
        <f>ROUND(SUM(C130:F130),3)</f>
        <v>0</v>
      </c>
      <c r="H130" s="411">
        <f>ROUND(C129,3)</f>
        <v>0</v>
      </c>
      <c r="I130" s="411">
        <f>ROUND(D129,3)</f>
        <v>0</v>
      </c>
      <c r="J130" s="411">
        <f>ROUND(E129,3)</f>
        <v>0</v>
      </c>
      <c r="K130" s="412">
        <f>ROUND(F129,3)</f>
        <v>0</v>
      </c>
      <c r="L130" s="357">
        <f>ROUND(SUM(H130:K130),3)</f>
        <v>0</v>
      </c>
      <c r="M130" s="411">
        <f>ROUND(H129,3)</f>
        <v>0</v>
      </c>
      <c r="N130" s="411">
        <f>ROUND(I129,3)</f>
        <v>0</v>
      </c>
      <c r="O130" s="411">
        <f>ROUND(J129,3)</f>
        <v>0</v>
      </c>
      <c r="P130" s="412">
        <f>ROUND(K129,3)</f>
        <v>0</v>
      </c>
      <c r="Q130" s="357">
        <f>ROUND(SUM(M130:P130),3)</f>
        <v>0</v>
      </c>
    </row>
    <row r="131" spans="1:17" s="625" customFormat="1" ht="45" outlineLevel="2" x14ac:dyDescent="0.25">
      <c r="A131" s="384" t="s">
        <v>42</v>
      </c>
      <c r="B131" s="365" t="s">
        <v>144</v>
      </c>
      <c r="C131" s="415">
        <f>ROUND('1. Статистика'!C89,3)</f>
        <v>0</v>
      </c>
      <c r="D131" s="415">
        <f>ROUND('1. Статистика'!D89,3)</f>
        <v>0</v>
      </c>
      <c r="E131" s="415">
        <f>ROUND('1. Статистика'!E89,3)</f>
        <v>0</v>
      </c>
      <c r="F131" s="415">
        <f>ROUND('1. Статистика'!F89,3)</f>
        <v>0</v>
      </c>
      <c r="G131" s="358">
        <f>ROUND(SUM(C131:F131),3)</f>
        <v>0</v>
      </c>
      <c r="H131" s="415">
        <f>ROUND('1. Статистика'!H89,3)</f>
        <v>0</v>
      </c>
      <c r="I131" s="415">
        <f>ROUND('1. Статистика'!I89,3)</f>
        <v>0</v>
      </c>
      <c r="J131" s="415">
        <f>ROUND('1. Статистика'!J89,3)</f>
        <v>0</v>
      </c>
      <c r="K131" s="416">
        <f>ROUND('1. Статистика'!K89,3)</f>
        <v>0</v>
      </c>
      <c r="L131" s="358">
        <f>ROUND(SUM(H131:K131),3)</f>
        <v>0</v>
      </c>
      <c r="M131" s="415">
        <f>ROUND('1. Статистика'!M89,3)</f>
        <v>0</v>
      </c>
      <c r="N131" s="415">
        <f>ROUND('1. Статистика'!N89,3)</f>
        <v>0</v>
      </c>
      <c r="O131" s="415">
        <f>ROUND('1. Статистика'!O89,3)</f>
        <v>0</v>
      </c>
      <c r="P131" s="416">
        <f>ROUND('1. Статистика'!P89,3)</f>
        <v>0</v>
      </c>
      <c r="Q131" s="358">
        <f>ROUND(SUM(M131:P131),3)</f>
        <v>0</v>
      </c>
    </row>
    <row r="132" spans="1:17" s="625" customFormat="1" ht="30" outlineLevel="2" x14ac:dyDescent="0.25">
      <c r="A132" s="434" t="s">
        <v>43</v>
      </c>
      <c r="B132" s="365" t="s">
        <v>144</v>
      </c>
      <c r="C132" s="418"/>
      <c r="D132" s="418"/>
      <c r="E132" s="418"/>
      <c r="F132" s="418"/>
      <c r="G132" s="358">
        <f>ROUND(SUM(C132:F132),3)</f>
        <v>0</v>
      </c>
      <c r="H132" s="418"/>
      <c r="I132" s="418"/>
      <c r="J132" s="418"/>
      <c r="K132" s="419"/>
      <c r="L132" s="358">
        <f>ROUND(SUM(H132:K132),3)</f>
        <v>0</v>
      </c>
      <c r="M132" s="418"/>
      <c r="N132" s="418"/>
      <c r="O132" s="418"/>
      <c r="P132" s="419"/>
      <c r="Q132" s="358">
        <f>ROUND(SUM(M132:P132),3)</f>
        <v>0</v>
      </c>
    </row>
    <row r="133" spans="1:17" s="625" customFormat="1" ht="30" outlineLevel="2" x14ac:dyDescent="0.25">
      <c r="A133" s="433" t="s">
        <v>44</v>
      </c>
      <c r="B133" s="385" t="s">
        <v>144</v>
      </c>
      <c r="C133" s="406"/>
      <c r="D133" s="406"/>
      <c r="E133" s="406"/>
      <c r="F133" s="406"/>
      <c r="G133" s="359">
        <f>ROUND(SUM(C133:F133),3)</f>
        <v>0</v>
      </c>
      <c r="H133" s="406"/>
      <c r="I133" s="406"/>
      <c r="J133" s="406"/>
      <c r="K133" s="407"/>
      <c r="L133" s="359">
        <f>ROUND(SUM(H133:K133),3)</f>
        <v>0</v>
      </c>
      <c r="M133" s="406"/>
      <c r="N133" s="406"/>
      <c r="O133" s="406"/>
      <c r="P133" s="407"/>
      <c r="Q133" s="359">
        <f>ROUND(SUM(M133:P133),3)</f>
        <v>0</v>
      </c>
    </row>
    <row r="134" spans="1:17" s="624" customFormat="1" x14ac:dyDescent="0.25">
      <c r="A134" s="449" t="s">
        <v>152</v>
      </c>
      <c r="B134" s="466" t="s">
        <v>144</v>
      </c>
      <c r="C134" s="452">
        <f t="shared" ref="C134:Q134" si="33">ROUND(C135+C141+C137+C139+C143,3)</f>
        <v>0</v>
      </c>
      <c r="D134" s="452">
        <f t="shared" si="33"/>
        <v>0</v>
      </c>
      <c r="E134" s="452">
        <f t="shared" si="33"/>
        <v>0</v>
      </c>
      <c r="F134" s="452">
        <f t="shared" si="33"/>
        <v>0</v>
      </c>
      <c r="G134" s="454">
        <f t="shared" si="33"/>
        <v>0</v>
      </c>
      <c r="H134" s="452">
        <f t="shared" si="33"/>
        <v>0</v>
      </c>
      <c r="I134" s="452">
        <f t="shared" si="33"/>
        <v>0</v>
      </c>
      <c r="J134" s="452">
        <f t="shared" si="33"/>
        <v>0</v>
      </c>
      <c r="K134" s="453">
        <f t="shared" si="33"/>
        <v>0</v>
      </c>
      <c r="L134" s="454">
        <f t="shared" si="33"/>
        <v>0</v>
      </c>
      <c r="M134" s="452">
        <f t="shared" si="33"/>
        <v>0</v>
      </c>
      <c r="N134" s="452">
        <f t="shared" si="33"/>
        <v>0</v>
      </c>
      <c r="O134" s="452">
        <f t="shared" si="33"/>
        <v>0</v>
      </c>
      <c r="P134" s="453">
        <f t="shared" si="33"/>
        <v>0</v>
      </c>
      <c r="Q134" s="454">
        <f t="shared" si="33"/>
        <v>0</v>
      </c>
    </row>
    <row r="135" spans="1:17" outlineLevel="1" x14ac:dyDescent="0.25">
      <c r="A135" s="429" t="s">
        <v>184</v>
      </c>
      <c r="B135" s="374" t="s">
        <v>144</v>
      </c>
      <c r="C135" s="298">
        <f>ROUND('1. Статистика'!C277*$G$135,3)</f>
        <v>0</v>
      </c>
      <c r="D135" s="298">
        <f>ROUND(G135-(C135+E135+F135),3)</f>
        <v>0</v>
      </c>
      <c r="E135" s="298">
        <f>ROUND('1. Статистика'!E277*$G$135,3)</f>
        <v>0</v>
      </c>
      <c r="F135" s="298">
        <f>ROUND('1. Статистика'!F277*$G$135,3)</f>
        <v>0</v>
      </c>
      <c r="G135" s="153">
        <f>ROUND(G$87*G136,3)</f>
        <v>0</v>
      </c>
      <c r="H135" s="298">
        <f>ROUND('1. Статистика'!C277*$L$135,3)</f>
        <v>0</v>
      </c>
      <c r="I135" s="298">
        <f>ROUND(L135-(H135+J135+K135),3)</f>
        <v>0</v>
      </c>
      <c r="J135" s="298">
        <f>ROUND('1. Статистика'!E277*$L$135,3)</f>
        <v>0</v>
      </c>
      <c r="K135" s="157">
        <f>ROUND('1. Статистика'!F277*$L$135,3)</f>
        <v>0</v>
      </c>
      <c r="L135" s="153">
        <f>ROUND(L$87*L136,3)</f>
        <v>0</v>
      </c>
      <c r="M135" s="298">
        <f>ROUND('1. Статистика'!C277*$Q$135,3)</f>
        <v>0</v>
      </c>
      <c r="N135" s="298">
        <f>ROUND(Q135-(M135+O135+P135),3)</f>
        <v>0</v>
      </c>
      <c r="O135" s="298">
        <f>ROUND('1. Статистика'!E277*$Q$135,3)</f>
        <v>0</v>
      </c>
      <c r="P135" s="157">
        <f>ROUND('1. Статистика'!F277*$Q$135,3)</f>
        <v>0</v>
      </c>
      <c r="Q135" s="153">
        <f>ROUND(Q$87*Q136,3)</f>
        <v>0</v>
      </c>
    </row>
    <row r="136" spans="1:17" s="625" customFormat="1" outlineLevel="2" x14ac:dyDescent="0.25">
      <c r="A136" s="425" t="s">
        <v>45</v>
      </c>
      <c r="B136" s="360" t="s">
        <v>132</v>
      </c>
      <c r="C136" s="399"/>
      <c r="D136" s="399"/>
      <c r="E136" s="399"/>
      <c r="F136" s="399"/>
      <c r="G136" s="836">
        <f>ROUND(IFERROR(('1. Статистика'!G153+'1. Статистика'!L153+'1. Статистика'!Q153)/('1. Статистика'!G135+'1. Статистика'!L135+'1. Статистика'!Q135),0),3)</f>
        <v>0</v>
      </c>
      <c r="H136" s="399"/>
      <c r="I136" s="399"/>
      <c r="J136" s="399"/>
      <c r="K136" s="400"/>
      <c r="L136" s="836">
        <f>ROUND(G136,3)</f>
        <v>0</v>
      </c>
      <c r="M136" s="399"/>
      <c r="N136" s="399"/>
      <c r="O136" s="399"/>
      <c r="P136" s="400"/>
      <c r="Q136" s="836">
        <f>ROUND(G136,3)</f>
        <v>0</v>
      </c>
    </row>
    <row r="137" spans="1:17" outlineLevel="1" x14ac:dyDescent="0.25">
      <c r="A137" s="429" t="s">
        <v>185</v>
      </c>
      <c r="B137" s="374" t="s">
        <v>144</v>
      </c>
      <c r="C137" s="298">
        <f>ROUND('1. Статистика'!C278*$G$137,3)</f>
        <v>0</v>
      </c>
      <c r="D137" s="298">
        <f>ROUND(G137-(C137+E137+F137),3)</f>
        <v>0</v>
      </c>
      <c r="E137" s="298">
        <f>ROUND('1. Статистика'!E278*$G$137,3)</f>
        <v>0</v>
      </c>
      <c r="F137" s="298">
        <f>ROUND('1. Статистика'!F278*$G$137,3)</f>
        <v>0</v>
      </c>
      <c r="G137" s="153">
        <f>ROUND(G$88*G138,3)</f>
        <v>0</v>
      </c>
      <c r="H137" s="298">
        <f>ROUND('1. Статистика'!C278*$L$137,3)</f>
        <v>0</v>
      </c>
      <c r="I137" s="298">
        <f>ROUND(L137-(H137+J137+K137),3)</f>
        <v>0</v>
      </c>
      <c r="J137" s="298">
        <f>ROUND('1. Статистика'!E278*$L$137,3)</f>
        <v>0</v>
      </c>
      <c r="K137" s="157">
        <f>ROUND('1. Статистика'!F278*$L$137,3)</f>
        <v>0</v>
      </c>
      <c r="L137" s="153">
        <f>ROUND(L$88*L138,3)</f>
        <v>0</v>
      </c>
      <c r="M137" s="298">
        <f>ROUND('1. Статистика'!C278*$Q$137,3)</f>
        <v>0</v>
      </c>
      <c r="N137" s="298">
        <f>ROUND(Q137-(M137+O137+P137),3)</f>
        <v>0</v>
      </c>
      <c r="O137" s="298">
        <f>ROUND('1. Статистика'!E278*$Q$137,3)</f>
        <v>0</v>
      </c>
      <c r="P137" s="157">
        <f>ROUND('1. Статистика'!F278*$Q$137,3)</f>
        <v>0</v>
      </c>
      <c r="Q137" s="153">
        <f>ROUND(Q$88*Q138,3)</f>
        <v>0</v>
      </c>
    </row>
    <row r="138" spans="1:17" s="625" customFormat="1" outlineLevel="2" x14ac:dyDescent="0.25">
      <c r="A138" s="425" t="s">
        <v>45</v>
      </c>
      <c r="B138" s="360" t="s">
        <v>132</v>
      </c>
      <c r="C138" s="399"/>
      <c r="D138" s="399"/>
      <c r="E138" s="399"/>
      <c r="F138" s="399"/>
      <c r="G138" s="836">
        <f>ROUND(IFERROR(('1. Статистика'!G154+'1. Статистика'!L154+'1. Статистика'!Q154)/('1. Статистика'!G136+'1. Статистика'!L136+'1. Статистика'!Q136),0),3)</f>
        <v>0</v>
      </c>
      <c r="H138" s="399"/>
      <c r="I138" s="399"/>
      <c r="J138" s="399"/>
      <c r="K138" s="400"/>
      <c r="L138" s="836">
        <f>ROUND(G138,3)</f>
        <v>0</v>
      </c>
      <c r="M138" s="399"/>
      <c r="N138" s="399"/>
      <c r="O138" s="399"/>
      <c r="P138" s="400"/>
      <c r="Q138" s="836">
        <f>ROUND(G138,3)</f>
        <v>0</v>
      </c>
    </row>
    <row r="139" spans="1:17" outlineLevel="1" x14ac:dyDescent="0.25">
      <c r="A139" s="429" t="s">
        <v>92</v>
      </c>
      <c r="B139" s="374" t="s">
        <v>144</v>
      </c>
      <c r="C139" s="298">
        <f>ROUND('1. Статистика'!C279*$G$139,3)</f>
        <v>0</v>
      </c>
      <c r="D139" s="298">
        <f>ROUND(G139-(C139+E139+F139),3)</f>
        <v>0</v>
      </c>
      <c r="E139" s="298">
        <f>ROUND('1. Статистика'!E279*$G$139,3)</f>
        <v>0</v>
      </c>
      <c r="F139" s="298">
        <f>ROUND('1. Статистика'!F279*$G$139,3)</f>
        <v>0</v>
      </c>
      <c r="G139" s="153">
        <f>ROUND(G$89*G140,3)</f>
        <v>0</v>
      </c>
      <c r="H139" s="298">
        <f>ROUND('1. Статистика'!C279*$L$139,3)</f>
        <v>0</v>
      </c>
      <c r="I139" s="298">
        <f>ROUND(L139-(H139+J139+K139),3)</f>
        <v>0</v>
      </c>
      <c r="J139" s="298">
        <f>ROUND('1. Статистика'!E279*$L$139,3)</f>
        <v>0</v>
      </c>
      <c r="K139" s="157">
        <f>ROUND('1. Статистика'!F279*$L$139,3)</f>
        <v>0</v>
      </c>
      <c r="L139" s="153">
        <f>ROUND(L$89*L140,3)</f>
        <v>0</v>
      </c>
      <c r="M139" s="298">
        <f>ROUND('1. Статистика'!C279*$Q$139,3)</f>
        <v>0</v>
      </c>
      <c r="N139" s="298">
        <f>ROUND(Q139-(M139+O139+P139),3)</f>
        <v>0</v>
      </c>
      <c r="O139" s="298">
        <f>ROUND('1. Статистика'!E279*$Q$139,3)</f>
        <v>0</v>
      </c>
      <c r="P139" s="157">
        <f>ROUND('1. Статистика'!F279*$Q$139,3)</f>
        <v>0</v>
      </c>
      <c r="Q139" s="153">
        <f>ROUND(Q$89*Q140,3)</f>
        <v>0</v>
      </c>
    </row>
    <row r="140" spans="1:17" s="625" customFormat="1" outlineLevel="2" x14ac:dyDescent="0.25">
      <c r="A140" s="425" t="s">
        <v>45</v>
      </c>
      <c r="B140" s="360" t="s">
        <v>132</v>
      </c>
      <c r="C140" s="399"/>
      <c r="D140" s="399"/>
      <c r="E140" s="399"/>
      <c r="F140" s="399"/>
      <c r="G140" s="836">
        <f>ROUND(IFERROR(('1. Статистика'!G155+'1. Статистика'!L155+'1. Статистика'!Q155)/('1. Статистика'!G137+'1. Статистика'!L137+'1. Статистика'!Q137),0),3)</f>
        <v>0</v>
      </c>
      <c r="H140" s="399"/>
      <c r="I140" s="399"/>
      <c r="J140" s="399"/>
      <c r="K140" s="400"/>
      <c r="L140" s="836">
        <f>ROUND(G140,3)</f>
        <v>0</v>
      </c>
      <c r="M140" s="399"/>
      <c r="N140" s="399"/>
      <c r="O140" s="399"/>
      <c r="P140" s="400"/>
      <c r="Q140" s="836">
        <f>ROUND(G140,3)</f>
        <v>0</v>
      </c>
    </row>
    <row r="141" spans="1:17" outlineLevel="1" x14ac:dyDescent="0.25">
      <c r="A141" s="429" t="s">
        <v>187</v>
      </c>
      <c r="B141" s="374" t="s">
        <v>144</v>
      </c>
      <c r="C141" s="298">
        <f>ROUND('1. Статистика'!C280*$G$141,3)</f>
        <v>0</v>
      </c>
      <c r="D141" s="298">
        <f>ROUND(G141-(C141+E141+F141),3)</f>
        <v>0</v>
      </c>
      <c r="E141" s="298">
        <f>ROUND('1. Статистика'!E280*$G$141,3)</f>
        <v>0</v>
      </c>
      <c r="F141" s="298">
        <f>ROUND('1. Статистика'!F280*$G$141,3)</f>
        <v>0</v>
      </c>
      <c r="G141" s="153">
        <f>ROUND(G$90*G142,3)</f>
        <v>0</v>
      </c>
      <c r="H141" s="298">
        <f>ROUND('1. Статистика'!C280*$L$141,3)</f>
        <v>0</v>
      </c>
      <c r="I141" s="298">
        <f>ROUND(L141-(H141+J141+K141),3)</f>
        <v>0</v>
      </c>
      <c r="J141" s="298">
        <f>ROUND('1. Статистика'!E280*$L$141,3)</f>
        <v>0</v>
      </c>
      <c r="K141" s="157">
        <f>ROUND('1. Статистика'!F280*$L$141,3)</f>
        <v>0</v>
      </c>
      <c r="L141" s="153">
        <f>ROUND(L$90*L142,3)</f>
        <v>0</v>
      </c>
      <c r="M141" s="298">
        <f>ROUND('1. Статистика'!C280*$Q$141,3)</f>
        <v>0</v>
      </c>
      <c r="N141" s="298">
        <f>ROUND(Q141-(M141+O141+P141),3)</f>
        <v>0</v>
      </c>
      <c r="O141" s="298">
        <f>ROUND('1. Статистика'!E280*$Q$141,3)</f>
        <v>0</v>
      </c>
      <c r="P141" s="157">
        <f>ROUND('1. Статистика'!F280*$Q$141,3)</f>
        <v>0</v>
      </c>
      <c r="Q141" s="153">
        <f>ROUND(Q$90*Q142,3)</f>
        <v>0</v>
      </c>
    </row>
    <row r="142" spans="1:17" s="625" customFormat="1" outlineLevel="2" x14ac:dyDescent="0.25">
      <c r="A142" s="425" t="s">
        <v>45</v>
      </c>
      <c r="B142" s="360" t="s">
        <v>132</v>
      </c>
      <c r="C142" s="399"/>
      <c r="D142" s="399"/>
      <c r="E142" s="399"/>
      <c r="F142" s="399"/>
      <c r="G142" s="836">
        <f>ROUND(IFERROR(('1. Статистика'!G156+'1. Статистика'!L156+'1. Статистика'!Q156)/('1. Статистика'!G138+'1. Статистика'!L138+'1. Статистика'!Q138),0),3)</f>
        <v>0</v>
      </c>
      <c r="H142" s="399"/>
      <c r="I142" s="399"/>
      <c r="J142" s="399"/>
      <c r="K142" s="400"/>
      <c r="L142" s="836">
        <f>ROUND(G142,3)</f>
        <v>0</v>
      </c>
      <c r="M142" s="399"/>
      <c r="N142" s="399"/>
      <c r="O142" s="399"/>
      <c r="P142" s="400"/>
      <c r="Q142" s="836">
        <f>ROUND(G142,3)</f>
        <v>0</v>
      </c>
    </row>
    <row r="143" spans="1:17" outlineLevel="1" x14ac:dyDescent="0.25">
      <c r="A143" s="429" t="s">
        <v>93</v>
      </c>
      <c r="B143" s="374" t="s">
        <v>144</v>
      </c>
      <c r="C143" s="298">
        <f>ROUND('1. Статистика'!C281*$G$143,3)</f>
        <v>0</v>
      </c>
      <c r="D143" s="298">
        <f>ROUND(G143-(C143+E143+F143),3)</f>
        <v>0</v>
      </c>
      <c r="E143" s="298">
        <f>ROUND('1. Статистика'!E281*$G$143,3)</f>
        <v>0</v>
      </c>
      <c r="F143" s="298">
        <f>ROUND('1. Статистика'!F281*$G$143,3)</f>
        <v>0</v>
      </c>
      <c r="G143" s="153">
        <f>ROUND(G$91*G144,3)</f>
        <v>0</v>
      </c>
      <c r="H143" s="298">
        <f>ROUND('1. Статистика'!C281*$L$143,3)</f>
        <v>0</v>
      </c>
      <c r="I143" s="298">
        <f>ROUND(L143-(H143+J143+K143),3)</f>
        <v>0</v>
      </c>
      <c r="J143" s="298">
        <f>ROUND('1. Статистика'!E281*$L$143,3)</f>
        <v>0</v>
      </c>
      <c r="K143" s="157">
        <f>ROUND('1. Статистика'!F281*$L$143,3)</f>
        <v>0</v>
      </c>
      <c r="L143" s="153">
        <f>ROUND(L$91*L144,3)</f>
        <v>0</v>
      </c>
      <c r="M143" s="298">
        <f>ROUND('1. Статистика'!C281*$Q$143,3)</f>
        <v>0</v>
      </c>
      <c r="N143" s="298">
        <f>ROUND(Q143-(M143+O143+P143),3)</f>
        <v>0</v>
      </c>
      <c r="O143" s="298">
        <f>ROUND('1. Статистика'!E281*$Q$143,3)</f>
        <v>0</v>
      </c>
      <c r="P143" s="157">
        <f>ROUND('1. Статистика'!F281*$Q$143,3)</f>
        <v>0</v>
      </c>
      <c r="Q143" s="153">
        <f>ROUND(Q$91*Q144,3)</f>
        <v>0</v>
      </c>
    </row>
    <row r="144" spans="1:17" s="625" customFormat="1" outlineLevel="2" x14ac:dyDescent="0.25">
      <c r="A144" s="392" t="s">
        <v>45</v>
      </c>
      <c r="B144" s="436" t="s">
        <v>132</v>
      </c>
      <c r="C144" s="299"/>
      <c r="D144" s="299"/>
      <c r="E144" s="299"/>
      <c r="F144" s="299"/>
      <c r="G144" s="837">
        <f>ROUND(IFERROR(('1. Статистика'!G157+'1. Статистика'!L157+'1. Статистика'!Q157)/('1. Статистика'!G139+'1. Статистика'!L139+'1. Статистика'!Q139),0),3)</f>
        <v>0</v>
      </c>
      <c r="H144" s="299"/>
      <c r="I144" s="299"/>
      <c r="J144" s="299"/>
      <c r="K144" s="156"/>
      <c r="L144" s="837">
        <f>ROUND(G144,3)</f>
        <v>0</v>
      </c>
      <c r="M144" s="299"/>
      <c r="N144" s="299"/>
      <c r="O144" s="299"/>
      <c r="P144" s="156"/>
      <c r="Q144" s="837">
        <f>ROUND(G144,3)</f>
        <v>0</v>
      </c>
    </row>
    <row r="145" spans="1:17" s="624" customFormat="1" x14ac:dyDescent="0.25">
      <c r="A145" s="449" t="s">
        <v>153</v>
      </c>
      <c r="B145" s="466" t="s">
        <v>144</v>
      </c>
      <c r="C145" s="456">
        <f t="shared" ref="C145:Q145" si="34">ROUND(C146+C161+C151+C156+C166,3)</f>
        <v>1.35</v>
      </c>
      <c r="D145" s="457">
        <f t="shared" si="34"/>
        <v>2.4500000000000002</v>
      </c>
      <c r="E145" s="457">
        <f t="shared" si="34"/>
        <v>3.67</v>
      </c>
      <c r="F145" s="458">
        <f t="shared" si="34"/>
        <v>2.95</v>
      </c>
      <c r="G145" s="459">
        <f t="shared" si="34"/>
        <v>10.42</v>
      </c>
      <c r="H145" s="456">
        <f t="shared" si="34"/>
        <v>1.35</v>
      </c>
      <c r="I145" s="457">
        <f t="shared" si="34"/>
        <v>2.4500000000000002</v>
      </c>
      <c r="J145" s="457">
        <f t="shared" si="34"/>
        <v>3.27</v>
      </c>
      <c r="K145" s="458">
        <f t="shared" si="34"/>
        <v>2.95</v>
      </c>
      <c r="L145" s="459">
        <f t="shared" si="34"/>
        <v>10.02</v>
      </c>
      <c r="M145" s="456">
        <f t="shared" si="34"/>
        <v>1.35</v>
      </c>
      <c r="N145" s="457">
        <f t="shared" si="34"/>
        <v>2.4500000000000002</v>
      </c>
      <c r="O145" s="457">
        <f t="shared" si="34"/>
        <v>3.27</v>
      </c>
      <c r="P145" s="458">
        <f t="shared" si="34"/>
        <v>2.95</v>
      </c>
      <c r="Q145" s="459">
        <f t="shared" si="34"/>
        <v>10.02</v>
      </c>
    </row>
    <row r="146" spans="1:17" ht="15" customHeight="1" outlineLevel="1" x14ac:dyDescent="0.25">
      <c r="A146" s="354" t="s">
        <v>184</v>
      </c>
      <c r="B146" s="374" t="s">
        <v>144</v>
      </c>
      <c r="C146" s="375">
        <f t="shared" ref="C146:Q146" si="35">ROUND(C147+C148+C149,3)</f>
        <v>0.1</v>
      </c>
      <c r="D146" s="376">
        <f t="shared" si="35"/>
        <v>0.45</v>
      </c>
      <c r="E146" s="376">
        <f t="shared" si="35"/>
        <v>0.65</v>
      </c>
      <c r="F146" s="377">
        <f t="shared" si="35"/>
        <v>0.4</v>
      </c>
      <c r="G146" s="153">
        <f t="shared" si="35"/>
        <v>1.6</v>
      </c>
      <c r="H146" s="375">
        <f t="shared" si="35"/>
        <v>0.1</v>
      </c>
      <c r="I146" s="376">
        <f t="shared" si="35"/>
        <v>0.45</v>
      </c>
      <c r="J146" s="376">
        <f t="shared" si="35"/>
        <v>0.65</v>
      </c>
      <c r="K146" s="377">
        <f t="shared" si="35"/>
        <v>0.4</v>
      </c>
      <c r="L146" s="153">
        <f t="shared" si="35"/>
        <v>1.6</v>
      </c>
      <c r="M146" s="375">
        <f t="shared" si="35"/>
        <v>0.1</v>
      </c>
      <c r="N146" s="376">
        <f t="shared" si="35"/>
        <v>0.45</v>
      </c>
      <c r="O146" s="376">
        <f t="shared" si="35"/>
        <v>0.65</v>
      </c>
      <c r="P146" s="377">
        <f t="shared" si="35"/>
        <v>0.4</v>
      </c>
      <c r="Q146" s="153">
        <f t="shared" si="35"/>
        <v>1.6</v>
      </c>
    </row>
    <row r="147" spans="1:17" s="625" customFormat="1" ht="15" customHeight="1" outlineLevel="2" x14ac:dyDescent="0.25">
      <c r="A147" s="355" t="s">
        <v>46</v>
      </c>
      <c r="B147" s="360" t="s">
        <v>144</v>
      </c>
      <c r="C147" s="361">
        <f>ROUND('1. Статистика'!M160,3)</f>
        <v>0.1</v>
      </c>
      <c r="D147" s="362">
        <f>ROUND('1. Статистика'!N160,3)</f>
        <v>0.45</v>
      </c>
      <c r="E147" s="362">
        <f>ROUND('1. Статистика'!O160,3)</f>
        <v>0.65</v>
      </c>
      <c r="F147" s="363">
        <f>ROUND('1. Статистика'!P160,3)</f>
        <v>0.4</v>
      </c>
      <c r="G147" s="364">
        <f>ROUND(SUM(C147:F147),3)</f>
        <v>1.6</v>
      </c>
      <c r="H147" s="361">
        <f>ROUND(C147+C148,3)</f>
        <v>0.1</v>
      </c>
      <c r="I147" s="362">
        <f>ROUND(D147+D148,3)</f>
        <v>0.45</v>
      </c>
      <c r="J147" s="362">
        <f>ROUND(E147+E148,3)</f>
        <v>0.65</v>
      </c>
      <c r="K147" s="363">
        <f>ROUND(F147+F148,3)</f>
        <v>0.4</v>
      </c>
      <c r="L147" s="364">
        <f>ROUND(SUM(H147:K147),3)</f>
        <v>1.6</v>
      </c>
      <c r="M147" s="361">
        <f>ROUND(H147+H148,3)</f>
        <v>0.1</v>
      </c>
      <c r="N147" s="362">
        <f>ROUND(I147+I148,3)</f>
        <v>0.45</v>
      </c>
      <c r="O147" s="362">
        <f>ROUND(J147+J148,3)</f>
        <v>0.65</v>
      </c>
      <c r="P147" s="363">
        <f>ROUND(K147+K148,3)</f>
        <v>0.4</v>
      </c>
      <c r="Q147" s="364">
        <f>ROUND(SUM(M147:P147),3)</f>
        <v>1.6</v>
      </c>
    </row>
    <row r="148" spans="1:17" s="625" customFormat="1" ht="15" customHeight="1" outlineLevel="2" x14ac:dyDescent="0.25">
      <c r="A148" s="572" t="s">
        <v>47</v>
      </c>
      <c r="B148" s="378" t="s">
        <v>144</v>
      </c>
      <c r="C148" s="366"/>
      <c r="D148" s="367"/>
      <c r="E148" s="367"/>
      <c r="F148" s="368"/>
      <c r="G148" s="369">
        <f>ROUND(SUM(C148:F148),3)</f>
        <v>0</v>
      </c>
      <c r="H148" s="366"/>
      <c r="I148" s="367"/>
      <c r="J148" s="367"/>
      <c r="K148" s="368"/>
      <c r="L148" s="369">
        <f>ROUND(SUM(H148:K148),3)</f>
        <v>0</v>
      </c>
      <c r="M148" s="366"/>
      <c r="N148" s="367"/>
      <c r="O148" s="367"/>
      <c r="P148" s="368"/>
      <c r="Q148" s="369">
        <f>ROUND(SUM(M148:P148),3)</f>
        <v>0</v>
      </c>
    </row>
    <row r="149" spans="1:17" s="625" customFormat="1" ht="15" customHeight="1" outlineLevel="2" x14ac:dyDescent="0.25">
      <c r="A149" s="356" t="s">
        <v>227</v>
      </c>
      <c r="B149" s="365" t="s">
        <v>144</v>
      </c>
      <c r="C149" s="370">
        <f>ROUND(C150*C$171,3)</f>
        <v>0</v>
      </c>
      <c r="D149" s="371">
        <f>ROUND(D150*D$171,3)</f>
        <v>0</v>
      </c>
      <c r="E149" s="371">
        <f>ROUND(E150*E$171,3)</f>
        <v>0</v>
      </c>
      <c r="F149" s="372">
        <f>ROUND(F150*F$171,3)</f>
        <v>0</v>
      </c>
      <c r="G149" s="369">
        <f>ROUND(SUM(C149:F149),3)</f>
        <v>0</v>
      </c>
      <c r="H149" s="370">
        <f>ROUND(H150*H$171,3)</f>
        <v>0</v>
      </c>
      <c r="I149" s="371">
        <f>ROUND(I150*I$171,3)</f>
        <v>0</v>
      </c>
      <c r="J149" s="371">
        <f>ROUND(J150*J$171,3)</f>
        <v>0</v>
      </c>
      <c r="K149" s="372">
        <f>ROUND(K150*K$171,3)</f>
        <v>0</v>
      </c>
      <c r="L149" s="369">
        <f>ROUND(SUM(H149:K149),3)</f>
        <v>0</v>
      </c>
      <c r="M149" s="370">
        <f>ROUND(M150*M$171,3)</f>
        <v>0</v>
      </c>
      <c r="N149" s="371">
        <f>ROUND(N150*N$171,3)</f>
        <v>0</v>
      </c>
      <c r="O149" s="371">
        <f>ROUND(O150*O$171,3)</f>
        <v>0</v>
      </c>
      <c r="P149" s="372">
        <f>ROUND(P150*P$171,3)</f>
        <v>0</v>
      </c>
      <c r="Q149" s="369">
        <f>ROUND(SUM(M149:P149),3)</f>
        <v>0</v>
      </c>
    </row>
    <row r="150" spans="1:17" s="625" customFormat="1" ht="15" customHeight="1" outlineLevel="2" x14ac:dyDescent="0.25">
      <c r="A150" s="460" t="s">
        <v>200</v>
      </c>
      <c r="B150" s="461" t="s">
        <v>132</v>
      </c>
      <c r="C150" s="462">
        <f>ROUND(G150,3)</f>
        <v>7.0000000000000007E-2</v>
      </c>
      <c r="D150" s="463">
        <f>ROUND(C150,3)</f>
        <v>7.0000000000000007E-2</v>
      </c>
      <c r="E150" s="463">
        <f>ROUND(D150,3)</f>
        <v>7.0000000000000007E-2</v>
      </c>
      <c r="F150" s="464">
        <f>ROUND(E150,3)</f>
        <v>7.0000000000000007E-2</v>
      </c>
      <c r="G150" s="465">
        <f>ROUND('1. Статистика'!F57,3)</f>
        <v>7.0000000000000007E-2</v>
      </c>
      <c r="H150" s="462">
        <f>ROUND(L150,3)</f>
        <v>7.0000000000000007E-2</v>
      </c>
      <c r="I150" s="463">
        <f>ROUND(H150,3)</f>
        <v>7.0000000000000007E-2</v>
      </c>
      <c r="J150" s="463">
        <f>ROUND(I150,3)</f>
        <v>7.0000000000000007E-2</v>
      </c>
      <c r="K150" s="464">
        <f>ROUND(J150,3)</f>
        <v>7.0000000000000007E-2</v>
      </c>
      <c r="L150" s="465">
        <f>ROUND('1. Статистика'!G57,3)</f>
        <v>7.0000000000000007E-2</v>
      </c>
      <c r="M150" s="462">
        <f>ROUND(Q150,3)</f>
        <v>7.0000000000000007E-2</v>
      </c>
      <c r="N150" s="463">
        <f>ROUND(M150,3)</f>
        <v>7.0000000000000007E-2</v>
      </c>
      <c r="O150" s="463">
        <f>ROUND(N150,3)</f>
        <v>7.0000000000000007E-2</v>
      </c>
      <c r="P150" s="464">
        <f>ROUND(O150,3)</f>
        <v>7.0000000000000007E-2</v>
      </c>
      <c r="Q150" s="465">
        <f>ROUND('1. Статистика'!H57,3)</f>
        <v>7.0000000000000007E-2</v>
      </c>
    </row>
    <row r="151" spans="1:17" ht="15" customHeight="1" outlineLevel="1" x14ac:dyDescent="0.25">
      <c r="A151" s="354" t="s">
        <v>185</v>
      </c>
      <c r="B151" s="374" t="s">
        <v>144</v>
      </c>
      <c r="C151" s="375">
        <f t="shared" ref="C151:Q151" si="36">ROUND(C152+C153+C154,3)</f>
        <v>0</v>
      </c>
      <c r="D151" s="376">
        <f t="shared" si="36"/>
        <v>0</v>
      </c>
      <c r="E151" s="376">
        <f t="shared" si="36"/>
        <v>0</v>
      </c>
      <c r="F151" s="377">
        <f t="shared" si="36"/>
        <v>0.19500000000000001</v>
      </c>
      <c r="G151" s="153">
        <f t="shared" si="36"/>
        <v>0.19500000000000001</v>
      </c>
      <c r="H151" s="375">
        <f t="shared" si="36"/>
        <v>0</v>
      </c>
      <c r="I151" s="376">
        <f t="shared" si="36"/>
        <v>0</v>
      </c>
      <c r="J151" s="376">
        <f t="shared" si="36"/>
        <v>0</v>
      </c>
      <c r="K151" s="377">
        <f t="shared" si="36"/>
        <v>0.19500000000000001</v>
      </c>
      <c r="L151" s="153">
        <f t="shared" si="36"/>
        <v>0.19500000000000001</v>
      </c>
      <c r="M151" s="375">
        <f t="shared" si="36"/>
        <v>0</v>
      </c>
      <c r="N151" s="376">
        <f t="shared" si="36"/>
        <v>0</v>
      </c>
      <c r="O151" s="376">
        <f t="shared" si="36"/>
        <v>0</v>
      </c>
      <c r="P151" s="377">
        <f t="shared" si="36"/>
        <v>0.19500000000000001</v>
      </c>
      <c r="Q151" s="153">
        <f t="shared" si="36"/>
        <v>0.19500000000000001</v>
      </c>
    </row>
    <row r="152" spans="1:17" s="625" customFormat="1" ht="15" customHeight="1" outlineLevel="2" x14ac:dyDescent="0.25">
      <c r="A152" s="355" t="s">
        <v>46</v>
      </c>
      <c r="B152" s="360" t="s">
        <v>144</v>
      </c>
      <c r="C152" s="361">
        <f>ROUND('1. Статистика'!M164,3)</f>
        <v>0</v>
      </c>
      <c r="D152" s="362">
        <f>ROUND('1. Статистика'!N164,3)</f>
        <v>0</v>
      </c>
      <c r="E152" s="362">
        <f>ROUND('1. Статистика'!O164,3)</f>
        <v>0</v>
      </c>
      <c r="F152" s="363">
        <f>ROUND('1. Статистика'!P164,3)</f>
        <v>0.495</v>
      </c>
      <c r="G152" s="364">
        <f>ROUND(SUM(C152:F152),3)</f>
        <v>0.495</v>
      </c>
      <c r="H152" s="361">
        <f>ROUND(C152+C153,3)</f>
        <v>0</v>
      </c>
      <c r="I152" s="362">
        <f>ROUND(D152+D153,3)</f>
        <v>0</v>
      </c>
      <c r="J152" s="362">
        <f>ROUND(E152+E153,3)</f>
        <v>0</v>
      </c>
      <c r="K152" s="363">
        <f>ROUND(F152+F153,3)</f>
        <v>0.19500000000000001</v>
      </c>
      <c r="L152" s="364">
        <f>ROUND(SUM(H152:K152),3)</f>
        <v>0.19500000000000001</v>
      </c>
      <c r="M152" s="361">
        <f>ROUND(H152+H153,3)</f>
        <v>0</v>
      </c>
      <c r="N152" s="362">
        <f>ROUND(I152+I153,3)</f>
        <v>0</v>
      </c>
      <c r="O152" s="362">
        <f>ROUND(J152+J153,3)</f>
        <v>0</v>
      </c>
      <c r="P152" s="363">
        <f>ROUND(K152+K153,3)</f>
        <v>0.19500000000000001</v>
      </c>
      <c r="Q152" s="364">
        <f>ROUND(SUM(M152:P152),3)</f>
        <v>0.19500000000000001</v>
      </c>
    </row>
    <row r="153" spans="1:17" s="625" customFormat="1" ht="15" customHeight="1" outlineLevel="2" x14ac:dyDescent="0.25">
      <c r="A153" s="572" t="s">
        <v>47</v>
      </c>
      <c r="B153" s="378" t="s">
        <v>144</v>
      </c>
      <c r="C153" s="366"/>
      <c r="D153" s="367"/>
      <c r="E153" s="367"/>
      <c r="F153" s="368">
        <v>-0.3</v>
      </c>
      <c r="G153" s="369">
        <f>ROUND(SUM(C153:F153),3)</f>
        <v>-0.3</v>
      </c>
      <c r="H153" s="366"/>
      <c r="I153" s="367"/>
      <c r="J153" s="367"/>
      <c r="K153" s="368"/>
      <c r="L153" s="369">
        <f>ROUND(SUM(H153:K153),3)</f>
        <v>0</v>
      </c>
      <c r="M153" s="366"/>
      <c r="N153" s="367"/>
      <c r="O153" s="367"/>
      <c r="P153" s="368"/>
      <c r="Q153" s="369">
        <f>ROUND(SUM(M153:P153),3)</f>
        <v>0</v>
      </c>
    </row>
    <row r="154" spans="1:17" s="625" customFormat="1" ht="15" customHeight="1" outlineLevel="2" x14ac:dyDescent="0.25">
      <c r="A154" s="356" t="s">
        <v>228</v>
      </c>
      <c r="B154" s="365" t="s">
        <v>144</v>
      </c>
      <c r="C154" s="370">
        <f>ROUND(C155*C$171,3)</f>
        <v>0</v>
      </c>
      <c r="D154" s="371">
        <f>ROUND(D155*D$171,3)</f>
        <v>0</v>
      </c>
      <c r="E154" s="371">
        <f>ROUND(E155*E$171,3)</f>
        <v>0</v>
      </c>
      <c r="F154" s="372">
        <f>ROUND(F155*F$171,3)</f>
        <v>0</v>
      </c>
      <c r="G154" s="369">
        <f>ROUND(SUM(C154:F154),3)</f>
        <v>0</v>
      </c>
      <c r="H154" s="370">
        <f>ROUND(H155*H$171,3)</f>
        <v>0</v>
      </c>
      <c r="I154" s="371">
        <f>ROUND(I155*I$171,3)</f>
        <v>0</v>
      </c>
      <c r="J154" s="371">
        <f>ROUND(J155*J$171,3)</f>
        <v>0</v>
      </c>
      <c r="K154" s="372">
        <f>ROUND(K155*K$171,3)</f>
        <v>0</v>
      </c>
      <c r="L154" s="369">
        <f>ROUND(SUM(H154:K154),3)</f>
        <v>0</v>
      </c>
      <c r="M154" s="370">
        <f>ROUND(M155*M$171,3)</f>
        <v>0</v>
      </c>
      <c r="N154" s="371">
        <f>ROUND(N155*N$171,3)</f>
        <v>0</v>
      </c>
      <c r="O154" s="371">
        <f>ROUND(O155*O$171,3)</f>
        <v>0</v>
      </c>
      <c r="P154" s="372">
        <f>ROUND(P155*P$171,3)</f>
        <v>0</v>
      </c>
      <c r="Q154" s="369">
        <f>ROUND(SUM(M154:P154),3)</f>
        <v>0</v>
      </c>
    </row>
    <row r="155" spans="1:17" s="625" customFormat="1" ht="15" customHeight="1" outlineLevel="2" x14ac:dyDescent="0.25">
      <c r="A155" s="460" t="s">
        <v>200</v>
      </c>
      <c r="B155" s="461" t="s">
        <v>132</v>
      </c>
      <c r="C155" s="462">
        <f>ROUND(G155,3)</f>
        <v>0.4</v>
      </c>
      <c r="D155" s="463">
        <f>ROUND(C155,3)</f>
        <v>0.4</v>
      </c>
      <c r="E155" s="463">
        <f>ROUND(D155,3)</f>
        <v>0.4</v>
      </c>
      <c r="F155" s="464">
        <f>ROUND(E155,3)</f>
        <v>0.4</v>
      </c>
      <c r="G155" s="465">
        <f>ROUND('1. Статистика'!F58,3)</f>
        <v>0.4</v>
      </c>
      <c r="H155" s="462">
        <f>ROUND(L155,3)</f>
        <v>0.4</v>
      </c>
      <c r="I155" s="463">
        <f>ROUND(H155,3)</f>
        <v>0.4</v>
      </c>
      <c r="J155" s="463">
        <f>ROUND(I155,3)</f>
        <v>0.4</v>
      </c>
      <c r="K155" s="464">
        <f>ROUND(J155,3)</f>
        <v>0.4</v>
      </c>
      <c r="L155" s="465">
        <f>ROUND('1. Статистика'!G58,3)</f>
        <v>0.4</v>
      </c>
      <c r="M155" s="462">
        <f>ROUND(Q155,3)</f>
        <v>0.4</v>
      </c>
      <c r="N155" s="463">
        <f>ROUND(M155,3)</f>
        <v>0.4</v>
      </c>
      <c r="O155" s="463">
        <f>ROUND(N155,3)</f>
        <v>0.4</v>
      </c>
      <c r="P155" s="464">
        <f>ROUND(O155,3)</f>
        <v>0.4</v>
      </c>
      <c r="Q155" s="465">
        <f>ROUND('1. Статистика'!H58,3)</f>
        <v>0.4</v>
      </c>
    </row>
    <row r="156" spans="1:17" ht="15" customHeight="1" outlineLevel="1" x14ac:dyDescent="0.25">
      <c r="A156" s="354" t="s">
        <v>92</v>
      </c>
      <c r="B156" s="374" t="s">
        <v>144</v>
      </c>
      <c r="C156" s="375">
        <f t="shared" ref="C156:Q156" si="37">ROUND(C157+C158+C159,3)</f>
        <v>0</v>
      </c>
      <c r="D156" s="376">
        <f t="shared" si="37"/>
        <v>0</v>
      </c>
      <c r="E156" s="376">
        <f t="shared" si="37"/>
        <v>0</v>
      </c>
      <c r="F156" s="377">
        <f t="shared" si="37"/>
        <v>0</v>
      </c>
      <c r="G156" s="153">
        <f t="shared" si="37"/>
        <v>0</v>
      </c>
      <c r="H156" s="375">
        <f t="shared" si="37"/>
        <v>0</v>
      </c>
      <c r="I156" s="376">
        <f t="shared" si="37"/>
        <v>0</v>
      </c>
      <c r="J156" s="376">
        <f t="shared" si="37"/>
        <v>0</v>
      </c>
      <c r="K156" s="377">
        <f t="shared" si="37"/>
        <v>0</v>
      </c>
      <c r="L156" s="153">
        <f t="shared" si="37"/>
        <v>0</v>
      </c>
      <c r="M156" s="375">
        <f t="shared" si="37"/>
        <v>0</v>
      </c>
      <c r="N156" s="376">
        <f t="shared" si="37"/>
        <v>0</v>
      </c>
      <c r="O156" s="376">
        <f t="shared" si="37"/>
        <v>0</v>
      </c>
      <c r="P156" s="377">
        <f t="shared" si="37"/>
        <v>0</v>
      </c>
      <c r="Q156" s="153">
        <f t="shared" si="37"/>
        <v>0</v>
      </c>
    </row>
    <row r="157" spans="1:17" s="625" customFormat="1" ht="15" customHeight="1" outlineLevel="2" x14ac:dyDescent="0.25">
      <c r="A157" s="355" t="s">
        <v>46</v>
      </c>
      <c r="B157" s="360" t="s">
        <v>144</v>
      </c>
      <c r="C157" s="361">
        <f>ROUND('1. Статистика'!M168,3)</f>
        <v>0</v>
      </c>
      <c r="D157" s="362">
        <f>ROUND('1. Статистика'!N168,3)</f>
        <v>0</v>
      </c>
      <c r="E157" s="362">
        <f>ROUND('1. Статистика'!O168,3)</f>
        <v>0</v>
      </c>
      <c r="F157" s="363">
        <f>ROUND('1. Статистика'!P168,3)</f>
        <v>0</v>
      </c>
      <c r="G157" s="364">
        <f>ROUND(SUM(C157:F157),3)</f>
        <v>0</v>
      </c>
      <c r="H157" s="361">
        <f>ROUND(C157+C158,3)</f>
        <v>0</v>
      </c>
      <c r="I157" s="362">
        <f>ROUND(D157+D158,3)</f>
        <v>0</v>
      </c>
      <c r="J157" s="362">
        <f>ROUND(E157+E158,3)</f>
        <v>0</v>
      </c>
      <c r="K157" s="363">
        <f>ROUND(F157+F158,3)</f>
        <v>0</v>
      </c>
      <c r="L157" s="364">
        <f>ROUND(SUM(H157:K157),3)</f>
        <v>0</v>
      </c>
      <c r="M157" s="361">
        <f>ROUND(H157+H158,3)</f>
        <v>0</v>
      </c>
      <c r="N157" s="362">
        <f>ROUND(I157+I158,3)</f>
        <v>0</v>
      </c>
      <c r="O157" s="362">
        <f>ROUND(J157+J158,3)</f>
        <v>0</v>
      </c>
      <c r="P157" s="363">
        <f>ROUND(K157+K158,3)</f>
        <v>0</v>
      </c>
      <c r="Q157" s="364">
        <f>ROUND(SUM(M157:P157),3)</f>
        <v>0</v>
      </c>
    </row>
    <row r="158" spans="1:17" s="625" customFormat="1" ht="15" customHeight="1" outlineLevel="2" x14ac:dyDescent="0.25">
      <c r="A158" s="572" t="s">
        <v>47</v>
      </c>
      <c r="B158" s="378" t="s">
        <v>144</v>
      </c>
      <c r="C158" s="366"/>
      <c r="D158" s="367"/>
      <c r="E158" s="367"/>
      <c r="F158" s="368"/>
      <c r="G158" s="369">
        <f>ROUND(SUM(C158:F158),3)</f>
        <v>0</v>
      </c>
      <c r="H158" s="366"/>
      <c r="I158" s="367"/>
      <c r="J158" s="367"/>
      <c r="K158" s="368"/>
      <c r="L158" s="369">
        <f>ROUND(SUM(H158:K158),3)</f>
        <v>0</v>
      </c>
      <c r="M158" s="366"/>
      <c r="N158" s="367"/>
      <c r="O158" s="367"/>
      <c r="P158" s="368"/>
      <c r="Q158" s="369">
        <f>ROUND(SUM(M158:P158),3)</f>
        <v>0</v>
      </c>
    </row>
    <row r="159" spans="1:17" s="625" customFormat="1" ht="15" customHeight="1" outlineLevel="2" x14ac:dyDescent="0.25">
      <c r="A159" s="356" t="s">
        <v>229</v>
      </c>
      <c r="B159" s="365" t="s">
        <v>144</v>
      </c>
      <c r="C159" s="370">
        <f>ROUND(C160*C$171,3)</f>
        <v>0</v>
      </c>
      <c r="D159" s="371">
        <f>ROUND(D160*D$171,3)</f>
        <v>0</v>
      </c>
      <c r="E159" s="371">
        <f>ROUND(E160*E$171,3)</f>
        <v>0</v>
      </c>
      <c r="F159" s="372">
        <f>ROUND(F160*F$171,3)</f>
        <v>0</v>
      </c>
      <c r="G159" s="369">
        <f>ROUND(SUM(C159:F159),3)</f>
        <v>0</v>
      </c>
      <c r="H159" s="370">
        <f>ROUND(H160*H$171,3)</f>
        <v>0</v>
      </c>
      <c r="I159" s="371">
        <f>ROUND(I160*I$171,3)</f>
        <v>0</v>
      </c>
      <c r="J159" s="371">
        <f>ROUND(J160*J$171,3)</f>
        <v>0</v>
      </c>
      <c r="K159" s="372">
        <f>ROUND(K160*K$171,3)</f>
        <v>0</v>
      </c>
      <c r="L159" s="369">
        <f>ROUND(SUM(H159:K159),3)</f>
        <v>0</v>
      </c>
      <c r="M159" s="370">
        <f>ROUND(M160*M$171,3)</f>
        <v>0</v>
      </c>
      <c r="N159" s="371">
        <f>ROUND(N160*N$171,3)</f>
        <v>0</v>
      </c>
      <c r="O159" s="371">
        <f>ROUND(O160*O$171,3)</f>
        <v>0</v>
      </c>
      <c r="P159" s="372">
        <f>ROUND(P160*P$171,3)</f>
        <v>0</v>
      </c>
      <c r="Q159" s="369">
        <f>ROUND(SUM(M159:P159),3)</f>
        <v>0</v>
      </c>
    </row>
    <row r="160" spans="1:17" s="625" customFormat="1" ht="15" customHeight="1" outlineLevel="2" x14ac:dyDescent="0.25">
      <c r="A160" s="460" t="s">
        <v>200</v>
      </c>
      <c r="B160" s="461" t="s">
        <v>132</v>
      </c>
      <c r="C160" s="462">
        <f>ROUND(G160,3)</f>
        <v>0.5</v>
      </c>
      <c r="D160" s="463">
        <f>ROUND(C160,3)</f>
        <v>0.5</v>
      </c>
      <c r="E160" s="463">
        <f>ROUND(D160,3)</f>
        <v>0.5</v>
      </c>
      <c r="F160" s="464">
        <f>ROUND(E160,3)</f>
        <v>0.5</v>
      </c>
      <c r="G160" s="465">
        <f>ROUND('1. Статистика'!F59,3)</f>
        <v>0.5</v>
      </c>
      <c r="H160" s="462">
        <f>ROUND(L160,3)</f>
        <v>0.5</v>
      </c>
      <c r="I160" s="463">
        <f>ROUND(H160,3)</f>
        <v>0.5</v>
      </c>
      <c r="J160" s="463">
        <f>ROUND(I160,3)</f>
        <v>0.5</v>
      </c>
      <c r="K160" s="464">
        <f>ROUND(J160,3)</f>
        <v>0.5</v>
      </c>
      <c r="L160" s="465">
        <f>ROUND('1. Статистика'!G59,3)</f>
        <v>0.5</v>
      </c>
      <c r="M160" s="462">
        <f>ROUND(Q160,3)</f>
        <v>0.5</v>
      </c>
      <c r="N160" s="463">
        <f>ROUND(M160,3)</f>
        <v>0.5</v>
      </c>
      <c r="O160" s="463">
        <f>ROUND(N160,3)</f>
        <v>0.5</v>
      </c>
      <c r="P160" s="464">
        <f>ROUND(O160,3)</f>
        <v>0.5</v>
      </c>
      <c r="Q160" s="465">
        <f>ROUND('1. Статистика'!H59,3)</f>
        <v>0.5</v>
      </c>
    </row>
    <row r="161" spans="1:17" ht="15" customHeight="1" outlineLevel="1" x14ac:dyDescent="0.25">
      <c r="A161" s="354" t="s">
        <v>187</v>
      </c>
      <c r="B161" s="374" t="s">
        <v>144</v>
      </c>
      <c r="C161" s="375">
        <f t="shared" ref="C161:Q161" si="38">ROUND(C162+C163+C164,3)</f>
        <v>1.25</v>
      </c>
      <c r="D161" s="376">
        <f t="shared" si="38"/>
        <v>2</v>
      </c>
      <c r="E161" s="376">
        <f t="shared" si="38"/>
        <v>2.92</v>
      </c>
      <c r="F161" s="377">
        <f t="shared" si="38"/>
        <v>2.1549999999999998</v>
      </c>
      <c r="G161" s="153">
        <f t="shared" si="38"/>
        <v>8.3249999999999993</v>
      </c>
      <c r="H161" s="375">
        <f t="shared" si="38"/>
        <v>1.25</v>
      </c>
      <c r="I161" s="376">
        <f t="shared" si="38"/>
        <v>2</v>
      </c>
      <c r="J161" s="376">
        <f t="shared" si="38"/>
        <v>2.52</v>
      </c>
      <c r="K161" s="377">
        <f t="shared" si="38"/>
        <v>2.1549999999999998</v>
      </c>
      <c r="L161" s="153">
        <f t="shared" si="38"/>
        <v>7.9249999999999998</v>
      </c>
      <c r="M161" s="375">
        <f t="shared" si="38"/>
        <v>1.25</v>
      </c>
      <c r="N161" s="376">
        <f t="shared" si="38"/>
        <v>2</v>
      </c>
      <c r="O161" s="376">
        <f t="shared" si="38"/>
        <v>2.52</v>
      </c>
      <c r="P161" s="377">
        <f t="shared" si="38"/>
        <v>2.1549999999999998</v>
      </c>
      <c r="Q161" s="153">
        <f t="shared" si="38"/>
        <v>7.9249999999999998</v>
      </c>
    </row>
    <row r="162" spans="1:17" s="625" customFormat="1" ht="15" customHeight="1" outlineLevel="2" x14ac:dyDescent="0.25">
      <c r="A162" s="355" t="s">
        <v>46</v>
      </c>
      <c r="B162" s="360" t="s">
        <v>144</v>
      </c>
      <c r="C162" s="361">
        <f>ROUND('1. Статистика'!M172,3)</f>
        <v>1.25</v>
      </c>
      <c r="D162" s="362">
        <f>ROUND('1. Статистика'!N172,3)</f>
        <v>2</v>
      </c>
      <c r="E162" s="362">
        <f>ROUND('1. Статистика'!O172,3)</f>
        <v>3</v>
      </c>
      <c r="F162" s="363">
        <f>ROUND('1. Статистика'!P172,3)</f>
        <v>2.1549999999999998</v>
      </c>
      <c r="G162" s="364">
        <f>ROUND(SUM(C162:F162),3)</f>
        <v>8.4049999999999994</v>
      </c>
      <c r="H162" s="361">
        <f>ROUND(C162+C163,3)</f>
        <v>1.25</v>
      </c>
      <c r="I162" s="362">
        <f>ROUND(D162+D163,3)</f>
        <v>2</v>
      </c>
      <c r="J162" s="362">
        <f>ROUND(E162+E163,3)</f>
        <v>2.92</v>
      </c>
      <c r="K162" s="363">
        <f>ROUND(F162+F163,3)</f>
        <v>2.1549999999999998</v>
      </c>
      <c r="L162" s="364">
        <f>ROUND(SUM(H162:K162),3)</f>
        <v>8.3249999999999993</v>
      </c>
      <c r="M162" s="361">
        <f>ROUND(H162+H163,3)</f>
        <v>1.25</v>
      </c>
      <c r="N162" s="362">
        <f>ROUND(I162+I163,3)</f>
        <v>2</v>
      </c>
      <c r="O162" s="362">
        <f>ROUND(J162+J163,3)</f>
        <v>2.52</v>
      </c>
      <c r="P162" s="363">
        <f>ROUND(K162+K163,3)</f>
        <v>2.1549999999999998</v>
      </c>
      <c r="Q162" s="364">
        <f>ROUND(SUM(M162:P162),3)</f>
        <v>7.9249999999999998</v>
      </c>
    </row>
    <row r="163" spans="1:17" s="625" customFormat="1" ht="15" customHeight="1" outlineLevel="2" x14ac:dyDescent="0.25">
      <c r="A163" s="572" t="s">
        <v>47</v>
      </c>
      <c r="B163" s="378" t="s">
        <v>144</v>
      </c>
      <c r="C163" s="366"/>
      <c r="D163" s="367"/>
      <c r="E163" s="367">
        <v>-0.08</v>
      </c>
      <c r="F163" s="368"/>
      <c r="G163" s="369">
        <f>ROUND(SUM(C163:F163),3)</f>
        <v>-0.08</v>
      </c>
      <c r="H163" s="366"/>
      <c r="I163" s="367"/>
      <c r="J163" s="367">
        <v>-0.4</v>
      </c>
      <c r="K163" s="368"/>
      <c r="L163" s="369">
        <f>ROUND(SUM(H163:K163),3)</f>
        <v>-0.4</v>
      </c>
      <c r="M163" s="366"/>
      <c r="N163" s="367"/>
      <c r="O163" s="367"/>
      <c r="P163" s="368"/>
      <c r="Q163" s="369">
        <f>ROUND(SUM(M163:P163),3)</f>
        <v>0</v>
      </c>
    </row>
    <row r="164" spans="1:17" s="625" customFormat="1" ht="15" customHeight="1" outlineLevel="2" x14ac:dyDescent="0.25">
      <c r="A164" s="356" t="s">
        <v>230</v>
      </c>
      <c r="B164" s="365" t="s">
        <v>144</v>
      </c>
      <c r="C164" s="370">
        <f>ROUND(C165*C$171,3)</f>
        <v>0</v>
      </c>
      <c r="D164" s="371">
        <f>ROUND(D165*D$171,3)</f>
        <v>0</v>
      </c>
      <c r="E164" s="371">
        <f>ROUND(E165*E$171,3)</f>
        <v>0</v>
      </c>
      <c r="F164" s="372">
        <f>ROUND(F165*F$171,3)</f>
        <v>0</v>
      </c>
      <c r="G164" s="369">
        <f>ROUND(SUM(C164:F164),3)</f>
        <v>0</v>
      </c>
      <c r="H164" s="370">
        <f>ROUND(H165*H$171,3)</f>
        <v>0</v>
      </c>
      <c r="I164" s="371">
        <f>ROUND(I165*I$171,3)</f>
        <v>0</v>
      </c>
      <c r="J164" s="371">
        <f>ROUND(J165*J$171,3)</f>
        <v>0</v>
      </c>
      <c r="K164" s="372">
        <f>ROUND(K165*K$171,3)</f>
        <v>0</v>
      </c>
      <c r="L164" s="369">
        <f>ROUND(SUM(H164:K164),3)</f>
        <v>0</v>
      </c>
      <c r="M164" s="370">
        <f>ROUND(M165*M$171,3)</f>
        <v>0</v>
      </c>
      <c r="N164" s="371">
        <f>ROUND(N165*N$171,3)</f>
        <v>0</v>
      </c>
      <c r="O164" s="371">
        <f>ROUND(O165*O$171,3)</f>
        <v>0</v>
      </c>
      <c r="P164" s="372">
        <f>ROUND(P165*P$171,3)</f>
        <v>0</v>
      </c>
      <c r="Q164" s="369">
        <f>ROUND(SUM(M164:P164),3)</f>
        <v>0</v>
      </c>
    </row>
    <row r="165" spans="1:17" s="625" customFormat="1" ht="15" customHeight="1" outlineLevel="2" x14ac:dyDescent="0.25">
      <c r="A165" s="460" t="s">
        <v>200</v>
      </c>
      <c r="B165" s="461" t="s">
        <v>132</v>
      </c>
      <c r="C165" s="462">
        <f>ROUND(G165,3)</f>
        <v>0.01</v>
      </c>
      <c r="D165" s="463">
        <f>ROUND(C165,3)</f>
        <v>0.01</v>
      </c>
      <c r="E165" s="463">
        <f>ROUND(D165,3)</f>
        <v>0.01</v>
      </c>
      <c r="F165" s="464">
        <f>ROUND(E165,3)</f>
        <v>0.01</v>
      </c>
      <c r="G165" s="465">
        <f>ROUND('1. Статистика'!F60,3)</f>
        <v>0.01</v>
      </c>
      <c r="H165" s="462">
        <f>ROUND(L165,3)</f>
        <v>0.01</v>
      </c>
      <c r="I165" s="463">
        <f>ROUND(H165,3)</f>
        <v>0.01</v>
      </c>
      <c r="J165" s="463">
        <f>ROUND(I165,3)</f>
        <v>0.01</v>
      </c>
      <c r="K165" s="464">
        <f>ROUND(J165,3)</f>
        <v>0.01</v>
      </c>
      <c r="L165" s="465">
        <f>ROUND('1. Статистика'!G60,3)</f>
        <v>0.01</v>
      </c>
      <c r="M165" s="462">
        <f>ROUND(Q165,3)</f>
        <v>0.01</v>
      </c>
      <c r="N165" s="463">
        <f>ROUND(M165,3)</f>
        <v>0.01</v>
      </c>
      <c r="O165" s="463">
        <f>ROUND(N165,3)</f>
        <v>0.01</v>
      </c>
      <c r="P165" s="464">
        <f>ROUND(O165,3)</f>
        <v>0.01</v>
      </c>
      <c r="Q165" s="465">
        <f>ROUND('1. Статистика'!H60,3)</f>
        <v>0.01</v>
      </c>
    </row>
    <row r="166" spans="1:17" ht="15" customHeight="1" outlineLevel="1" x14ac:dyDescent="0.25">
      <c r="A166" s="354" t="s">
        <v>93</v>
      </c>
      <c r="B166" s="374" t="s">
        <v>144</v>
      </c>
      <c r="C166" s="375">
        <f t="shared" ref="C166:Q166" si="39">ROUND(C167+C168+C169,3)</f>
        <v>0</v>
      </c>
      <c r="D166" s="376">
        <f t="shared" si="39"/>
        <v>0</v>
      </c>
      <c r="E166" s="376">
        <f t="shared" si="39"/>
        <v>0.1</v>
      </c>
      <c r="F166" s="377">
        <f t="shared" si="39"/>
        <v>0.2</v>
      </c>
      <c r="G166" s="153">
        <f t="shared" si="39"/>
        <v>0.3</v>
      </c>
      <c r="H166" s="375">
        <f t="shared" si="39"/>
        <v>0</v>
      </c>
      <c r="I166" s="376">
        <f t="shared" si="39"/>
        <v>0</v>
      </c>
      <c r="J166" s="376">
        <f t="shared" si="39"/>
        <v>0.1</v>
      </c>
      <c r="K166" s="377">
        <f t="shared" si="39"/>
        <v>0.2</v>
      </c>
      <c r="L166" s="153">
        <f t="shared" si="39"/>
        <v>0.3</v>
      </c>
      <c r="M166" s="375">
        <f t="shared" si="39"/>
        <v>0</v>
      </c>
      <c r="N166" s="376">
        <f t="shared" si="39"/>
        <v>0</v>
      </c>
      <c r="O166" s="376">
        <f t="shared" si="39"/>
        <v>0.1</v>
      </c>
      <c r="P166" s="377">
        <f t="shared" si="39"/>
        <v>0.2</v>
      </c>
      <c r="Q166" s="153">
        <f t="shared" si="39"/>
        <v>0.3</v>
      </c>
    </row>
    <row r="167" spans="1:17" s="625" customFormat="1" ht="15" customHeight="1" outlineLevel="2" x14ac:dyDescent="0.25">
      <c r="A167" s="355" t="s">
        <v>46</v>
      </c>
      <c r="B167" s="360" t="s">
        <v>144</v>
      </c>
      <c r="C167" s="361">
        <f>ROUND('1. Статистика'!M176,3)</f>
        <v>0</v>
      </c>
      <c r="D167" s="362">
        <f>ROUND('1. Статистика'!N176,3)</f>
        <v>0</v>
      </c>
      <c r="E167" s="362">
        <f>ROUND('1. Статистика'!O176,3)</f>
        <v>0.1</v>
      </c>
      <c r="F167" s="363">
        <f>ROUND('1. Статистика'!P176,3)</f>
        <v>0.2</v>
      </c>
      <c r="G167" s="364">
        <f>ROUND(SUM(C167:F167),3)</f>
        <v>0.3</v>
      </c>
      <c r="H167" s="361">
        <f>ROUND(C167+C168,3)</f>
        <v>0</v>
      </c>
      <c r="I167" s="362">
        <f>ROUND(D167+D168,3)</f>
        <v>0</v>
      </c>
      <c r="J167" s="362">
        <f>ROUND(E167+E168,3)</f>
        <v>0.1</v>
      </c>
      <c r="K167" s="363">
        <f>ROUND(F167+F168,3)</f>
        <v>0.2</v>
      </c>
      <c r="L167" s="364">
        <f>ROUND(SUM(H167:K167),3)</f>
        <v>0.3</v>
      </c>
      <c r="M167" s="361">
        <f>ROUND(H167+H168,3)</f>
        <v>0</v>
      </c>
      <c r="N167" s="362">
        <f>ROUND(I167+I168,3)</f>
        <v>0</v>
      </c>
      <c r="O167" s="362">
        <f>ROUND(J167+J168,3)</f>
        <v>0.1</v>
      </c>
      <c r="P167" s="363">
        <f>ROUND(K167+K168,3)</f>
        <v>0.2</v>
      </c>
      <c r="Q167" s="364">
        <f>ROUND(SUM(M167:P167),3)</f>
        <v>0.3</v>
      </c>
    </row>
    <row r="168" spans="1:17" s="625" customFormat="1" ht="15" customHeight="1" outlineLevel="2" x14ac:dyDescent="0.25">
      <c r="A168" s="572" t="s">
        <v>47</v>
      </c>
      <c r="B168" s="378" t="s">
        <v>144</v>
      </c>
      <c r="C168" s="366"/>
      <c r="D168" s="367"/>
      <c r="E168" s="367"/>
      <c r="F168" s="368"/>
      <c r="G168" s="369">
        <f>ROUND(SUM(C168:F168),3)</f>
        <v>0</v>
      </c>
      <c r="H168" s="366"/>
      <c r="I168" s="367"/>
      <c r="J168" s="367"/>
      <c r="K168" s="368"/>
      <c r="L168" s="369">
        <f>ROUND(SUM(H168:K168),3)</f>
        <v>0</v>
      </c>
      <c r="M168" s="366"/>
      <c r="N168" s="367"/>
      <c r="O168" s="367"/>
      <c r="P168" s="368"/>
      <c r="Q168" s="369">
        <f>ROUND(SUM(M168:P168),3)</f>
        <v>0</v>
      </c>
    </row>
    <row r="169" spans="1:17" s="625" customFormat="1" ht="15" customHeight="1" outlineLevel="2" x14ac:dyDescent="0.25">
      <c r="A169" s="356" t="s">
        <v>231</v>
      </c>
      <c r="B169" s="365" t="s">
        <v>144</v>
      </c>
      <c r="C169" s="370">
        <f>ROUND(C170*C$171,3)</f>
        <v>0</v>
      </c>
      <c r="D169" s="371">
        <f>ROUND(D170*D$171,3)</f>
        <v>0</v>
      </c>
      <c r="E169" s="371">
        <f>ROUND(E170*E$171,3)</f>
        <v>0</v>
      </c>
      <c r="F169" s="372">
        <f>ROUND(F170*F$171,3)</f>
        <v>0</v>
      </c>
      <c r="G169" s="369">
        <f>ROUND(SUM(C169:F169),3)</f>
        <v>0</v>
      </c>
      <c r="H169" s="370">
        <f>ROUND(H170*H$171,3)</f>
        <v>0</v>
      </c>
      <c r="I169" s="371">
        <f>ROUND(I170*I$171,3)</f>
        <v>0</v>
      </c>
      <c r="J169" s="371">
        <f>ROUND(J170*J$171,3)</f>
        <v>0</v>
      </c>
      <c r="K169" s="372">
        <f>ROUND(K170*K$171,3)</f>
        <v>0</v>
      </c>
      <c r="L169" s="369">
        <f>ROUND(SUM(H169:K169),3)</f>
        <v>0</v>
      </c>
      <c r="M169" s="370">
        <f>ROUND(M170*M$171,3)</f>
        <v>0</v>
      </c>
      <c r="N169" s="371">
        <f>ROUND(N170*N$171,3)</f>
        <v>0</v>
      </c>
      <c r="O169" s="371">
        <f>ROUND(O170*O$171,3)</f>
        <v>0</v>
      </c>
      <c r="P169" s="372">
        <f>ROUND(P170*P$171,3)</f>
        <v>0</v>
      </c>
      <c r="Q169" s="369">
        <f>ROUND(SUM(M169:P169),3)</f>
        <v>0</v>
      </c>
    </row>
    <row r="170" spans="1:17" s="625" customFormat="1" ht="15" customHeight="1" outlineLevel="2" x14ac:dyDescent="0.25">
      <c r="A170" s="460" t="s">
        <v>200</v>
      </c>
      <c r="B170" s="461" t="s">
        <v>132</v>
      </c>
      <c r="C170" s="462">
        <f>ROUND(G170,3)</f>
        <v>0.02</v>
      </c>
      <c r="D170" s="463">
        <f>ROUND(C170,3)</f>
        <v>0.02</v>
      </c>
      <c r="E170" s="463">
        <f>ROUND(D170,3)</f>
        <v>0.02</v>
      </c>
      <c r="F170" s="464">
        <f>ROUND(E170,3)</f>
        <v>0.02</v>
      </c>
      <c r="G170" s="465">
        <f>ROUND('1. Статистика'!F61,3)</f>
        <v>0.02</v>
      </c>
      <c r="H170" s="462">
        <f>ROUND(L170,3)</f>
        <v>0.02</v>
      </c>
      <c r="I170" s="463">
        <f>ROUND(H170,3)</f>
        <v>0.02</v>
      </c>
      <c r="J170" s="463">
        <f>ROUND(I170,3)</f>
        <v>0.02</v>
      </c>
      <c r="K170" s="464">
        <f>ROUND(J170,3)</f>
        <v>0.02</v>
      </c>
      <c r="L170" s="465">
        <f>ROUND('1. Статистика'!G61,3)</f>
        <v>0.02</v>
      </c>
      <c r="M170" s="462">
        <f>ROUND(Q170,3)</f>
        <v>0.02</v>
      </c>
      <c r="N170" s="463">
        <f>ROUND(M170,3)</f>
        <v>0.02</v>
      </c>
      <c r="O170" s="463">
        <f>ROUND(N170,3)</f>
        <v>0.02</v>
      </c>
      <c r="P170" s="464">
        <f>ROUND(O170,3)</f>
        <v>0.02</v>
      </c>
      <c r="Q170" s="465">
        <f>ROUND('1. Статистика'!H61,3)</f>
        <v>0.02</v>
      </c>
    </row>
    <row r="171" spans="1:17" ht="30" outlineLevel="1" x14ac:dyDescent="0.25">
      <c r="A171" s="469" t="s">
        <v>202</v>
      </c>
      <c r="B171" s="470" t="s">
        <v>144</v>
      </c>
      <c r="C171" s="471">
        <f t="shared" ref="C171:Q171" si="40">ROUND(C172+C173,3)</f>
        <v>0</v>
      </c>
      <c r="D171" s="472">
        <f t="shared" si="40"/>
        <v>0</v>
      </c>
      <c r="E171" s="472">
        <f t="shared" si="40"/>
        <v>0</v>
      </c>
      <c r="F171" s="473">
        <f t="shared" si="40"/>
        <v>0</v>
      </c>
      <c r="G171" s="474">
        <f t="shared" si="40"/>
        <v>0</v>
      </c>
      <c r="H171" s="471">
        <f t="shared" si="40"/>
        <v>0</v>
      </c>
      <c r="I171" s="472">
        <f t="shared" si="40"/>
        <v>0</v>
      </c>
      <c r="J171" s="472">
        <f t="shared" si="40"/>
        <v>0</v>
      </c>
      <c r="K171" s="473">
        <f t="shared" si="40"/>
        <v>0</v>
      </c>
      <c r="L171" s="474">
        <f t="shared" si="40"/>
        <v>0</v>
      </c>
      <c r="M171" s="471">
        <f t="shared" si="40"/>
        <v>0</v>
      </c>
      <c r="N171" s="472">
        <f t="shared" si="40"/>
        <v>0</v>
      </c>
      <c r="O171" s="472">
        <f t="shared" si="40"/>
        <v>0</v>
      </c>
      <c r="P171" s="473">
        <f t="shared" si="40"/>
        <v>0</v>
      </c>
      <c r="Q171" s="474">
        <f t="shared" si="40"/>
        <v>0</v>
      </c>
    </row>
    <row r="172" spans="1:17" s="625" customFormat="1" ht="30" outlineLevel="2" x14ac:dyDescent="0.25">
      <c r="A172" s="391" t="s">
        <v>46</v>
      </c>
      <c r="B172" s="365" t="s">
        <v>144</v>
      </c>
      <c r="C172" s="370">
        <f>ROUND('1. Статистика'!M179,3)</f>
        <v>0</v>
      </c>
      <c r="D172" s="371">
        <f>ROUND('1. Статистика'!N179,3)</f>
        <v>0</v>
      </c>
      <c r="E172" s="371">
        <f>ROUND('1. Статистика'!O179,3)</f>
        <v>0</v>
      </c>
      <c r="F172" s="372">
        <f>ROUND('1. Статистика'!P179,3)</f>
        <v>0</v>
      </c>
      <c r="G172" s="369">
        <f>ROUND(SUM(C172:F172),3)</f>
        <v>0</v>
      </c>
      <c r="H172" s="370">
        <f>ROUND(C171,3)</f>
        <v>0</v>
      </c>
      <c r="I172" s="371">
        <f>ROUND(D171,3)</f>
        <v>0</v>
      </c>
      <c r="J172" s="371">
        <f>ROUND(E171,3)</f>
        <v>0</v>
      </c>
      <c r="K172" s="372">
        <f>ROUND(F171,3)</f>
        <v>0</v>
      </c>
      <c r="L172" s="369">
        <f>ROUND(SUM(H172:K172),3)</f>
        <v>0</v>
      </c>
      <c r="M172" s="370">
        <f>ROUND(H171,3)</f>
        <v>0</v>
      </c>
      <c r="N172" s="371">
        <f>ROUND(I171,3)</f>
        <v>0</v>
      </c>
      <c r="O172" s="371">
        <f>ROUND(J171,3)</f>
        <v>0</v>
      </c>
      <c r="P172" s="372">
        <f>ROUND(K171,3)</f>
        <v>0</v>
      </c>
      <c r="Q172" s="369">
        <f>ROUND(SUM(M172:P172),3)</f>
        <v>0</v>
      </c>
    </row>
    <row r="173" spans="1:17" s="625" customFormat="1" ht="30" outlineLevel="2" x14ac:dyDescent="0.25">
      <c r="A173" s="574" t="s">
        <v>47</v>
      </c>
      <c r="B173" s="385" t="s">
        <v>144</v>
      </c>
      <c r="C173" s="386"/>
      <c r="D173" s="387"/>
      <c r="E173" s="387"/>
      <c r="F173" s="388"/>
      <c r="G173" s="389">
        <f>ROUND(SUM(C173:F173),3)</f>
        <v>0</v>
      </c>
      <c r="H173" s="386"/>
      <c r="I173" s="387"/>
      <c r="J173" s="387"/>
      <c r="K173" s="388"/>
      <c r="L173" s="389">
        <f>ROUND(SUM(H173:K173),3)</f>
        <v>0</v>
      </c>
      <c r="M173" s="386"/>
      <c r="N173" s="387"/>
      <c r="O173" s="387"/>
      <c r="P173" s="388"/>
      <c r="Q173" s="389">
        <f>ROUND(SUM(M173:P173),3)</f>
        <v>0</v>
      </c>
    </row>
    <row r="174" spans="1:17" s="624" customFormat="1" x14ac:dyDescent="0.25">
      <c r="A174" s="449" t="s">
        <v>154</v>
      </c>
      <c r="B174" s="466" t="s">
        <v>144</v>
      </c>
      <c r="C174" s="452">
        <f t="shared" ref="C174:Q174" si="41">ROUND(C175+C196+C182+C189+C203,3)</f>
        <v>17.565000000000001</v>
      </c>
      <c r="D174" s="452">
        <f t="shared" si="41"/>
        <v>16.498999999999999</v>
      </c>
      <c r="E174" s="452">
        <f t="shared" si="41"/>
        <v>22.244</v>
      </c>
      <c r="F174" s="452">
        <f t="shared" si="41"/>
        <v>25.38</v>
      </c>
      <c r="G174" s="454">
        <f t="shared" si="41"/>
        <v>81.688000000000002</v>
      </c>
      <c r="H174" s="452">
        <f t="shared" si="41"/>
        <v>17.565000000000001</v>
      </c>
      <c r="I174" s="452">
        <f t="shared" si="41"/>
        <v>16.498999999999999</v>
      </c>
      <c r="J174" s="452">
        <f t="shared" si="41"/>
        <v>22.244</v>
      </c>
      <c r="K174" s="453">
        <f t="shared" si="41"/>
        <v>25.38</v>
      </c>
      <c r="L174" s="454">
        <f t="shared" si="41"/>
        <v>81.688000000000002</v>
      </c>
      <c r="M174" s="452">
        <f t="shared" si="41"/>
        <v>17.565000000000001</v>
      </c>
      <c r="N174" s="452">
        <f t="shared" si="41"/>
        <v>16.498999999999999</v>
      </c>
      <c r="O174" s="452">
        <f t="shared" si="41"/>
        <v>22.244</v>
      </c>
      <c r="P174" s="453">
        <f t="shared" si="41"/>
        <v>25.38</v>
      </c>
      <c r="Q174" s="454">
        <f t="shared" si="41"/>
        <v>81.688000000000002</v>
      </c>
    </row>
    <row r="175" spans="1:17" outlineLevel="1" x14ac:dyDescent="0.25">
      <c r="A175" s="424" t="s">
        <v>184</v>
      </c>
      <c r="B175" s="374" t="s">
        <v>144</v>
      </c>
      <c r="C175" s="298">
        <f t="shared" ref="C175:Q175" si="42">ROUND(C179+C180,3)</f>
        <v>4.4349999999999996</v>
      </c>
      <c r="D175" s="298">
        <f t="shared" si="42"/>
        <v>5.3849999999999998</v>
      </c>
      <c r="E175" s="298">
        <f t="shared" si="42"/>
        <v>4.774</v>
      </c>
      <c r="F175" s="298">
        <f t="shared" si="42"/>
        <v>8.0329999999999995</v>
      </c>
      <c r="G175" s="153">
        <f t="shared" si="42"/>
        <v>22.626999999999999</v>
      </c>
      <c r="H175" s="298">
        <f t="shared" si="42"/>
        <v>4.4349999999999996</v>
      </c>
      <c r="I175" s="298">
        <f t="shared" si="42"/>
        <v>5.3849999999999998</v>
      </c>
      <c r="J175" s="298">
        <f t="shared" si="42"/>
        <v>4.774</v>
      </c>
      <c r="K175" s="298">
        <f t="shared" si="42"/>
        <v>8.0329999999999995</v>
      </c>
      <c r="L175" s="153">
        <f t="shared" si="42"/>
        <v>22.626999999999999</v>
      </c>
      <c r="M175" s="298">
        <f t="shared" si="42"/>
        <v>4.4349999999999996</v>
      </c>
      <c r="N175" s="298">
        <f t="shared" si="42"/>
        <v>5.3849999999999998</v>
      </c>
      <c r="O175" s="298">
        <f t="shared" si="42"/>
        <v>4.774</v>
      </c>
      <c r="P175" s="298">
        <f t="shared" si="42"/>
        <v>8.0329999999999995</v>
      </c>
      <c r="Q175" s="153">
        <f t="shared" si="42"/>
        <v>22.626999999999999</v>
      </c>
    </row>
    <row r="176" spans="1:17" outlineLevel="2" x14ac:dyDescent="0.25">
      <c r="A176" s="467" t="s">
        <v>254</v>
      </c>
      <c r="B176" s="365" t="s">
        <v>132</v>
      </c>
      <c r="C176" s="631">
        <f>ROUND('1. Статистика'!C283,3)</f>
        <v>0.19600000000000001</v>
      </c>
      <c r="D176" s="631">
        <f>ROUND(G176-(C176+E176+F176),3)</f>
        <v>0.23799999999999999</v>
      </c>
      <c r="E176" s="631">
        <f>ROUND('1. Статистика'!E283,3)</f>
        <v>0.21099999999999999</v>
      </c>
      <c r="F176" s="631">
        <f>ROUND('1. Статистика'!F283,3)</f>
        <v>0.35499999999999998</v>
      </c>
      <c r="G176" s="632">
        <v>1</v>
      </c>
      <c r="H176" s="631">
        <f>ROUND(C176,3)</f>
        <v>0.19600000000000001</v>
      </c>
      <c r="I176" s="631">
        <f>ROUND(D176,3)</f>
        <v>0.23799999999999999</v>
      </c>
      <c r="J176" s="631">
        <f>ROUND(E176,3)</f>
        <v>0.21099999999999999</v>
      </c>
      <c r="K176" s="631">
        <f>ROUND(F176,3)</f>
        <v>0.35499999999999998</v>
      </c>
      <c r="L176" s="632">
        <v>1</v>
      </c>
      <c r="M176" s="631">
        <f>ROUND(H176,3)</f>
        <v>0.19600000000000001</v>
      </c>
      <c r="N176" s="631">
        <f>ROUND(I176,3)</f>
        <v>0.23799999999999999</v>
      </c>
      <c r="O176" s="631">
        <f>ROUND(J176,3)</f>
        <v>0.21099999999999999</v>
      </c>
      <c r="P176" s="631">
        <f>ROUND(K176,3)</f>
        <v>0.35499999999999998</v>
      </c>
      <c r="Q176" s="632">
        <v>1</v>
      </c>
    </row>
    <row r="177" spans="1:17" s="625" customFormat="1" ht="32.65" customHeight="1" outlineLevel="2" x14ac:dyDescent="0.25">
      <c r="A177" s="384" t="s">
        <v>115</v>
      </c>
      <c r="B177" s="365" t="s">
        <v>132</v>
      </c>
      <c r="C177" s="370">
        <f>ROUND(G177,3)</f>
        <v>0.27700000000000002</v>
      </c>
      <c r="D177" s="371">
        <f t="shared" ref="D177:F178" si="43">ROUND(C177,3)</f>
        <v>0.27700000000000002</v>
      </c>
      <c r="E177" s="371">
        <f t="shared" si="43"/>
        <v>0.27700000000000002</v>
      </c>
      <c r="F177" s="371">
        <f t="shared" si="43"/>
        <v>0.27700000000000002</v>
      </c>
      <c r="G177" s="752">
        <f>ROUND('1. Статистика'!C259,3)</f>
        <v>0.27700000000000002</v>
      </c>
      <c r="H177" s="370">
        <f>ROUND(L177,3)</f>
        <v>0.27700000000000002</v>
      </c>
      <c r="I177" s="371">
        <f t="shared" ref="I177:K178" si="44">ROUND(H177,3)</f>
        <v>0.27700000000000002</v>
      </c>
      <c r="J177" s="371">
        <f t="shared" si="44"/>
        <v>0.27700000000000002</v>
      </c>
      <c r="K177" s="371">
        <f t="shared" si="44"/>
        <v>0.27700000000000002</v>
      </c>
      <c r="L177" s="752">
        <f>ROUND(G177,3)</f>
        <v>0.27700000000000002</v>
      </c>
      <c r="M177" s="370">
        <f>ROUND(Q177,3)</f>
        <v>0.27700000000000002</v>
      </c>
      <c r="N177" s="371">
        <f t="shared" ref="N177:P178" si="45">ROUND(M177,3)</f>
        <v>0.27700000000000002</v>
      </c>
      <c r="O177" s="371">
        <f t="shared" si="45"/>
        <v>0.27700000000000002</v>
      </c>
      <c r="P177" s="371">
        <f t="shared" si="45"/>
        <v>0.27700000000000002</v>
      </c>
      <c r="Q177" s="752">
        <f>ROUND(L177,3)</f>
        <v>0.27700000000000002</v>
      </c>
    </row>
    <row r="178" spans="1:17" s="625" customFormat="1" outlineLevel="2" x14ac:dyDescent="0.25">
      <c r="A178" s="384" t="s">
        <v>163</v>
      </c>
      <c r="B178" s="365" t="s">
        <v>144</v>
      </c>
      <c r="C178" s="370">
        <f>ROUND(G178,3)</f>
        <v>81.688999999999993</v>
      </c>
      <c r="D178" s="371">
        <f t="shared" si="43"/>
        <v>81.688999999999993</v>
      </c>
      <c r="E178" s="371">
        <f t="shared" si="43"/>
        <v>81.688999999999993</v>
      </c>
      <c r="F178" s="371">
        <f t="shared" si="43"/>
        <v>81.688999999999993</v>
      </c>
      <c r="G178" s="369">
        <f>ROUND('1. Статистика'!$C$253,3)</f>
        <v>81.688999999999993</v>
      </c>
      <c r="H178" s="370">
        <f>ROUND(L178,3)</f>
        <v>81.688999999999993</v>
      </c>
      <c r="I178" s="371">
        <f t="shared" si="44"/>
        <v>81.688999999999993</v>
      </c>
      <c r="J178" s="371">
        <f t="shared" si="44"/>
        <v>81.688999999999993</v>
      </c>
      <c r="K178" s="371">
        <f t="shared" si="44"/>
        <v>81.688999999999993</v>
      </c>
      <c r="L178" s="369">
        <f>ROUND('1. Статистика'!$D$253,3)</f>
        <v>81.688999999999993</v>
      </c>
      <c r="M178" s="370">
        <f>ROUND(Q178,3)</f>
        <v>81.688999999999993</v>
      </c>
      <c r="N178" s="371">
        <f t="shared" si="45"/>
        <v>81.688999999999993</v>
      </c>
      <c r="O178" s="371">
        <f t="shared" si="45"/>
        <v>81.688999999999993</v>
      </c>
      <c r="P178" s="371">
        <f t="shared" si="45"/>
        <v>81.688999999999993</v>
      </c>
      <c r="Q178" s="369">
        <f>ROUND('1. Статистика'!$E$253,3)</f>
        <v>81.688999999999993</v>
      </c>
    </row>
    <row r="179" spans="1:17" s="625" customFormat="1" ht="30" outlineLevel="2" x14ac:dyDescent="0.25">
      <c r="A179" s="384" t="s">
        <v>249</v>
      </c>
      <c r="B179" s="365" t="s">
        <v>144</v>
      </c>
      <c r="C179" s="370">
        <f>ROUND(C177*C178*C176-C180,3)</f>
        <v>4.0919999999999996</v>
      </c>
      <c r="D179" s="371">
        <f>ROUND(D177*D178*D176-D180,3)</f>
        <v>5.07</v>
      </c>
      <c r="E179" s="371">
        <f>ROUND(E177*E178*E176-E180,3)</f>
        <v>4.3259999999999996</v>
      </c>
      <c r="F179" s="371">
        <f>ROUND(F177*F178*F176-F180,3)</f>
        <v>7.6130000000000004</v>
      </c>
      <c r="G179" s="369">
        <f>ROUND(SUM(C179:F179),3)</f>
        <v>21.100999999999999</v>
      </c>
      <c r="H179" s="370">
        <f>ROUND(H177*H178*H176-H180,3)</f>
        <v>4.0919999999999996</v>
      </c>
      <c r="I179" s="371">
        <f>ROUND(I177*I178*I176-I180,3)</f>
        <v>5.07</v>
      </c>
      <c r="J179" s="371">
        <f>ROUND(J177*J178*J176-J180,3)</f>
        <v>4.3259999999999996</v>
      </c>
      <c r="K179" s="371">
        <f>ROUND(K177*K178*K176-K180,3)</f>
        <v>7.6130000000000004</v>
      </c>
      <c r="L179" s="369">
        <f>ROUND(SUM(H179:K179),3)</f>
        <v>21.100999999999999</v>
      </c>
      <c r="M179" s="370">
        <f>ROUND(M177*M178*M176-M180,3)</f>
        <v>4.0919999999999996</v>
      </c>
      <c r="N179" s="371">
        <f>ROUND(N177*N178*N176-N180,3)</f>
        <v>5.07</v>
      </c>
      <c r="O179" s="371">
        <f>ROUND(O177*O178*O176-O180,3)</f>
        <v>4.3259999999999996</v>
      </c>
      <c r="P179" s="371">
        <f>ROUND(P177*P178*P176-P180,3)</f>
        <v>7.6130000000000004</v>
      </c>
      <c r="Q179" s="369">
        <f>ROUND(SUM(M179:P179),3)</f>
        <v>21.100999999999999</v>
      </c>
    </row>
    <row r="180" spans="1:17" s="625" customFormat="1" outlineLevel="2" x14ac:dyDescent="0.25">
      <c r="A180" s="413" t="s">
        <v>227</v>
      </c>
      <c r="B180" s="365" t="s">
        <v>144</v>
      </c>
      <c r="C180" s="370">
        <f>ROUND(C181*C$210,3)</f>
        <v>0.34300000000000003</v>
      </c>
      <c r="D180" s="371">
        <f>ROUND(D181*D$210,3)</f>
        <v>0.315</v>
      </c>
      <c r="E180" s="371">
        <f>ROUND(E181*E$210,3)</f>
        <v>0.44800000000000001</v>
      </c>
      <c r="F180" s="371">
        <f>ROUND(F181*F$210,3)</f>
        <v>0.42</v>
      </c>
      <c r="G180" s="369">
        <f>ROUND(SUM(C180:F180),3)</f>
        <v>1.526</v>
      </c>
      <c r="H180" s="370">
        <f>ROUND(H181*H$210,3)</f>
        <v>0.34300000000000003</v>
      </c>
      <c r="I180" s="371">
        <f>ROUND(I181*I$210,3)</f>
        <v>0.315</v>
      </c>
      <c r="J180" s="371">
        <f>ROUND(J181*J$210,3)</f>
        <v>0.44800000000000001</v>
      </c>
      <c r="K180" s="371">
        <f>ROUND(K181*K$210,3)</f>
        <v>0.42</v>
      </c>
      <c r="L180" s="369">
        <f>ROUND(SUM(H180:K180),3)</f>
        <v>1.526</v>
      </c>
      <c r="M180" s="370">
        <f>ROUND(M181*M$210,3)</f>
        <v>0.34300000000000003</v>
      </c>
      <c r="N180" s="371">
        <f>ROUND(N181*N$210,3)</f>
        <v>0.315</v>
      </c>
      <c r="O180" s="371">
        <f>ROUND(O181*O$210,3)</f>
        <v>0.44800000000000001</v>
      </c>
      <c r="P180" s="371">
        <f>ROUND(P181*P$210,3)</f>
        <v>0.42</v>
      </c>
      <c r="Q180" s="369">
        <f>ROUND(SUM(M180:P180),3)</f>
        <v>1.526</v>
      </c>
    </row>
    <row r="181" spans="1:17" s="625" customFormat="1" outlineLevel="2" x14ac:dyDescent="0.25">
      <c r="A181" s="633" t="s">
        <v>200</v>
      </c>
      <c r="B181" s="634" t="s">
        <v>132</v>
      </c>
      <c r="C181" s="635">
        <f>ROUND(G181,3)</f>
        <v>7.0000000000000007E-2</v>
      </c>
      <c r="D181" s="636">
        <f>ROUND(C181,3)</f>
        <v>7.0000000000000007E-2</v>
      </c>
      <c r="E181" s="636">
        <f>ROUND(D181,3)</f>
        <v>7.0000000000000007E-2</v>
      </c>
      <c r="F181" s="637">
        <f>ROUND(E181,3)</f>
        <v>7.0000000000000007E-2</v>
      </c>
      <c r="G181" s="638">
        <f>ROUND('1. Статистика'!F67,3)</f>
        <v>7.0000000000000007E-2</v>
      </c>
      <c r="H181" s="635">
        <f>ROUND(L181,3)</f>
        <v>7.0000000000000007E-2</v>
      </c>
      <c r="I181" s="636">
        <f>ROUND(H181,3)</f>
        <v>7.0000000000000007E-2</v>
      </c>
      <c r="J181" s="636">
        <f>ROUND(I181,3)</f>
        <v>7.0000000000000007E-2</v>
      </c>
      <c r="K181" s="637">
        <f>ROUND(J181,3)</f>
        <v>7.0000000000000007E-2</v>
      </c>
      <c r="L181" s="638">
        <f>ROUND('1. Статистика'!G67,3)</f>
        <v>7.0000000000000007E-2</v>
      </c>
      <c r="M181" s="635">
        <f>ROUND(Q181,3)</f>
        <v>7.0000000000000007E-2</v>
      </c>
      <c r="N181" s="636">
        <f>ROUND(M181,3)</f>
        <v>7.0000000000000007E-2</v>
      </c>
      <c r="O181" s="636">
        <f>ROUND(N181,3)</f>
        <v>7.0000000000000007E-2</v>
      </c>
      <c r="P181" s="637">
        <f>ROUND(O181,3)</f>
        <v>7.0000000000000007E-2</v>
      </c>
      <c r="Q181" s="638">
        <f>ROUND('1. Статистика'!H67,3)</f>
        <v>7.0000000000000007E-2</v>
      </c>
    </row>
    <row r="182" spans="1:17" outlineLevel="1" x14ac:dyDescent="0.25">
      <c r="A182" s="424" t="s">
        <v>185</v>
      </c>
      <c r="B182" s="374" t="s">
        <v>144</v>
      </c>
      <c r="C182" s="298">
        <f t="shared" ref="C182:Q182" si="46">ROUND(C186+C187,3)</f>
        <v>3.8820000000000001</v>
      </c>
      <c r="D182" s="298">
        <f t="shared" si="46"/>
        <v>3.3879999999999999</v>
      </c>
      <c r="E182" s="298">
        <f t="shared" si="46"/>
        <v>5.2050000000000001</v>
      </c>
      <c r="F182" s="298">
        <f t="shared" si="46"/>
        <v>5.17</v>
      </c>
      <c r="G182" s="153">
        <f t="shared" si="46"/>
        <v>17.645</v>
      </c>
      <c r="H182" s="298">
        <f t="shared" si="46"/>
        <v>3.8820000000000001</v>
      </c>
      <c r="I182" s="298">
        <f t="shared" si="46"/>
        <v>3.3879999999999999</v>
      </c>
      <c r="J182" s="298">
        <f t="shared" si="46"/>
        <v>5.2050000000000001</v>
      </c>
      <c r="K182" s="298">
        <f t="shared" si="46"/>
        <v>5.17</v>
      </c>
      <c r="L182" s="153">
        <f t="shared" si="46"/>
        <v>17.645</v>
      </c>
      <c r="M182" s="298">
        <f t="shared" si="46"/>
        <v>3.8820000000000001</v>
      </c>
      <c r="N182" s="298">
        <f t="shared" si="46"/>
        <v>3.3879999999999999</v>
      </c>
      <c r="O182" s="298">
        <f t="shared" si="46"/>
        <v>5.2050000000000001</v>
      </c>
      <c r="P182" s="298">
        <f t="shared" si="46"/>
        <v>5.17</v>
      </c>
      <c r="Q182" s="153">
        <f t="shared" si="46"/>
        <v>17.645</v>
      </c>
    </row>
    <row r="183" spans="1:17" outlineLevel="2" x14ac:dyDescent="0.25">
      <c r="A183" s="467" t="s">
        <v>254</v>
      </c>
      <c r="B183" s="365" t="s">
        <v>132</v>
      </c>
      <c r="C183" s="631">
        <f>ROUND('1. Статистика'!C284,3)</f>
        <v>0.22</v>
      </c>
      <c r="D183" s="631">
        <f>ROUND(G183-(C183+E183+F183),3)</f>
        <v>0.192</v>
      </c>
      <c r="E183" s="631">
        <f>ROUND('1. Статистика'!E284,3)</f>
        <v>0.29499999999999998</v>
      </c>
      <c r="F183" s="631">
        <f>ROUND('1. Статистика'!F284,3)</f>
        <v>0.29299999999999998</v>
      </c>
      <c r="G183" s="632">
        <v>1</v>
      </c>
      <c r="H183" s="631">
        <f>ROUND(C183,3)</f>
        <v>0.22</v>
      </c>
      <c r="I183" s="631">
        <f>ROUND(D183,3)</f>
        <v>0.192</v>
      </c>
      <c r="J183" s="631">
        <f>ROUND(E183,3)</f>
        <v>0.29499999999999998</v>
      </c>
      <c r="K183" s="631">
        <f>ROUND(F183,3)</f>
        <v>0.29299999999999998</v>
      </c>
      <c r="L183" s="632">
        <v>1</v>
      </c>
      <c r="M183" s="631">
        <f>ROUND(H183,3)</f>
        <v>0.22</v>
      </c>
      <c r="N183" s="631">
        <f>ROUND(I183,3)</f>
        <v>0.192</v>
      </c>
      <c r="O183" s="631">
        <f>ROUND(J183,3)</f>
        <v>0.29499999999999998</v>
      </c>
      <c r="P183" s="631">
        <f>ROUND(K183,3)</f>
        <v>0.29299999999999998</v>
      </c>
      <c r="Q183" s="632">
        <v>1</v>
      </c>
    </row>
    <row r="184" spans="1:17" s="625" customFormat="1" ht="32.65" customHeight="1" outlineLevel="2" x14ac:dyDescent="0.25">
      <c r="A184" s="384" t="s">
        <v>115</v>
      </c>
      <c r="B184" s="365" t="s">
        <v>132</v>
      </c>
      <c r="C184" s="370">
        <f>ROUND(G184,3)</f>
        <v>0.216</v>
      </c>
      <c r="D184" s="371">
        <f t="shared" ref="D184:F185" si="47">ROUND(C184,3)</f>
        <v>0.216</v>
      </c>
      <c r="E184" s="371">
        <f t="shared" si="47"/>
        <v>0.216</v>
      </c>
      <c r="F184" s="371">
        <f t="shared" si="47"/>
        <v>0.216</v>
      </c>
      <c r="G184" s="752">
        <f>ROUND('1. Статистика'!C260,3)</f>
        <v>0.216</v>
      </c>
      <c r="H184" s="370">
        <f>ROUND(L184,3)</f>
        <v>0.216</v>
      </c>
      <c r="I184" s="371">
        <f t="shared" ref="I184:K185" si="48">ROUND(H184,3)</f>
        <v>0.216</v>
      </c>
      <c r="J184" s="371">
        <f t="shared" si="48"/>
        <v>0.216</v>
      </c>
      <c r="K184" s="371">
        <f t="shared" si="48"/>
        <v>0.216</v>
      </c>
      <c r="L184" s="752">
        <f>ROUND(G184,3)</f>
        <v>0.216</v>
      </c>
      <c r="M184" s="370">
        <f>ROUND(Q184,3)</f>
        <v>0.216</v>
      </c>
      <c r="N184" s="371">
        <f t="shared" ref="N184:P185" si="49">ROUND(M184,3)</f>
        <v>0.216</v>
      </c>
      <c r="O184" s="371">
        <f t="shared" si="49"/>
        <v>0.216</v>
      </c>
      <c r="P184" s="371">
        <f t="shared" si="49"/>
        <v>0.216</v>
      </c>
      <c r="Q184" s="752">
        <f>ROUND(L184,3)</f>
        <v>0.216</v>
      </c>
    </row>
    <row r="185" spans="1:17" s="625" customFormat="1" outlineLevel="2" x14ac:dyDescent="0.25">
      <c r="A185" s="384" t="s">
        <v>163</v>
      </c>
      <c r="B185" s="365" t="s">
        <v>144</v>
      </c>
      <c r="C185" s="370">
        <f>ROUND(G185,3)</f>
        <v>81.688999999999993</v>
      </c>
      <c r="D185" s="371">
        <f t="shared" si="47"/>
        <v>81.688999999999993</v>
      </c>
      <c r="E185" s="371">
        <f t="shared" si="47"/>
        <v>81.688999999999993</v>
      </c>
      <c r="F185" s="371">
        <f t="shared" si="47"/>
        <v>81.688999999999993</v>
      </c>
      <c r="G185" s="369">
        <f>ROUND('1. Статистика'!$C$253,3)</f>
        <v>81.688999999999993</v>
      </c>
      <c r="H185" s="370">
        <f>ROUND(L185,3)</f>
        <v>81.688999999999993</v>
      </c>
      <c r="I185" s="371">
        <f t="shared" si="48"/>
        <v>81.688999999999993</v>
      </c>
      <c r="J185" s="371">
        <f t="shared" si="48"/>
        <v>81.688999999999993</v>
      </c>
      <c r="K185" s="371">
        <f t="shared" si="48"/>
        <v>81.688999999999993</v>
      </c>
      <c r="L185" s="369">
        <f>ROUND('1. Статистика'!$D$253,3)</f>
        <v>81.688999999999993</v>
      </c>
      <c r="M185" s="370">
        <f>ROUND(Q185,3)</f>
        <v>81.688999999999993</v>
      </c>
      <c r="N185" s="371">
        <f t="shared" si="49"/>
        <v>81.688999999999993</v>
      </c>
      <c r="O185" s="371">
        <f t="shared" si="49"/>
        <v>81.688999999999993</v>
      </c>
      <c r="P185" s="371">
        <f t="shared" si="49"/>
        <v>81.688999999999993</v>
      </c>
      <c r="Q185" s="369">
        <f>ROUND('1. Статистика'!$E$253,3)</f>
        <v>81.688999999999993</v>
      </c>
    </row>
    <row r="186" spans="1:17" s="625" customFormat="1" ht="30" outlineLevel="2" x14ac:dyDescent="0.25">
      <c r="A186" s="384" t="s">
        <v>250</v>
      </c>
      <c r="B186" s="365" t="s">
        <v>144</v>
      </c>
      <c r="C186" s="370">
        <f>ROUND(C184*C185*C183-C187,3)</f>
        <v>1.9219999999999999</v>
      </c>
      <c r="D186" s="371">
        <f>ROUND(D184*D185*D183-D187,3)</f>
        <v>1.5880000000000001</v>
      </c>
      <c r="E186" s="371">
        <f>ROUND(E184*E185*E183-E187,3)</f>
        <v>2.645</v>
      </c>
      <c r="F186" s="371">
        <f>ROUND(F184*F185*F183-F187,3)</f>
        <v>2.77</v>
      </c>
      <c r="G186" s="369">
        <f>ROUND(SUM(C186:F186),3)</f>
        <v>8.9250000000000007</v>
      </c>
      <c r="H186" s="370">
        <f>ROUND(H184*H185*H183-H187,3)</f>
        <v>1.9219999999999999</v>
      </c>
      <c r="I186" s="371">
        <f>ROUND(I184*I185*I183-I187,3)</f>
        <v>1.5880000000000001</v>
      </c>
      <c r="J186" s="371">
        <f>ROUND(J184*J185*J183-J187,3)</f>
        <v>2.645</v>
      </c>
      <c r="K186" s="371">
        <f>ROUND(K184*K185*K183-K187,3)</f>
        <v>2.77</v>
      </c>
      <c r="L186" s="369">
        <f>ROUND(SUM(H186:K186),3)</f>
        <v>8.9250000000000007</v>
      </c>
      <c r="M186" s="370">
        <f>ROUND(M184*M185*M183-M187,3)</f>
        <v>1.9219999999999999</v>
      </c>
      <c r="N186" s="371">
        <f>ROUND(N184*N185*N183-N187,3)</f>
        <v>1.5880000000000001</v>
      </c>
      <c r="O186" s="371">
        <f>ROUND(O184*O185*O183-O187,3)</f>
        <v>2.645</v>
      </c>
      <c r="P186" s="371">
        <f>ROUND(P184*P185*P183-P187,3)</f>
        <v>2.77</v>
      </c>
      <c r="Q186" s="369">
        <f>ROUND(SUM(M186:P186),3)</f>
        <v>8.9250000000000007</v>
      </c>
    </row>
    <row r="187" spans="1:17" s="625" customFormat="1" outlineLevel="2" x14ac:dyDescent="0.25">
      <c r="A187" s="413" t="s">
        <v>228</v>
      </c>
      <c r="B187" s="365" t="s">
        <v>144</v>
      </c>
      <c r="C187" s="370">
        <f>ROUND(C188*C$210,3)</f>
        <v>1.96</v>
      </c>
      <c r="D187" s="371">
        <f>ROUND(D188*D$210,3)</f>
        <v>1.8</v>
      </c>
      <c r="E187" s="371">
        <f>ROUND(E188*E$210,3)</f>
        <v>2.56</v>
      </c>
      <c r="F187" s="371">
        <f>ROUND(F188*F$210,3)</f>
        <v>2.4</v>
      </c>
      <c r="G187" s="369">
        <f>ROUND(SUM(C187:F187),3)</f>
        <v>8.7200000000000006</v>
      </c>
      <c r="H187" s="370">
        <f>ROUND(H188*H$210,3)</f>
        <v>1.96</v>
      </c>
      <c r="I187" s="371">
        <f>ROUND(I188*I$210,3)</f>
        <v>1.8</v>
      </c>
      <c r="J187" s="371">
        <f>ROUND(J188*J$210,3)</f>
        <v>2.56</v>
      </c>
      <c r="K187" s="371">
        <f>ROUND(K188*K$210,3)</f>
        <v>2.4</v>
      </c>
      <c r="L187" s="369">
        <f>ROUND(SUM(H187:K187),3)</f>
        <v>8.7200000000000006</v>
      </c>
      <c r="M187" s="370">
        <f>ROUND(M188*M$210,3)</f>
        <v>1.96</v>
      </c>
      <c r="N187" s="371">
        <f>ROUND(N188*N$210,3)</f>
        <v>1.8</v>
      </c>
      <c r="O187" s="371">
        <f>ROUND(O188*O$210,3)</f>
        <v>2.56</v>
      </c>
      <c r="P187" s="371">
        <f>ROUND(P188*P$210,3)</f>
        <v>2.4</v>
      </c>
      <c r="Q187" s="369">
        <f>ROUND(SUM(M187:P187),3)</f>
        <v>8.7200000000000006</v>
      </c>
    </row>
    <row r="188" spans="1:17" s="625" customFormat="1" outlineLevel="2" x14ac:dyDescent="0.25">
      <c r="A188" s="633" t="s">
        <v>200</v>
      </c>
      <c r="B188" s="634" t="s">
        <v>132</v>
      </c>
      <c r="C188" s="635">
        <f>ROUND(G188,3)</f>
        <v>0.4</v>
      </c>
      <c r="D188" s="636">
        <f>ROUND(C188,3)</f>
        <v>0.4</v>
      </c>
      <c r="E188" s="636">
        <f>ROUND(D188,3)</f>
        <v>0.4</v>
      </c>
      <c r="F188" s="637">
        <f>ROUND(E188,3)</f>
        <v>0.4</v>
      </c>
      <c r="G188" s="638">
        <f>ROUND('1. Статистика'!F68,3)</f>
        <v>0.4</v>
      </c>
      <c r="H188" s="635">
        <f>ROUND(L188,3)</f>
        <v>0.4</v>
      </c>
      <c r="I188" s="636">
        <f>ROUND(H188,3)</f>
        <v>0.4</v>
      </c>
      <c r="J188" s="636">
        <f>ROUND(I188,3)</f>
        <v>0.4</v>
      </c>
      <c r="K188" s="637">
        <f>ROUND(J188,3)</f>
        <v>0.4</v>
      </c>
      <c r="L188" s="638">
        <f>ROUND('1. Статистика'!G68,3)</f>
        <v>0.4</v>
      </c>
      <c r="M188" s="635">
        <f>ROUND(Q188,3)</f>
        <v>0.4</v>
      </c>
      <c r="N188" s="636">
        <f>ROUND(M188,3)</f>
        <v>0.4</v>
      </c>
      <c r="O188" s="636">
        <f>ROUND(N188,3)</f>
        <v>0.4</v>
      </c>
      <c r="P188" s="637">
        <f>ROUND(O188,3)</f>
        <v>0.4</v>
      </c>
      <c r="Q188" s="638">
        <f>ROUND('1. Статистика'!H68,3)</f>
        <v>0.4</v>
      </c>
    </row>
    <row r="189" spans="1:17" outlineLevel="1" x14ac:dyDescent="0.25">
      <c r="A189" s="424" t="s">
        <v>92</v>
      </c>
      <c r="B189" s="374" t="s">
        <v>144</v>
      </c>
      <c r="C189" s="298">
        <f t="shared" ref="C189:Q189" si="50">ROUND(C193+C194,3)</f>
        <v>6.8230000000000004</v>
      </c>
      <c r="D189" s="298">
        <f t="shared" si="50"/>
        <v>6.3730000000000002</v>
      </c>
      <c r="E189" s="298">
        <f t="shared" si="50"/>
        <v>9.4949999999999992</v>
      </c>
      <c r="F189" s="298">
        <f t="shared" si="50"/>
        <v>9.4949999999999992</v>
      </c>
      <c r="G189" s="153">
        <f t="shared" si="50"/>
        <v>32.186</v>
      </c>
      <c r="H189" s="298">
        <f t="shared" si="50"/>
        <v>6.8230000000000004</v>
      </c>
      <c r="I189" s="298">
        <f t="shared" si="50"/>
        <v>6.3730000000000002</v>
      </c>
      <c r="J189" s="298">
        <f t="shared" si="50"/>
        <v>9.4949999999999992</v>
      </c>
      <c r="K189" s="298">
        <f t="shared" si="50"/>
        <v>9.4949999999999992</v>
      </c>
      <c r="L189" s="153">
        <f t="shared" si="50"/>
        <v>32.186</v>
      </c>
      <c r="M189" s="298">
        <f t="shared" si="50"/>
        <v>6.8230000000000004</v>
      </c>
      <c r="N189" s="298">
        <f t="shared" si="50"/>
        <v>6.3730000000000002</v>
      </c>
      <c r="O189" s="298">
        <f t="shared" si="50"/>
        <v>9.4949999999999992</v>
      </c>
      <c r="P189" s="298">
        <f t="shared" si="50"/>
        <v>9.4949999999999992</v>
      </c>
      <c r="Q189" s="153">
        <f t="shared" si="50"/>
        <v>32.186</v>
      </c>
    </row>
    <row r="190" spans="1:17" outlineLevel="2" x14ac:dyDescent="0.25">
      <c r="A190" s="467" t="s">
        <v>254</v>
      </c>
      <c r="B190" s="365" t="s">
        <v>132</v>
      </c>
      <c r="C190" s="631">
        <f>ROUND('1. Статистика'!C285,3)</f>
        <v>0.21199999999999999</v>
      </c>
      <c r="D190" s="631">
        <f>ROUND(G190-(C190+E190+F190),3)</f>
        <v>0.19800000000000001</v>
      </c>
      <c r="E190" s="631">
        <f>ROUND('1. Статистика'!E285,3)</f>
        <v>0.29499999999999998</v>
      </c>
      <c r="F190" s="631">
        <f>ROUND('1. Статистика'!F285,3)</f>
        <v>0.29499999999999998</v>
      </c>
      <c r="G190" s="632">
        <v>1</v>
      </c>
      <c r="H190" s="631">
        <f>ROUND(C190,3)</f>
        <v>0.21199999999999999</v>
      </c>
      <c r="I190" s="631">
        <f>ROUND(D190,3)</f>
        <v>0.19800000000000001</v>
      </c>
      <c r="J190" s="631">
        <f>ROUND(E190,3)</f>
        <v>0.29499999999999998</v>
      </c>
      <c r="K190" s="631">
        <f>ROUND(F190,3)</f>
        <v>0.29499999999999998</v>
      </c>
      <c r="L190" s="632">
        <v>1</v>
      </c>
      <c r="M190" s="631">
        <f>ROUND(H190,3)</f>
        <v>0.21199999999999999</v>
      </c>
      <c r="N190" s="631">
        <f>ROUND(I190,3)</f>
        <v>0.19800000000000001</v>
      </c>
      <c r="O190" s="631">
        <f>ROUND(J190,3)</f>
        <v>0.29499999999999998</v>
      </c>
      <c r="P190" s="631">
        <f>ROUND(K190,3)</f>
        <v>0.29499999999999998</v>
      </c>
      <c r="Q190" s="632">
        <v>1</v>
      </c>
    </row>
    <row r="191" spans="1:17" s="625" customFormat="1" ht="32.65" customHeight="1" outlineLevel="2" x14ac:dyDescent="0.25">
      <c r="A191" s="384" t="s">
        <v>115</v>
      </c>
      <c r="B191" s="365" t="s">
        <v>132</v>
      </c>
      <c r="C191" s="370">
        <f>ROUND(G191,3)</f>
        <v>0.39400000000000002</v>
      </c>
      <c r="D191" s="371">
        <f t="shared" ref="D191:F192" si="51">ROUND(C191,3)</f>
        <v>0.39400000000000002</v>
      </c>
      <c r="E191" s="371">
        <f t="shared" si="51"/>
        <v>0.39400000000000002</v>
      </c>
      <c r="F191" s="371">
        <f t="shared" si="51"/>
        <v>0.39400000000000002</v>
      </c>
      <c r="G191" s="752">
        <f>ROUND('1. Статистика'!C261,3)</f>
        <v>0.39400000000000002</v>
      </c>
      <c r="H191" s="370">
        <f>ROUND(L191,3)</f>
        <v>0.39400000000000002</v>
      </c>
      <c r="I191" s="371">
        <f t="shared" ref="I191:K192" si="52">ROUND(H191,3)</f>
        <v>0.39400000000000002</v>
      </c>
      <c r="J191" s="371">
        <f t="shared" si="52"/>
        <v>0.39400000000000002</v>
      </c>
      <c r="K191" s="371">
        <f t="shared" si="52"/>
        <v>0.39400000000000002</v>
      </c>
      <c r="L191" s="752">
        <f>ROUND(G191,3)</f>
        <v>0.39400000000000002</v>
      </c>
      <c r="M191" s="370">
        <f>ROUND(Q191,3)</f>
        <v>0.39400000000000002</v>
      </c>
      <c r="N191" s="371">
        <f t="shared" ref="N191:P192" si="53">ROUND(M191,3)</f>
        <v>0.39400000000000002</v>
      </c>
      <c r="O191" s="371">
        <f t="shared" si="53"/>
        <v>0.39400000000000002</v>
      </c>
      <c r="P191" s="371">
        <f t="shared" si="53"/>
        <v>0.39400000000000002</v>
      </c>
      <c r="Q191" s="752">
        <f>ROUND(L191,3)</f>
        <v>0.39400000000000002</v>
      </c>
    </row>
    <row r="192" spans="1:17" s="625" customFormat="1" outlineLevel="2" x14ac:dyDescent="0.25">
      <c r="A192" s="384" t="s">
        <v>163</v>
      </c>
      <c r="B192" s="365" t="s">
        <v>144</v>
      </c>
      <c r="C192" s="370">
        <f>ROUND(G192,3)</f>
        <v>81.688999999999993</v>
      </c>
      <c r="D192" s="371">
        <f t="shared" si="51"/>
        <v>81.688999999999993</v>
      </c>
      <c r="E192" s="371">
        <f t="shared" si="51"/>
        <v>81.688999999999993</v>
      </c>
      <c r="F192" s="371">
        <f t="shared" si="51"/>
        <v>81.688999999999993</v>
      </c>
      <c r="G192" s="369">
        <f>ROUND('1. Статистика'!$C$253,3)</f>
        <v>81.688999999999993</v>
      </c>
      <c r="H192" s="370">
        <f>ROUND(L192,3)</f>
        <v>81.688999999999993</v>
      </c>
      <c r="I192" s="371">
        <f t="shared" si="52"/>
        <v>81.688999999999993</v>
      </c>
      <c r="J192" s="371">
        <f t="shared" si="52"/>
        <v>81.688999999999993</v>
      </c>
      <c r="K192" s="371">
        <f t="shared" si="52"/>
        <v>81.688999999999993</v>
      </c>
      <c r="L192" s="369">
        <f>ROUND(L185,3)</f>
        <v>81.688999999999993</v>
      </c>
      <c r="M192" s="370">
        <f>ROUND(Q192,3)</f>
        <v>81.688999999999993</v>
      </c>
      <c r="N192" s="371">
        <f t="shared" si="53"/>
        <v>81.688999999999993</v>
      </c>
      <c r="O192" s="371">
        <f t="shared" si="53"/>
        <v>81.688999999999993</v>
      </c>
      <c r="P192" s="371">
        <f t="shared" si="53"/>
        <v>81.688999999999993</v>
      </c>
      <c r="Q192" s="369">
        <f>ROUND(Q185,3)</f>
        <v>81.688999999999993</v>
      </c>
    </row>
    <row r="193" spans="1:17" s="625" customFormat="1" outlineLevel="2" x14ac:dyDescent="0.25">
      <c r="A193" s="426" t="s">
        <v>251</v>
      </c>
      <c r="B193" s="666" t="s">
        <v>144</v>
      </c>
      <c r="C193" s="370">
        <f>ROUND(C191*C192*C190-C194,3)</f>
        <v>4.3730000000000002</v>
      </c>
      <c r="D193" s="371">
        <f>ROUND(D191*D192*D190-D194,3)</f>
        <v>4.1230000000000002</v>
      </c>
      <c r="E193" s="371">
        <f>ROUND(E191*E192*E190-E194,3)</f>
        <v>6.2949999999999999</v>
      </c>
      <c r="F193" s="371">
        <f>ROUND(F191*F192*F190-F194,3)</f>
        <v>6.4950000000000001</v>
      </c>
      <c r="G193" s="369">
        <f>ROUND(SUM(C193:F193),3)</f>
        <v>21.286000000000001</v>
      </c>
      <c r="H193" s="370">
        <f>ROUND(H191*H192*H190-H194,3)</f>
        <v>4.3730000000000002</v>
      </c>
      <c r="I193" s="371">
        <f>ROUND(I191*I192*I190-I194,3)</f>
        <v>4.1230000000000002</v>
      </c>
      <c r="J193" s="371">
        <f>ROUND(J191*J192*J190-J194,3)</f>
        <v>6.2949999999999999</v>
      </c>
      <c r="K193" s="371">
        <f>ROUND(K191*K192*K190-K194,3)</f>
        <v>6.4950000000000001</v>
      </c>
      <c r="L193" s="369">
        <f>ROUND(SUM(H193:K193),3)</f>
        <v>21.286000000000001</v>
      </c>
      <c r="M193" s="370">
        <f>ROUND(M191*M192*M190-M194,3)</f>
        <v>4.3730000000000002</v>
      </c>
      <c r="N193" s="371">
        <f>ROUND(N191*N192*N190-N194,3)</f>
        <v>4.1230000000000002</v>
      </c>
      <c r="O193" s="371">
        <f>ROUND(O191*O192*O190-O194,3)</f>
        <v>6.2949999999999999</v>
      </c>
      <c r="P193" s="371">
        <f>ROUND(P191*P192*P190-P194,3)</f>
        <v>6.4950000000000001</v>
      </c>
      <c r="Q193" s="369">
        <f>ROUND(SUM(M193:P193),3)</f>
        <v>21.286000000000001</v>
      </c>
    </row>
    <row r="194" spans="1:17" s="625" customFormat="1" outlineLevel="2" x14ac:dyDescent="0.25">
      <c r="A194" s="413" t="s">
        <v>229</v>
      </c>
      <c r="B194" s="365" t="s">
        <v>144</v>
      </c>
      <c r="C194" s="370">
        <f>ROUND(C195*C$210,3)</f>
        <v>2.4500000000000002</v>
      </c>
      <c r="D194" s="371">
        <f>ROUND(D195*D$210,3)</f>
        <v>2.25</v>
      </c>
      <c r="E194" s="371">
        <f>ROUND(E195*E$210,3)</f>
        <v>3.2</v>
      </c>
      <c r="F194" s="371">
        <f>ROUND(F195*F$210,3)</f>
        <v>3</v>
      </c>
      <c r="G194" s="369">
        <f>ROUND(SUM(C194:F194),3)</f>
        <v>10.9</v>
      </c>
      <c r="H194" s="370">
        <f>ROUND(H195*H$210,3)</f>
        <v>2.4500000000000002</v>
      </c>
      <c r="I194" s="371">
        <f>ROUND(I195*I$210,3)</f>
        <v>2.25</v>
      </c>
      <c r="J194" s="371">
        <f>ROUND(J195*J$210,3)</f>
        <v>3.2</v>
      </c>
      <c r="K194" s="371">
        <f>ROUND(K195*K$210,3)</f>
        <v>3</v>
      </c>
      <c r="L194" s="369">
        <f>ROUND(SUM(H194:K194),3)</f>
        <v>10.9</v>
      </c>
      <c r="M194" s="370">
        <f>ROUND(M195*M$210,3)</f>
        <v>2.4500000000000002</v>
      </c>
      <c r="N194" s="371">
        <f>ROUND(N195*N$210,3)</f>
        <v>2.25</v>
      </c>
      <c r="O194" s="371">
        <f>ROUND(O195*O$210,3)</f>
        <v>3.2</v>
      </c>
      <c r="P194" s="371">
        <f>ROUND(P195*P$210,3)</f>
        <v>3</v>
      </c>
      <c r="Q194" s="369">
        <f>ROUND(SUM(M194:P194),3)</f>
        <v>10.9</v>
      </c>
    </row>
    <row r="195" spans="1:17" s="625" customFormat="1" outlineLevel="2" x14ac:dyDescent="0.25">
      <c r="A195" s="633" t="s">
        <v>200</v>
      </c>
      <c r="B195" s="634" t="s">
        <v>132</v>
      </c>
      <c r="C195" s="635">
        <f>ROUND(G195,3)</f>
        <v>0.5</v>
      </c>
      <c r="D195" s="636">
        <f>ROUND(C195,3)</f>
        <v>0.5</v>
      </c>
      <c r="E195" s="636">
        <f>ROUND(D195,3)</f>
        <v>0.5</v>
      </c>
      <c r="F195" s="637">
        <f>ROUND(E195,3)</f>
        <v>0.5</v>
      </c>
      <c r="G195" s="638">
        <f>ROUND('1. Статистика'!F69,3)</f>
        <v>0.5</v>
      </c>
      <c r="H195" s="635">
        <f>ROUND(L195,3)</f>
        <v>0.5</v>
      </c>
      <c r="I195" s="636">
        <f>ROUND(H195,3)</f>
        <v>0.5</v>
      </c>
      <c r="J195" s="636">
        <f>ROUND(I195,3)</f>
        <v>0.5</v>
      </c>
      <c r="K195" s="637">
        <f>ROUND(J195,3)</f>
        <v>0.5</v>
      </c>
      <c r="L195" s="638">
        <f>ROUND('1. Статистика'!G69,3)</f>
        <v>0.5</v>
      </c>
      <c r="M195" s="635">
        <f>ROUND(Q195,3)</f>
        <v>0.5</v>
      </c>
      <c r="N195" s="636">
        <f>ROUND(M195,3)</f>
        <v>0.5</v>
      </c>
      <c r="O195" s="636">
        <f>ROUND(N195,3)</f>
        <v>0.5</v>
      </c>
      <c r="P195" s="637">
        <f>ROUND(O195,3)</f>
        <v>0.5</v>
      </c>
      <c r="Q195" s="638">
        <f>ROUND('1. Статистика'!H69,3)</f>
        <v>0.5</v>
      </c>
    </row>
    <row r="196" spans="1:17" outlineLevel="1" x14ac:dyDescent="0.25">
      <c r="A196" s="424" t="s">
        <v>187</v>
      </c>
      <c r="B196" s="374" t="s">
        <v>144</v>
      </c>
      <c r="C196" s="298">
        <f t="shared" ref="C196:Q196" si="54">ROUND(C200+C201,3)</f>
        <v>2.1480000000000001</v>
      </c>
      <c r="D196" s="298">
        <f t="shared" si="54"/>
        <v>1.111</v>
      </c>
      <c r="E196" s="298">
        <f t="shared" si="54"/>
        <v>2.492</v>
      </c>
      <c r="F196" s="298">
        <f t="shared" si="54"/>
        <v>2.4180000000000001</v>
      </c>
      <c r="G196" s="153">
        <f t="shared" si="54"/>
        <v>8.1690000000000005</v>
      </c>
      <c r="H196" s="298">
        <f t="shared" si="54"/>
        <v>2.1480000000000001</v>
      </c>
      <c r="I196" s="298">
        <f t="shared" si="54"/>
        <v>1.111</v>
      </c>
      <c r="J196" s="298">
        <f t="shared" si="54"/>
        <v>2.492</v>
      </c>
      <c r="K196" s="298">
        <f t="shared" si="54"/>
        <v>2.4180000000000001</v>
      </c>
      <c r="L196" s="153">
        <f t="shared" si="54"/>
        <v>8.1690000000000005</v>
      </c>
      <c r="M196" s="298">
        <f t="shared" si="54"/>
        <v>2.1480000000000001</v>
      </c>
      <c r="N196" s="298">
        <f t="shared" si="54"/>
        <v>1.111</v>
      </c>
      <c r="O196" s="298">
        <f t="shared" si="54"/>
        <v>2.492</v>
      </c>
      <c r="P196" s="298">
        <f t="shared" si="54"/>
        <v>2.4180000000000001</v>
      </c>
      <c r="Q196" s="153">
        <f t="shared" si="54"/>
        <v>8.1690000000000005</v>
      </c>
    </row>
    <row r="197" spans="1:17" outlineLevel="2" x14ac:dyDescent="0.25">
      <c r="A197" s="467" t="s">
        <v>254</v>
      </c>
      <c r="B197" s="365" t="s">
        <v>132</v>
      </c>
      <c r="C197" s="631">
        <f>ROUND('1. Статистика'!C286,3)</f>
        <v>0.26300000000000001</v>
      </c>
      <c r="D197" s="631">
        <f>ROUND(G197-(C197+E197+F197),3)</f>
        <v>0.13600000000000001</v>
      </c>
      <c r="E197" s="631">
        <f>ROUND('1. Статистика'!E286,3)</f>
        <v>0.30499999999999999</v>
      </c>
      <c r="F197" s="631">
        <f>ROUND('1. Статистика'!F286,3)</f>
        <v>0.29599999999999999</v>
      </c>
      <c r="G197" s="632">
        <v>1</v>
      </c>
      <c r="H197" s="631">
        <f>ROUND(C197,3)</f>
        <v>0.26300000000000001</v>
      </c>
      <c r="I197" s="631">
        <f>ROUND(D197,3)</f>
        <v>0.13600000000000001</v>
      </c>
      <c r="J197" s="631">
        <f>ROUND(E197,3)</f>
        <v>0.30499999999999999</v>
      </c>
      <c r="K197" s="631">
        <f>ROUND(F197,3)</f>
        <v>0.29599999999999999</v>
      </c>
      <c r="L197" s="632">
        <v>1</v>
      </c>
      <c r="M197" s="631">
        <f>ROUND(H197,3)</f>
        <v>0.26300000000000001</v>
      </c>
      <c r="N197" s="631">
        <f>ROUND(I197,3)</f>
        <v>0.13600000000000001</v>
      </c>
      <c r="O197" s="631">
        <f>ROUND(J197,3)</f>
        <v>0.30499999999999999</v>
      </c>
      <c r="P197" s="631">
        <f>ROUND(K197,3)</f>
        <v>0.29599999999999999</v>
      </c>
      <c r="Q197" s="632">
        <v>1</v>
      </c>
    </row>
    <row r="198" spans="1:17" s="625" customFormat="1" ht="32.65" customHeight="1" outlineLevel="2" x14ac:dyDescent="0.25">
      <c r="A198" s="384" t="s">
        <v>115</v>
      </c>
      <c r="B198" s="365" t="s">
        <v>132</v>
      </c>
      <c r="C198" s="370">
        <f>ROUND(G198,3)</f>
        <v>0.1</v>
      </c>
      <c r="D198" s="371">
        <f t="shared" ref="D198:F199" si="55">ROUND(C198,3)</f>
        <v>0.1</v>
      </c>
      <c r="E198" s="371">
        <f t="shared" si="55"/>
        <v>0.1</v>
      </c>
      <c r="F198" s="371">
        <f t="shared" si="55"/>
        <v>0.1</v>
      </c>
      <c r="G198" s="752">
        <f>ROUND('1. Статистика'!C262,3)</f>
        <v>0.1</v>
      </c>
      <c r="H198" s="370">
        <f>ROUND(L198,3)</f>
        <v>0.1</v>
      </c>
      <c r="I198" s="371">
        <f t="shared" ref="I198:K199" si="56">ROUND(H198,3)</f>
        <v>0.1</v>
      </c>
      <c r="J198" s="371">
        <f t="shared" si="56"/>
        <v>0.1</v>
      </c>
      <c r="K198" s="371">
        <f t="shared" si="56"/>
        <v>0.1</v>
      </c>
      <c r="L198" s="752">
        <f>ROUND(G198,3)</f>
        <v>0.1</v>
      </c>
      <c r="M198" s="370">
        <f>ROUND(Q198,3)</f>
        <v>0.1</v>
      </c>
      <c r="N198" s="371">
        <f t="shared" ref="N198:P199" si="57">ROUND(M198,3)</f>
        <v>0.1</v>
      </c>
      <c r="O198" s="371">
        <f t="shared" si="57"/>
        <v>0.1</v>
      </c>
      <c r="P198" s="371">
        <f t="shared" si="57"/>
        <v>0.1</v>
      </c>
      <c r="Q198" s="752">
        <f>ROUND(L198,3)</f>
        <v>0.1</v>
      </c>
    </row>
    <row r="199" spans="1:17" s="625" customFormat="1" outlineLevel="2" x14ac:dyDescent="0.25">
      <c r="A199" s="384" t="s">
        <v>163</v>
      </c>
      <c r="B199" s="365" t="s">
        <v>144</v>
      </c>
      <c r="C199" s="370">
        <f>ROUND(G199,3)</f>
        <v>81.688999999999993</v>
      </c>
      <c r="D199" s="371">
        <f t="shared" si="55"/>
        <v>81.688999999999993</v>
      </c>
      <c r="E199" s="371">
        <f t="shared" si="55"/>
        <v>81.688999999999993</v>
      </c>
      <c r="F199" s="371">
        <f t="shared" si="55"/>
        <v>81.688999999999993</v>
      </c>
      <c r="G199" s="369">
        <f>ROUND('1. Статистика'!$C$253,3)</f>
        <v>81.688999999999993</v>
      </c>
      <c r="H199" s="370">
        <f>ROUND(L199,3)</f>
        <v>81.688999999999993</v>
      </c>
      <c r="I199" s="371">
        <f t="shared" si="56"/>
        <v>81.688999999999993</v>
      </c>
      <c r="J199" s="371">
        <f t="shared" si="56"/>
        <v>81.688999999999993</v>
      </c>
      <c r="K199" s="371">
        <f t="shared" si="56"/>
        <v>81.688999999999993</v>
      </c>
      <c r="L199" s="369">
        <f>ROUND(L178,3)</f>
        <v>81.688999999999993</v>
      </c>
      <c r="M199" s="370">
        <f>ROUND(Q199,3)</f>
        <v>81.688999999999993</v>
      </c>
      <c r="N199" s="371">
        <f t="shared" si="57"/>
        <v>81.688999999999993</v>
      </c>
      <c r="O199" s="371">
        <f t="shared" si="57"/>
        <v>81.688999999999993</v>
      </c>
      <c r="P199" s="371">
        <f t="shared" si="57"/>
        <v>81.688999999999993</v>
      </c>
      <c r="Q199" s="369">
        <f>ROUND(Q178,3)</f>
        <v>81.688999999999993</v>
      </c>
    </row>
    <row r="200" spans="1:17" s="625" customFormat="1" ht="30" outlineLevel="2" x14ac:dyDescent="0.25">
      <c r="A200" s="384" t="s">
        <v>256</v>
      </c>
      <c r="B200" s="365" t="s">
        <v>144</v>
      </c>
      <c r="C200" s="370">
        <f>ROUND(C198*C199*C197-C201,3)</f>
        <v>2.0990000000000002</v>
      </c>
      <c r="D200" s="371">
        <f>ROUND(D198*D199*D197-D201,3)</f>
        <v>1.0660000000000001</v>
      </c>
      <c r="E200" s="371">
        <f>ROUND(E198*E199*E197-E201,3)</f>
        <v>2.4279999999999999</v>
      </c>
      <c r="F200" s="371">
        <f>ROUND(F198*F199*F197-F201,3)</f>
        <v>2.3580000000000001</v>
      </c>
      <c r="G200" s="369">
        <f>ROUND(SUM(C200:F200),3)</f>
        <v>7.9509999999999996</v>
      </c>
      <c r="H200" s="370">
        <f>ROUND(H198*H199*H197-H201,3)</f>
        <v>2.0990000000000002</v>
      </c>
      <c r="I200" s="371">
        <f>ROUND(I198*I199*I197-I201,3)</f>
        <v>1.0660000000000001</v>
      </c>
      <c r="J200" s="371">
        <f>ROUND(J198*J199*J197-J201,3)</f>
        <v>2.4279999999999999</v>
      </c>
      <c r="K200" s="371">
        <f>ROUND(K198*K199*K197-K201,3)</f>
        <v>2.3580000000000001</v>
      </c>
      <c r="L200" s="369">
        <f>ROUND(SUM(H200:K200),3)</f>
        <v>7.9509999999999996</v>
      </c>
      <c r="M200" s="370">
        <f>ROUND(M198*M199*M197-M201,3)</f>
        <v>2.0990000000000002</v>
      </c>
      <c r="N200" s="371">
        <f>ROUND(N198*N199*N197-N201,3)</f>
        <v>1.0660000000000001</v>
      </c>
      <c r="O200" s="371">
        <f>ROUND(O198*O199*O197-O201,3)</f>
        <v>2.4279999999999999</v>
      </c>
      <c r="P200" s="371">
        <f>ROUND(P198*P199*P197-P201,3)</f>
        <v>2.3580000000000001</v>
      </c>
      <c r="Q200" s="369">
        <f>ROUND(SUM(M200:P200),3)</f>
        <v>7.9509999999999996</v>
      </c>
    </row>
    <row r="201" spans="1:17" s="625" customFormat="1" outlineLevel="2" x14ac:dyDescent="0.25">
      <c r="A201" s="413" t="s">
        <v>230</v>
      </c>
      <c r="B201" s="365" t="s">
        <v>144</v>
      </c>
      <c r="C201" s="370">
        <f>ROUND(C202*C$210,3)</f>
        <v>4.9000000000000002E-2</v>
      </c>
      <c r="D201" s="371">
        <f>ROUND(D202*D$210,3)</f>
        <v>4.4999999999999998E-2</v>
      </c>
      <c r="E201" s="371">
        <f>ROUND(E202*E$210,3)</f>
        <v>6.4000000000000001E-2</v>
      </c>
      <c r="F201" s="371">
        <f>ROUND(F202*F$210,3)</f>
        <v>0.06</v>
      </c>
      <c r="G201" s="369">
        <f>ROUND(SUM(C201:F201),3)</f>
        <v>0.218</v>
      </c>
      <c r="H201" s="370">
        <f>ROUND(H202*H$210,3)</f>
        <v>4.9000000000000002E-2</v>
      </c>
      <c r="I201" s="371">
        <f>ROUND(I202*I$210,3)</f>
        <v>4.4999999999999998E-2</v>
      </c>
      <c r="J201" s="371">
        <f>ROUND(J202*J$210,3)</f>
        <v>6.4000000000000001E-2</v>
      </c>
      <c r="K201" s="371">
        <f>ROUND(K202*K$210,3)</f>
        <v>0.06</v>
      </c>
      <c r="L201" s="369">
        <f>ROUND(SUM(H201:K201),3)</f>
        <v>0.218</v>
      </c>
      <c r="M201" s="370">
        <f>ROUND(M202*M$210,3)</f>
        <v>4.9000000000000002E-2</v>
      </c>
      <c r="N201" s="371">
        <f>ROUND(N202*N$210,3)</f>
        <v>4.4999999999999998E-2</v>
      </c>
      <c r="O201" s="371">
        <f>ROUND(O202*O$210,3)</f>
        <v>6.4000000000000001E-2</v>
      </c>
      <c r="P201" s="371">
        <f>ROUND(P202*P$210,3)</f>
        <v>0.06</v>
      </c>
      <c r="Q201" s="369">
        <f>ROUND(SUM(M201:P201),3)</f>
        <v>0.218</v>
      </c>
    </row>
    <row r="202" spans="1:17" s="625" customFormat="1" outlineLevel="2" x14ac:dyDescent="0.25">
      <c r="A202" s="633" t="s">
        <v>200</v>
      </c>
      <c r="B202" s="634" t="s">
        <v>132</v>
      </c>
      <c r="C202" s="635">
        <f>ROUND(G202,3)</f>
        <v>0.01</v>
      </c>
      <c r="D202" s="636">
        <f>ROUND(C202,3)</f>
        <v>0.01</v>
      </c>
      <c r="E202" s="636">
        <f>ROUND(D202,3)</f>
        <v>0.01</v>
      </c>
      <c r="F202" s="637">
        <f>ROUND(E202,3)</f>
        <v>0.01</v>
      </c>
      <c r="G202" s="638">
        <f>ROUND('1. Статистика'!F70,3)</f>
        <v>0.01</v>
      </c>
      <c r="H202" s="635">
        <f>ROUND(L202,3)</f>
        <v>0.01</v>
      </c>
      <c r="I202" s="636">
        <f>ROUND(H202,3)</f>
        <v>0.01</v>
      </c>
      <c r="J202" s="636">
        <f>ROUND(I202,3)</f>
        <v>0.01</v>
      </c>
      <c r="K202" s="637">
        <f>ROUND(J202,3)</f>
        <v>0.01</v>
      </c>
      <c r="L202" s="638">
        <f>ROUND('1. Статистика'!G70,3)</f>
        <v>0.01</v>
      </c>
      <c r="M202" s="635">
        <f>ROUND(Q202,3)</f>
        <v>0.01</v>
      </c>
      <c r="N202" s="636">
        <f>ROUND(M202,3)</f>
        <v>0.01</v>
      </c>
      <c r="O202" s="636">
        <f>ROUND(N202,3)</f>
        <v>0.01</v>
      </c>
      <c r="P202" s="637">
        <f>ROUND(O202,3)</f>
        <v>0.01</v>
      </c>
      <c r="Q202" s="638">
        <f>ROUND('1. Статистика'!H70,3)</f>
        <v>0.01</v>
      </c>
    </row>
    <row r="203" spans="1:17" outlineLevel="1" x14ac:dyDescent="0.25">
      <c r="A203" s="424" t="s">
        <v>93</v>
      </c>
      <c r="B203" s="374" t="s">
        <v>144</v>
      </c>
      <c r="C203" s="298">
        <f t="shared" ref="C203:Q203" si="58">ROUND(C207+C208,3)</f>
        <v>0.27700000000000002</v>
      </c>
      <c r="D203" s="298">
        <f t="shared" si="58"/>
        <v>0.24199999999999999</v>
      </c>
      <c r="E203" s="298">
        <f t="shared" si="58"/>
        <v>0.27800000000000002</v>
      </c>
      <c r="F203" s="298">
        <f t="shared" si="58"/>
        <v>0.26400000000000001</v>
      </c>
      <c r="G203" s="153">
        <f t="shared" si="58"/>
        <v>1.0609999999999999</v>
      </c>
      <c r="H203" s="298">
        <f t="shared" si="58"/>
        <v>0.27700000000000002</v>
      </c>
      <c r="I203" s="298">
        <f t="shared" si="58"/>
        <v>0.24199999999999999</v>
      </c>
      <c r="J203" s="298">
        <f t="shared" si="58"/>
        <v>0.27800000000000002</v>
      </c>
      <c r="K203" s="298">
        <f t="shared" si="58"/>
        <v>0.26400000000000001</v>
      </c>
      <c r="L203" s="153">
        <f t="shared" si="58"/>
        <v>1.0609999999999999</v>
      </c>
      <c r="M203" s="298">
        <f t="shared" si="58"/>
        <v>0.27700000000000002</v>
      </c>
      <c r="N203" s="298">
        <f t="shared" si="58"/>
        <v>0.24199999999999999</v>
      </c>
      <c r="O203" s="298">
        <f t="shared" si="58"/>
        <v>0.27800000000000002</v>
      </c>
      <c r="P203" s="298">
        <f t="shared" si="58"/>
        <v>0.26400000000000001</v>
      </c>
      <c r="Q203" s="153">
        <f t="shared" si="58"/>
        <v>1.0609999999999999</v>
      </c>
    </row>
    <row r="204" spans="1:17" outlineLevel="2" x14ac:dyDescent="0.25">
      <c r="A204" s="467" t="s">
        <v>254</v>
      </c>
      <c r="B204" s="365" t="s">
        <v>132</v>
      </c>
      <c r="C204" s="631">
        <f>ROUND('1. Статистика'!C287,3)</f>
        <v>0.26100000000000001</v>
      </c>
      <c r="D204" s="631">
        <f>ROUND(G204-(C204+E204+F204),3)</f>
        <v>0.22800000000000001</v>
      </c>
      <c r="E204" s="631">
        <f>ROUND('1. Статистика'!E287,3)</f>
        <v>0.26200000000000001</v>
      </c>
      <c r="F204" s="631">
        <f>ROUND('1. Статистика'!F287,3)</f>
        <v>0.249</v>
      </c>
      <c r="G204" s="632">
        <v>1</v>
      </c>
      <c r="H204" s="631">
        <f>ROUND(C204,3)</f>
        <v>0.26100000000000001</v>
      </c>
      <c r="I204" s="631">
        <f>ROUND(D204,3)</f>
        <v>0.22800000000000001</v>
      </c>
      <c r="J204" s="631">
        <f>ROUND(E204,3)</f>
        <v>0.26200000000000001</v>
      </c>
      <c r="K204" s="631">
        <f>ROUND(F204,3)</f>
        <v>0.249</v>
      </c>
      <c r="L204" s="632">
        <v>1</v>
      </c>
      <c r="M204" s="631">
        <f>ROUND(H204,3)</f>
        <v>0.26100000000000001</v>
      </c>
      <c r="N204" s="631">
        <f>ROUND(I204,3)</f>
        <v>0.22800000000000001</v>
      </c>
      <c r="O204" s="631">
        <f>ROUND(J204,3)</f>
        <v>0.26200000000000001</v>
      </c>
      <c r="P204" s="631">
        <f>ROUND(K204,3)</f>
        <v>0.249</v>
      </c>
      <c r="Q204" s="632">
        <v>1</v>
      </c>
    </row>
    <row r="205" spans="1:17" s="625" customFormat="1" ht="32.65" customHeight="1" outlineLevel="2" x14ac:dyDescent="0.25">
      <c r="A205" s="384" t="s">
        <v>115</v>
      </c>
      <c r="B205" s="365" t="s">
        <v>132</v>
      </c>
      <c r="C205" s="370">
        <f>ROUND(G205,3)</f>
        <v>1.2999999999999999E-2</v>
      </c>
      <c r="D205" s="371">
        <f t="shared" ref="D205:F206" si="59">ROUND(C205,3)</f>
        <v>1.2999999999999999E-2</v>
      </c>
      <c r="E205" s="371">
        <f t="shared" si="59"/>
        <v>1.2999999999999999E-2</v>
      </c>
      <c r="F205" s="371">
        <f t="shared" si="59"/>
        <v>1.2999999999999999E-2</v>
      </c>
      <c r="G205" s="752">
        <f>ROUND('1. Статистика'!C263,3)</f>
        <v>1.2999999999999999E-2</v>
      </c>
      <c r="H205" s="370">
        <f>ROUND(L205,3)</f>
        <v>1.2999999999999999E-2</v>
      </c>
      <c r="I205" s="371">
        <f t="shared" ref="I205:K206" si="60">ROUND(H205,3)</f>
        <v>1.2999999999999999E-2</v>
      </c>
      <c r="J205" s="371">
        <f t="shared" si="60"/>
        <v>1.2999999999999999E-2</v>
      </c>
      <c r="K205" s="371">
        <f t="shared" si="60"/>
        <v>1.2999999999999999E-2</v>
      </c>
      <c r="L205" s="752">
        <f>ROUND(G205,3)</f>
        <v>1.2999999999999999E-2</v>
      </c>
      <c r="M205" s="370">
        <f>ROUND(Q205,3)</f>
        <v>1.2999999999999999E-2</v>
      </c>
      <c r="N205" s="371">
        <f t="shared" ref="N205:P206" si="61">ROUND(M205,3)</f>
        <v>1.2999999999999999E-2</v>
      </c>
      <c r="O205" s="371">
        <f t="shared" si="61"/>
        <v>1.2999999999999999E-2</v>
      </c>
      <c r="P205" s="371">
        <f t="shared" si="61"/>
        <v>1.2999999999999999E-2</v>
      </c>
      <c r="Q205" s="752">
        <f>ROUND(L205,3)</f>
        <v>1.2999999999999999E-2</v>
      </c>
    </row>
    <row r="206" spans="1:17" s="625" customFormat="1" outlineLevel="2" x14ac:dyDescent="0.25">
      <c r="A206" s="384" t="s">
        <v>163</v>
      </c>
      <c r="B206" s="365" t="s">
        <v>144</v>
      </c>
      <c r="C206" s="370">
        <f>ROUND(G206,3)</f>
        <v>81.688999999999993</v>
      </c>
      <c r="D206" s="371">
        <f t="shared" si="59"/>
        <v>81.688999999999993</v>
      </c>
      <c r="E206" s="371">
        <f t="shared" si="59"/>
        <v>81.688999999999993</v>
      </c>
      <c r="F206" s="371">
        <f t="shared" si="59"/>
        <v>81.688999999999993</v>
      </c>
      <c r="G206" s="369">
        <f>ROUND('1. Статистика'!$C$253,3)</f>
        <v>81.688999999999993</v>
      </c>
      <c r="H206" s="370">
        <f>ROUND(L206,3)</f>
        <v>81.688999999999993</v>
      </c>
      <c r="I206" s="371">
        <f t="shared" si="60"/>
        <v>81.688999999999993</v>
      </c>
      <c r="J206" s="371">
        <f t="shared" si="60"/>
        <v>81.688999999999993</v>
      </c>
      <c r="K206" s="371">
        <f t="shared" si="60"/>
        <v>81.688999999999993</v>
      </c>
      <c r="L206" s="369">
        <f>ROUND('1. Статистика'!$D$253,3)</f>
        <v>81.688999999999993</v>
      </c>
      <c r="M206" s="370">
        <f>ROUND(Q206,3)</f>
        <v>81.688999999999993</v>
      </c>
      <c r="N206" s="371">
        <f t="shared" si="61"/>
        <v>81.688999999999993</v>
      </c>
      <c r="O206" s="371">
        <f t="shared" si="61"/>
        <v>81.688999999999993</v>
      </c>
      <c r="P206" s="371">
        <f t="shared" si="61"/>
        <v>81.688999999999993</v>
      </c>
      <c r="Q206" s="369">
        <f>ROUND('1. Статистика'!$E$253,3)</f>
        <v>81.688999999999993</v>
      </c>
    </row>
    <row r="207" spans="1:17" s="625" customFormat="1" outlineLevel="2" x14ac:dyDescent="0.25">
      <c r="A207" s="426" t="s">
        <v>253</v>
      </c>
      <c r="B207" s="365" t="s">
        <v>144</v>
      </c>
      <c r="C207" s="370">
        <f>ROUND(C205*C206*C204-C208,3)</f>
        <v>0.17899999999999999</v>
      </c>
      <c r="D207" s="371">
        <f>ROUND(D205*D206*D204-D208,3)</f>
        <v>0.152</v>
      </c>
      <c r="E207" s="371">
        <f>ROUND(E205*E206*E204-E208,3)</f>
        <v>0.15</v>
      </c>
      <c r="F207" s="371">
        <f>ROUND(F205*F206*F204-F208,3)</f>
        <v>0.14399999999999999</v>
      </c>
      <c r="G207" s="369">
        <f>ROUND(SUM(C207:F207),3)</f>
        <v>0.625</v>
      </c>
      <c r="H207" s="370">
        <f>ROUND(H205*H206*H204-H208,3)</f>
        <v>0.17899999999999999</v>
      </c>
      <c r="I207" s="371">
        <f>ROUND(I205*I206*I204-I208,3)</f>
        <v>0.152</v>
      </c>
      <c r="J207" s="371">
        <f>ROUND(J205*J206*J204-J208,3)</f>
        <v>0.15</v>
      </c>
      <c r="K207" s="371">
        <f>ROUND(K205*K206*K204-K208,3)</f>
        <v>0.14399999999999999</v>
      </c>
      <c r="L207" s="369">
        <f>ROUND(SUM(H207:K207),3)</f>
        <v>0.625</v>
      </c>
      <c r="M207" s="370">
        <f>ROUND(M205*M206*M204-M208,3)</f>
        <v>0.17899999999999999</v>
      </c>
      <c r="N207" s="371">
        <f>ROUND(N205*N206*N204-N208,3)</f>
        <v>0.152</v>
      </c>
      <c r="O207" s="371">
        <f>ROUND(O205*O206*O204-O208,3)</f>
        <v>0.15</v>
      </c>
      <c r="P207" s="371">
        <f>ROUND(P205*P206*P204-P208,3)</f>
        <v>0.14399999999999999</v>
      </c>
      <c r="Q207" s="369">
        <f>ROUND(SUM(M207:P207),3)</f>
        <v>0.625</v>
      </c>
    </row>
    <row r="208" spans="1:17" s="625" customFormat="1" outlineLevel="2" x14ac:dyDescent="0.25">
      <c r="A208" s="413" t="s">
        <v>231</v>
      </c>
      <c r="B208" s="365" t="s">
        <v>144</v>
      </c>
      <c r="C208" s="370">
        <f>ROUND(C209*C$210,3)</f>
        <v>9.8000000000000004E-2</v>
      </c>
      <c r="D208" s="371">
        <f>ROUND(D209*D$210,3)</f>
        <v>0.09</v>
      </c>
      <c r="E208" s="371">
        <f>ROUND(E209*E$210,3)</f>
        <v>0.128</v>
      </c>
      <c r="F208" s="371">
        <f>ROUND(F209*F$210,3)</f>
        <v>0.12</v>
      </c>
      <c r="G208" s="369">
        <f>ROUND(SUM(C208:F208),3)</f>
        <v>0.436</v>
      </c>
      <c r="H208" s="370">
        <f>ROUND(H209*H$210,3)</f>
        <v>9.8000000000000004E-2</v>
      </c>
      <c r="I208" s="371">
        <f>ROUND(I209*I$210,3)</f>
        <v>0.09</v>
      </c>
      <c r="J208" s="371">
        <f>ROUND(J209*J$210,3)</f>
        <v>0.128</v>
      </c>
      <c r="K208" s="371">
        <f>ROUND(K209*K$210,3)</f>
        <v>0.12</v>
      </c>
      <c r="L208" s="369">
        <f>ROUND(SUM(H208:K208),3)</f>
        <v>0.436</v>
      </c>
      <c r="M208" s="370">
        <f>ROUND(M209*M$210,3)</f>
        <v>9.8000000000000004E-2</v>
      </c>
      <c r="N208" s="371">
        <f>ROUND(N209*N$210,3)</f>
        <v>0.09</v>
      </c>
      <c r="O208" s="371">
        <f>ROUND(O209*O$210,3)</f>
        <v>0.128</v>
      </c>
      <c r="P208" s="371">
        <f>ROUND(P209*P$210,3)</f>
        <v>0.12</v>
      </c>
      <c r="Q208" s="369">
        <f>ROUND(SUM(M208:P208),3)</f>
        <v>0.436</v>
      </c>
    </row>
    <row r="209" spans="1:17" s="625" customFormat="1" outlineLevel="2" x14ac:dyDescent="0.25">
      <c r="A209" s="633" t="s">
        <v>200</v>
      </c>
      <c r="B209" s="634" t="s">
        <v>132</v>
      </c>
      <c r="C209" s="635">
        <f>ROUND(G209,3)</f>
        <v>0.02</v>
      </c>
      <c r="D209" s="636">
        <f>ROUND(C209,3)</f>
        <v>0.02</v>
      </c>
      <c r="E209" s="636">
        <f>ROUND(D209,3)</f>
        <v>0.02</v>
      </c>
      <c r="F209" s="637">
        <f>ROUND(E209,3)</f>
        <v>0.02</v>
      </c>
      <c r="G209" s="639">
        <f>ROUND('1. Статистика'!F71,3)</f>
        <v>0.02</v>
      </c>
      <c r="H209" s="635">
        <f>ROUND(L209,3)</f>
        <v>0.02</v>
      </c>
      <c r="I209" s="636">
        <f>ROUND(H209,3)</f>
        <v>0.02</v>
      </c>
      <c r="J209" s="636">
        <f>ROUND(I209,3)</f>
        <v>0.02</v>
      </c>
      <c r="K209" s="637">
        <f>ROUND(J209,3)</f>
        <v>0.02</v>
      </c>
      <c r="L209" s="639">
        <f>ROUND('1. Статистика'!G71,3)</f>
        <v>0.02</v>
      </c>
      <c r="M209" s="635">
        <f>ROUND(Q209,3)</f>
        <v>0.02</v>
      </c>
      <c r="N209" s="636">
        <f>ROUND(M209,3)</f>
        <v>0.02</v>
      </c>
      <c r="O209" s="636">
        <f>ROUND(N209,3)</f>
        <v>0.02</v>
      </c>
      <c r="P209" s="637">
        <f>ROUND(O209,3)</f>
        <v>0.02</v>
      </c>
      <c r="Q209" s="639">
        <f>ROUND('1. Статистика'!H71,3)</f>
        <v>0.02</v>
      </c>
    </row>
    <row r="210" spans="1:17" ht="30" outlineLevel="1" x14ac:dyDescent="0.25">
      <c r="A210" s="469" t="s">
        <v>255</v>
      </c>
      <c r="B210" s="470" t="s">
        <v>144</v>
      </c>
      <c r="C210" s="471">
        <f t="shared" ref="C210:Q210" si="62">ROUND(C211+C212,3)</f>
        <v>4.9000000000000004</v>
      </c>
      <c r="D210" s="472">
        <f t="shared" si="62"/>
        <v>4.5</v>
      </c>
      <c r="E210" s="472">
        <f t="shared" si="62"/>
        <v>6.4</v>
      </c>
      <c r="F210" s="473">
        <f t="shared" si="62"/>
        <v>6</v>
      </c>
      <c r="G210" s="474">
        <f t="shared" si="62"/>
        <v>21.8</v>
      </c>
      <c r="H210" s="471">
        <f t="shared" si="62"/>
        <v>4.9000000000000004</v>
      </c>
      <c r="I210" s="472">
        <f t="shared" si="62"/>
        <v>4.5</v>
      </c>
      <c r="J210" s="472">
        <f t="shared" si="62"/>
        <v>6.4</v>
      </c>
      <c r="K210" s="473">
        <f t="shared" si="62"/>
        <v>6</v>
      </c>
      <c r="L210" s="474">
        <f t="shared" si="62"/>
        <v>21.8</v>
      </c>
      <c r="M210" s="471">
        <f t="shared" si="62"/>
        <v>4.9000000000000004</v>
      </c>
      <c r="N210" s="472">
        <f t="shared" si="62"/>
        <v>4.5</v>
      </c>
      <c r="O210" s="472">
        <f t="shared" si="62"/>
        <v>6.4</v>
      </c>
      <c r="P210" s="473">
        <f t="shared" si="62"/>
        <v>6</v>
      </c>
      <c r="Q210" s="474">
        <f t="shared" si="62"/>
        <v>21.8</v>
      </c>
    </row>
    <row r="211" spans="1:17" s="625" customFormat="1" ht="30" outlineLevel="2" x14ac:dyDescent="0.25">
      <c r="A211" s="391" t="s">
        <v>257</v>
      </c>
      <c r="B211" s="365" t="s">
        <v>144</v>
      </c>
      <c r="C211" s="370">
        <f>ROUND('1. Статистика'!M201,3)</f>
        <v>4.9000000000000004</v>
      </c>
      <c r="D211" s="371">
        <f>ROUND('1. Статистика'!N201,3)</f>
        <v>4.5</v>
      </c>
      <c r="E211" s="371">
        <f>ROUND('1. Статистика'!O201,3)</f>
        <v>6.4</v>
      </c>
      <c r="F211" s="371">
        <f>ROUND('1. Статистика'!P201,3)</f>
        <v>6</v>
      </c>
      <c r="G211" s="369">
        <f>ROUND(SUM(C211:F211),3)</f>
        <v>21.8</v>
      </c>
      <c r="H211" s="370">
        <f>ROUND(C210,3)</f>
        <v>4.9000000000000004</v>
      </c>
      <c r="I211" s="371">
        <f>ROUND(D210,3)</f>
        <v>4.5</v>
      </c>
      <c r="J211" s="371">
        <f>ROUND(E210,3)</f>
        <v>6.4</v>
      </c>
      <c r="K211" s="372">
        <f>ROUND(F210,3)</f>
        <v>6</v>
      </c>
      <c r="L211" s="369">
        <f>ROUND(SUM(H211:K211),3)</f>
        <v>21.8</v>
      </c>
      <c r="M211" s="370">
        <f>ROUND(H210,3)</f>
        <v>4.9000000000000004</v>
      </c>
      <c r="N211" s="371">
        <f>ROUND(I210,3)</f>
        <v>4.5</v>
      </c>
      <c r="O211" s="371">
        <f>ROUND(J210,3)</f>
        <v>6.4</v>
      </c>
      <c r="P211" s="372">
        <f>ROUND(K210,3)</f>
        <v>6</v>
      </c>
      <c r="Q211" s="369">
        <f>ROUND(SUM(M211:P211),3)</f>
        <v>21.8</v>
      </c>
    </row>
    <row r="212" spans="1:17" s="625" customFormat="1" ht="30" outlineLevel="2" x14ac:dyDescent="0.25">
      <c r="A212" s="574" t="s">
        <v>258</v>
      </c>
      <c r="B212" s="385" t="s">
        <v>144</v>
      </c>
      <c r="C212" s="386"/>
      <c r="D212" s="387"/>
      <c r="E212" s="387"/>
      <c r="F212" s="388"/>
      <c r="G212" s="389">
        <f>ROUND(SUM(C212:F212),3)</f>
        <v>0</v>
      </c>
      <c r="H212" s="386"/>
      <c r="I212" s="387"/>
      <c r="J212" s="387"/>
      <c r="K212" s="388"/>
      <c r="L212" s="389">
        <f>ROUND(SUM(H212:K212),3)</f>
        <v>0</v>
      </c>
      <c r="M212" s="386"/>
      <c r="N212" s="387"/>
      <c r="O212" s="387"/>
      <c r="P212" s="388"/>
      <c r="Q212" s="389">
        <f>ROUND(SUM(M212:P212),3)</f>
        <v>0</v>
      </c>
    </row>
    <row r="213" spans="1:17" s="626" customFormat="1" ht="15" customHeight="1" x14ac:dyDescent="0.25">
      <c r="A213" s="394" t="s">
        <v>39</v>
      </c>
      <c r="B213" s="209" t="s">
        <v>144</v>
      </c>
      <c r="C213" s="300">
        <f t="shared" ref="C213:Q213" si="63">ROUND(C92+C108+C134+C145+C174,3)</f>
        <v>18.914999999999999</v>
      </c>
      <c r="D213" s="300">
        <f t="shared" si="63"/>
        <v>18.949000000000002</v>
      </c>
      <c r="E213" s="300">
        <f t="shared" si="63"/>
        <v>25.914000000000001</v>
      </c>
      <c r="F213" s="300">
        <f t="shared" si="63"/>
        <v>28.33</v>
      </c>
      <c r="G213" s="159">
        <f t="shared" si="63"/>
        <v>92.108000000000004</v>
      </c>
      <c r="H213" s="300">
        <f t="shared" si="63"/>
        <v>18.914999999999999</v>
      </c>
      <c r="I213" s="300">
        <f t="shared" si="63"/>
        <v>18.949000000000002</v>
      </c>
      <c r="J213" s="300">
        <f t="shared" si="63"/>
        <v>25.513999999999999</v>
      </c>
      <c r="K213" s="158">
        <f t="shared" si="63"/>
        <v>28.33</v>
      </c>
      <c r="L213" s="159">
        <f t="shared" si="63"/>
        <v>91.707999999999998</v>
      </c>
      <c r="M213" s="300">
        <f t="shared" si="63"/>
        <v>18.914999999999999</v>
      </c>
      <c r="N213" s="300">
        <f t="shared" si="63"/>
        <v>18.949000000000002</v>
      </c>
      <c r="O213" s="300">
        <f t="shared" si="63"/>
        <v>25.513999999999999</v>
      </c>
      <c r="P213" s="158">
        <f t="shared" si="63"/>
        <v>28.33</v>
      </c>
      <c r="Q213" s="159">
        <f t="shared" si="63"/>
        <v>91.707999999999998</v>
      </c>
    </row>
    <row r="214" spans="1:17" ht="15" customHeight="1" outlineLevel="1" x14ac:dyDescent="0.25">
      <c r="A214" s="395" t="s">
        <v>184</v>
      </c>
      <c r="B214" s="374" t="s">
        <v>144</v>
      </c>
      <c r="C214" s="298">
        <f t="shared" ref="C214:Q214" si="64">ROUND(C93+C109+C135+C146+C175,3)</f>
        <v>4.5350000000000001</v>
      </c>
      <c r="D214" s="298">
        <f t="shared" si="64"/>
        <v>5.835</v>
      </c>
      <c r="E214" s="298">
        <f t="shared" si="64"/>
        <v>5.4240000000000004</v>
      </c>
      <c r="F214" s="298">
        <f t="shared" si="64"/>
        <v>8.4329999999999998</v>
      </c>
      <c r="G214" s="154">
        <f t="shared" si="64"/>
        <v>24.227</v>
      </c>
      <c r="H214" s="298">
        <f t="shared" si="64"/>
        <v>4.5350000000000001</v>
      </c>
      <c r="I214" s="298">
        <f t="shared" si="64"/>
        <v>5.835</v>
      </c>
      <c r="J214" s="298">
        <f t="shared" si="64"/>
        <v>5.4240000000000004</v>
      </c>
      <c r="K214" s="157">
        <f t="shared" si="64"/>
        <v>8.4329999999999998</v>
      </c>
      <c r="L214" s="215">
        <f t="shared" si="64"/>
        <v>24.227</v>
      </c>
      <c r="M214" s="298">
        <f t="shared" si="64"/>
        <v>4.5350000000000001</v>
      </c>
      <c r="N214" s="298">
        <f t="shared" si="64"/>
        <v>5.835</v>
      </c>
      <c r="O214" s="298">
        <f t="shared" si="64"/>
        <v>5.4240000000000004</v>
      </c>
      <c r="P214" s="157">
        <f t="shared" si="64"/>
        <v>8.4329999999999998</v>
      </c>
      <c r="Q214" s="215">
        <f t="shared" si="64"/>
        <v>24.227</v>
      </c>
    </row>
    <row r="215" spans="1:17" ht="15" customHeight="1" outlineLevel="1" x14ac:dyDescent="0.25">
      <c r="A215" s="395" t="s">
        <v>185</v>
      </c>
      <c r="B215" s="374" t="s">
        <v>144</v>
      </c>
      <c r="C215" s="298">
        <f t="shared" ref="C215:Q215" si="65">ROUND(C96+C114+C137+C151+C182,3)</f>
        <v>3.8820000000000001</v>
      </c>
      <c r="D215" s="298">
        <f t="shared" si="65"/>
        <v>3.3879999999999999</v>
      </c>
      <c r="E215" s="298">
        <f t="shared" si="65"/>
        <v>5.2050000000000001</v>
      </c>
      <c r="F215" s="298">
        <f t="shared" si="65"/>
        <v>5.3650000000000002</v>
      </c>
      <c r="G215" s="154">
        <f t="shared" si="65"/>
        <v>17.84</v>
      </c>
      <c r="H215" s="298">
        <f t="shared" si="65"/>
        <v>3.8820000000000001</v>
      </c>
      <c r="I215" s="298">
        <f t="shared" si="65"/>
        <v>3.3879999999999999</v>
      </c>
      <c r="J215" s="298">
        <f t="shared" si="65"/>
        <v>5.2050000000000001</v>
      </c>
      <c r="K215" s="157">
        <f t="shared" si="65"/>
        <v>5.3650000000000002</v>
      </c>
      <c r="L215" s="154">
        <f t="shared" si="65"/>
        <v>17.84</v>
      </c>
      <c r="M215" s="298">
        <f t="shared" si="65"/>
        <v>3.8820000000000001</v>
      </c>
      <c r="N215" s="298">
        <f t="shared" si="65"/>
        <v>3.3879999999999999</v>
      </c>
      <c r="O215" s="298">
        <f t="shared" si="65"/>
        <v>5.2050000000000001</v>
      </c>
      <c r="P215" s="157">
        <f t="shared" si="65"/>
        <v>5.3650000000000002</v>
      </c>
      <c r="Q215" s="154">
        <f t="shared" si="65"/>
        <v>17.84</v>
      </c>
    </row>
    <row r="216" spans="1:17" ht="15" customHeight="1" outlineLevel="1" x14ac:dyDescent="0.25">
      <c r="A216" s="395" t="s">
        <v>92</v>
      </c>
      <c r="B216" s="374" t="s">
        <v>144</v>
      </c>
      <c r="C216" s="298">
        <f t="shared" ref="C216:Q216" si="66">ROUND(C99+C119+C139+C156+C189,3)</f>
        <v>6.8230000000000004</v>
      </c>
      <c r="D216" s="298">
        <f t="shared" si="66"/>
        <v>6.3730000000000002</v>
      </c>
      <c r="E216" s="298">
        <f t="shared" si="66"/>
        <v>9.4949999999999992</v>
      </c>
      <c r="F216" s="298">
        <f t="shared" si="66"/>
        <v>9.4949999999999992</v>
      </c>
      <c r="G216" s="154">
        <f t="shared" si="66"/>
        <v>32.186</v>
      </c>
      <c r="H216" s="298">
        <f t="shared" si="66"/>
        <v>6.8230000000000004</v>
      </c>
      <c r="I216" s="298">
        <f t="shared" si="66"/>
        <v>6.3730000000000002</v>
      </c>
      <c r="J216" s="298">
        <f t="shared" si="66"/>
        <v>9.4949999999999992</v>
      </c>
      <c r="K216" s="157">
        <f t="shared" si="66"/>
        <v>9.4949999999999992</v>
      </c>
      <c r="L216" s="154">
        <f t="shared" si="66"/>
        <v>32.186</v>
      </c>
      <c r="M216" s="298">
        <f t="shared" si="66"/>
        <v>6.8230000000000004</v>
      </c>
      <c r="N216" s="298">
        <f t="shared" si="66"/>
        <v>6.3730000000000002</v>
      </c>
      <c r="O216" s="298">
        <f t="shared" si="66"/>
        <v>9.4949999999999992</v>
      </c>
      <c r="P216" s="157">
        <f t="shared" si="66"/>
        <v>9.4949999999999992</v>
      </c>
      <c r="Q216" s="154">
        <f t="shared" si="66"/>
        <v>32.186</v>
      </c>
    </row>
    <row r="217" spans="1:17" ht="15" customHeight="1" outlineLevel="1" x14ac:dyDescent="0.25">
      <c r="A217" s="395" t="s">
        <v>187</v>
      </c>
      <c r="B217" s="374" t="s">
        <v>144</v>
      </c>
      <c r="C217" s="298">
        <f t="shared" ref="C217:Q217" si="67">ROUND(C102+C124+C141+C161+C196,3)</f>
        <v>3.3980000000000001</v>
      </c>
      <c r="D217" s="298">
        <f t="shared" si="67"/>
        <v>3.1110000000000002</v>
      </c>
      <c r="E217" s="298">
        <f t="shared" si="67"/>
        <v>5.4119999999999999</v>
      </c>
      <c r="F217" s="298">
        <f t="shared" si="67"/>
        <v>4.5730000000000004</v>
      </c>
      <c r="G217" s="154">
        <f t="shared" si="67"/>
        <v>16.494</v>
      </c>
      <c r="H217" s="298">
        <f t="shared" si="67"/>
        <v>3.3980000000000001</v>
      </c>
      <c r="I217" s="298">
        <f t="shared" si="67"/>
        <v>3.1110000000000002</v>
      </c>
      <c r="J217" s="298">
        <f t="shared" si="67"/>
        <v>5.0119999999999996</v>
      </c>
      <c r="K217" s="157">
        <f t="shared" si="67"/>
        <v>4.5730000000000004</v>
      </c>
      <c r="L217" s="215">
        <f t="shared" si="67"/>
        <v>16.094000000000001</v>
      </c>
      <c r="M217" s="298">
        <f t="shared" si="67"/>
        <v>3.3980000000000001</v>
      </c>
      <c r="N217" s="298">
        <f t="shared" si="67"/>
        <v>3.1110000000000002</v>
      </c>
      <c r="O217" s="298">
        <f t="shared" si="67"/>
        <v>5.0119999999999996</v>
      </c>
      <c r="P217" s="157">
        <f t="shared" si="67"/>
        <v>4.5730000000000004</v>
      </c>
      <c r="Q217" s="215">
        <f t="shared" si="67"/>
        <v>16.094000000000001</v>
      </c>
    </row>
    <row r="218" spans="1:17" ht="15" customHeight="1" outlineLevel="1" x14ac:dyDescent="0.25">
      <c r="A218" s="395" t="s">
        <v>93</v>
      </c>
      <c r="B218" s="374" t="s">
        <v>144</v>
      </c>
      <c r="C218" s="298">
        <f t="shared" ref="C218:Q218" si="68">ROUND(C105+C129+C143+C166+C203,3)</f>
        <v>0.27700000000000002</v>
      </c>
      <c r="D218" s="298">
        <f t="shared" si="68"/>
        <v>0.24199999999999999</v>
      </c>
      <c r="E218" s="298">
        <f t="shared" si="68"/>
        <v>0.378</v>
      </c>
      <c r="F218" s="298">
        <f t="shared" si="68"/>
        <v>0.46400000000000002</v>
      </c>
      <c r="G218" s="154">
        <f t="shared" si="68"/>
        <v>1.361</v>
      </c>
      <c r="H218" s="298">
        <f t="shared" si="68"/>
        <v>0.27700000000000002</v>
      </c>
      <c r="I218" s="298">
        <f t="shared" si="68"/>
        <v>0.24199999999999999</v>
      </c>
      <c r="J218" s="298">
        <f t="shared" si="68"/>
        <v>0.378</v>
      </c>
      <c r="K218" s="157">
        <f t="shared" si="68"/>
        <v>0.46400000000000002</v>
      </c>
      <c r="L218" s="154">
        <f t="shared" si="68"/>
        <v>1.361</v>
      </c>
      <c r="M218" s="298">
        <f t="shared" si="68"/>
        <v>0.27700000000000002</v>
      </c>
      <c r="N218" s="298">
        <f t="shared" si="68"/>
        <v>0.24199999999999999</v>
      </c>
      <c r="O218" s="298">
        <f t="shared" si="68"/>
        <v>0.378</v>
      </c>
      <c r="P218" s="157">
        <f t="shared" si="68"/>
        <v>0.46400000000000002</v>
      </c>
      <c r="Q218" s="154">
        <f t="shared" si="68"/>
        <v>1.361</v>
      </c>
    </row>
    <row r="219" spans="1:17" x14ac:dyDescent="0.25">
      <c r="A219" s="394" t="s">
        <v>48</v>
      </c>
      <c r="B219" s="209" t="s">
        <v>144</v>
      </c>
      <c r="C219" s="300">
        <f t="shared" ref="C219:Q219" si="69">ROUND(C220+C223+C221+C222+C224,3)</f>
        <v>2.4079999999999999</v>
      </c>
      <c r="D219" s="300">
        <f t="shared" si="69"/>
        <v>2.2290000000000001</v>
      </c>
      <c r="E219" s="300">
        <f t="shared" si="69"/>
        <v>2.6030000000000002</v>
      </c>
      <c r="F219" s="300">
        <f t="shared" si="69"/>
        <v>3.456</v>
      </c>
      <c r="G219" s="159">
        <f t="shared" si="69"/>
        <v>3.456</v>
      </c>
      <c r="H219" s="300">
        <f t="shared" si="69"/>
        <v>2.4009999999999998</v>
      </c>
      <c r="I219" s="300">
        <f t="shared" si="69"/>
        <v>2.2040000000000002</v>
      </c>
      <c r="J219" s="300">
        <f t="shared" si="69"/>
        <v>2.9460000000000002</v>
      </c>
      <c r="K219" s="158">
        <f t="shared" si="69"/>
        <v>3.7690000000000001</v>
      </c>
      <c r="L219" s="159">
        <f t="shared" si="69"/>
        <v>3.7690000000000001</v>
      </c>
      <c r="M219" s="300">
        <f t="shared" si="69"/>
        <v>2.9140000000000001</v>
      </c>
      <c r="N219" s="300">
        <f t="shared" si="69"/>
        <v>2.7170000000000001</v>
      </c>
      <c r="O219" s="300">
        <f t="shared" si="69"/>
        <v>3.4590000000000001</v>
      </c>
      <c r="P219" s="158">
        <f t="shared" si="69"/>
        <v>4.282</v>
      </c>
      <c r="Q219" s="159">
        <f t="shared" si="69"/>
        <v>4.282</v>
      </c>
    </row>
    <row r="220" spans="1:17" ht="15" customHeight="1" outlineLevel="1" x14ac:dyDescent="0.25">
      <c r="A220" s="395" t="s">
        <v>184</v>
      </c>
      <c r="B220" s="374" t="s">
        <v>144</v>
      </c>
      <c r="C220" s="298">
        <f t="shared" ref="C220:Q220" si="70">ROUND(C87-C214,3)</f>
        <v>0.93100000000000005</v>
      </c>
      <c r="D220" s="298">
        <f t="shared" si="70"/>
        <v>0.96599999999999997</v>
      </c>
      <c r="E220" s="298">
        <f t="shared" si="70"/>
        <v>1.5089999999999999</v>
      </c>
      <c r="F220" s="298">
        <f t="shared" si="70"/>
        <v>1.6020000000000001</v>
      </c>
      <c r="G220" s="154">
        <f t="shared" si="70"/>
        <v>1.6020000000000001</v>
      </c>
      <c r="H220" s="298">
        <f t="shared" si="70"/>
        <v>1.03</v>
      </c>
      <c r="I220" s="298">
        <f t="shared" si="70"/>
        <v>1.0649999999999999</v>
      </c>
      <c r="J220" s="298">
        <f t="shared" si="70"/>
        <v>1.6080000000000001</v>
      </c>
      <c r="K220" s="157">
        <f t="shared" si="70"/>
        <v>1.7010000000000001</v>
      </c>
      <c r="L220" s="154">
        <f t="shared" si="70"/>
        <v>1.7010000000000001</v>
      </c>
      <c r="M220" s="298">
        <f t="shared" si="70"/>
        <v>1.129</v>
      </c>
      <c r="N220" s="298">
        <f t="shared" si="70"/>
        <v>1.1639999999999999</v>
      </c>
      <c r="O220" s="298">
        <f t="shared" si="70"/>
        <v>1.7070000000000001</v>
      </c>
      <c r="P220" s="157">
        <f t="shared" si="70"/>
        <v>1.8</v>
      </c>
      <c r="Q220" s="154">
        <f t="shared" si="70"/>
        <v>1.8</v>
      </c>
    </row>
    <row r="221" spans="1:17" ht="15" customHeight="1" outlineLevel="1" x14ac:dyDescent="0.25">
      <c r="A221" s="395" t="s">
        <v>185</v>
      </c>
      <c r="B221" s="374" t="s">
        <v>144</v>
      </c>
      <c r="C221" s="298">
        <f t="shared" ref="C221:Q221" si="71">ROUND(C88-C215,3)</f>
        <v>0.66300000000000003</v>
      </c>
      <c r="D221" s="298">
        <f t="shared" si="71"/>
        <v>0.29299999999999998</v>
      </c>
      <c r="E221" s="298">
        <f t="shared" si="71"/>
        <v>0.23799999999999999</v>
      </c>
      <c r="F221" s="298">
        <f t="shared" si="71"/>
        <v>0.99399999999999999</v>
      </c>
      <c r="G221" s="154">
        <f t="shared" si="71"/>
        <v>0.99399999999999999</v>
      </c>
      <c r="H221" s="298">
        <f t="shared" si="71"/>
        <v>0.93100000000000005</v>
      </c>
      <c r="I221" s="298">
        <f t="shared" si="71"/>
        <v>0.56100000000000005</v>
      </c>
      <c r="J221" s="298">
        <f t="shared" si="71"/>
        <v>0.50600000000000001</v>
      </c>
      <c r="K221" s="157">
        <f t="shared" si="71"/>
        <v>1.262</v>
      </c>
      <c r="L221" s="154">
        <f t="shared" si="71"/>
        <v>1.262</v>
      </c>
      <c r="M221" s="298">
        <f t="shared" si="71"/>
        <v>1.1990000000000001</v>
      </c>
      <c r="N221" s="298">
        <f t="shared" si="71"/>
        <v>0.82899999999999996</v>
      </c>
      <c r="O221" s="298">
        <f t="shared" si="71"/>
        <v>0.77400000000000002</v>
      </c>
      <c r="P221" s="157">
        <f t="shared" si="71"/>
        <v>1.53</v>
      </c>
      <c r="Q221" s="154">
        <f t="shared" si="71"/>
        <v>1.53</v>
      </c>
    </row>
    <row r="222" spans="1:17" ht="15" customHeight="1" outlineLevel="1" x14ac:dyDescent="0.25">
      <c r="A222" s="395" t="s">
        <v>92</v>
      </c>
      <c r="B222" s="374" t="s">
        <v>144</v>
      </c>
      <c r="C222" s="298">
        <f t="shared" ref="C222:Q222" si="72">ROUND(C89-C216,3)</f>
        <v>0.20399999999999999</v>
      </c>
      <c r="D222" s="298">
        <f t="shared" si="72"/>
        <v>0.53700000000000003</v>
      </c>
      <c r="E222" s="298">
        <f t="shared" si="72"/>
        <v>0.80700000000000005</v>
      </c>
      <c r="F222" s="298">
        <f t="shared" si="72"/>
        <v>0.42499999999999999</v>
      </c>
      <c r="G222" s="154">
        <f t="shared" si="72"/>
        <v>0.42499999999999999</v>
      </c>
      <c r="H222" s="298">
        <f t="shared" si="72"/>
        <v>2.4E-2</v>
      </c>
      <c r="I222" s="298">
        <f t="shared" si="72"/>
        <v>0.35699999999999998</v>
      </c>
      <c r="J222" s="298">
        <f t="shared" si="72"/>
        <v>0.627</v>
      </c>
      <c r="K222" s="157">
        <f t="shared" si="72"/>
        <v>0.245</v>
      </c>
      <c r="L222" s="154">
        <f t="shared" si="72"/>
        <v>0.245</v>
      </c>
      <c r="M222" s="298">
        <f t="shared" si="72"/>
        <v>4.3999999999999997E-2</v>
      </c>
      <c r="N222" s="298">
        <f t="shared" si="72"/>
        <v>0.377</v>
      </c>
      <c r="O222" s="298">
        <f t="shared" si="72"/>
        <v>0.64700000000000002</v>
      </c>
      <c r="P222" s="157">
        <f t="shared" si="72"/>
        <v>0.26500000000000001</v>
      </c>
      <c r="Q222" s="154">
        <f t="shared" si="72"/>
        <v>0.26500000000000001</v>
      </c>
    </row>
    <row r="223" spans="1:17" ht="15" customHeight="1" outlineLevel="1" x14ac:dyDescent="0.25">
      <c r="A223" s="395" t="s">
        <v>187</v>
      </c>
      <c r="B223" s="374" t="s">
        <v>144</v>
      </c>
      <c r="C223" s="298">
        <f t="shared" ref="C223:Q223" si="73">ROUND(C90-C217,3)</f>
        <v>0.495</v>
      </c>
      <c r="D223" s="298">
        <f t="shared" si="73"/>
        <v>0.30499999999999999</v>
      </c>
      <c r="E223" s="298">
        <f t="shared" si="73"/>
        <v>5.0000000000000001E-3</v>
      </c>
      <c r="F223" s="298">
        <f t="shared" si="73"/>
        <v>0.222</v>
      </c>
      <c r="G223" s="154">
        <f t="shared" si="73"/>
        <v>0.222</v>
      </c>
      <c r="H223" s="298">
        <f t="shared" si="73"/>
        <v>0.21099999999999999</v>
      </c>
      <c r="I223" s="298">
        <f t="shared" si="73"/>
        <v>3.0000000000000001E-3</v>
      </c>
      <c r="J223" s="298">
        <f t="shared" si="73"/>
        <v>7.0999999999999994E-2</v>
      </c>
      <c r="K223" s="157">
        <f t="shared" si="73"/>
        <v>0.25800000000000001</v>
      </c>
      <c r="L223" s="154">
        <f t="shared" si="73"/>
        <v>0.25800000000000001</v>
      </c>
      <c r="M223" s="298">
        <f t="shared" si="73"/>
        <v>0.247</v>
      </c>
      <c r="N223" s="298">
        <f t="shared" si="73"/>
        <v>3.9E-2</v>
      </c>
      <c r="O223" s="298">
        <f t="shared" si="73"/>
        <v>0.107</v>
      </c>
      <c r="P223" s="157">
        <f t="shared" si="73"/>
        <v>0.29399999999999998</v>
      </c>
      <c r="Q223" s="154">
        <f t="shared" si="73"/>
        <v>0.29399999999999998</v>
      </c>
    </row>
    <row r="224" spans="1:17" ht="15" customHeight="1" outlineLevel="1" thickBot="1" x14ac:dyDescent="0.3">
      <c r="A224" s="617" t="s">
        <v>93</v>
      </c>
      <c r="B224" s="618" t="s">
        <v>144</v>
      </c>
      <c r="C224" s="619">
        <f t="shared" ref="C224:Q224" si="74">ROUND(C91-C218,3)</f>
        <v>0.115</v>
      </c>
      <c r="D224" s="619">
        <f t="shared" si="74"/>
        <v>0.128</v>
      </c>
      <c r="E224" s="619">
        <f t="shared" si="74"/>
        <v>4.3999999999999997E-2</v>
      </c>
      <c r="F224" s="619">
        <f t="shared" si="74"/>
        <v>0.21299999999999999</v>
      </c>
      <c r="G224" s="620">
        <f t="shared" si="74"/>
        <v>0.21299999999999999</v>
      </c>
      <c r="H224" s="619">
        <f t="shared" si="74"/>
        <v>0.20499999999999999</v>
      </c>
      <c r="I224" s="619">
        <f t="shared" si="74"/>
        <v>0.218</v>
      </c>
      <c r="J224" s="619">
        <f t="shared" si="74"/>
        <v>0.13400000000000001</v>
      </c>
      <c r="K224" s="621">
        <f t="shared" si="74"/>
        <v>0.30299999999999999</v>
      </c>
      <c r="L224" s="620">
        <f t="shared" si="74"/>
        <v>0.30299999999999999</v>
      </c>
      <c r="M224" s="619">
        <f t="shared" si="74"/>
        <v>0.29499999999999998</v>
      </c>
      <c r="N224" s="619">
        <f t="shared" si="74"/>
        <v>0.308</v>
      </c>
      <c r="O224" s="619">
        <f t="shared" si="74"/>
        <v>0.224</v>
      </c>
      <c r="P224" s="621">
        <f t="shared" si="74"/>
        <v>0.39300000000000002</v>
      </c>
      <c r="Q224" s="620">
        <f t="shared" si="74"/>
        <v>0.39300000000000002</v>
      </c>
    </row>
    <row r="225" spans="1:17" collapsed="1" x14ac:dyDescent="0.25">
      <c r="C225" s="443"/>
      <c r="D225" s="443"/>
      <c r="E225" s="443"/>
      <c r="F225" s="443"/>
      <c r="G225" s="50"/>
      <c r="H225" s="443"/>
      <c r="I225" s="443"/>
      <c r="J225" s="443"/>
      <c r="K225" s="443"/>
      <c r="L225" s="50"/>
      <c r="M225" s="443"/>
      <c r="N225" s="443"/>
      <c r="O225" s="443"/>
      <c r="P225" s="443"/>
      <c r="Q225" s="50"/>
    </row>
    <row r="226" spans="1:17" x14ac:dyDescent="0.25">
      <c r="A226" s="44" t="s">
        <v>90</v>
      </c>
      <c r="C226" s="443"/>
      <c r="D226" s="443"/>
      <c r="E226" s="443"/>
      <c r="F226" s="443"/>
      <c r="G226" s="50"/>
      <c r="H226" s="443"/>
      <c r="I226" s="443"/>
      <c r="J226" s="443"/>
      <c r="K226" s="443"/>
      <c r="L226" s="50"/>
      <c r="M226" s="443"/>
      <c r="N226" s="443"/>
      <c r="O226" s="443"/>
      <c r="P226" s="443"/>
      <c r="Q226" s="50"/>
    </row>
    <row r="227" spans="1:17" ht="15" customHeight="1" x14ac:dyDescent="0.25">
      <c r="A227" s="29" t="s">
        <v>184</v>
      </c>
      <c r="C227" s="444">
        <f t="shared" ref="C227:Q227" si="75">ROUND(C87-C214-C220,3)</f>
        <v>0</v>
      </c>
      <c r="D227" s="444">
        <f t="shared" si="75"/>
        <v>0</v>
      </c>
      <c r="E227" s="444">
        <f t="shared" si="75"/>
        <v>0</v>
      </c>
      <c r="F227" s="444">
        <f t="shared" si="75"/>
        <v>0</v>
      </c>
      <c r="G227" s="208">
        <f t="shared" si="75"/>
        <v>0</v>
      </c>
      <c r="H227" s="444">
        <f t="shared" si="75"/>
        <v>0</v>
      </c>
      <c r="I227" s="444">
        <f t="shared" si="75"/>
        <v>0</v>
      </c>
      <c r="J227" s="444">
        <f t="shared" si="75"/>
        <v>0</v>
      </c>
      <c r="K227" s="444">
        <f t="shared" si="75"/>
        <v>0</v>
      </c>
      <c r="L227" s="208">
        <f t="shared" si="75"/>
        <v>0</v>
      </c>
      <c r="M227" s="444">
        <f t="shared" si="75"/>
        <v>0</v>
      </c>
      <c r="N227" s="444">
        <f t="shared" si="75"/>
        <v>0</v>
      </c>
      <c r="O227" s="444">
        <f t="shared" si="75"/>
        <v>0</v>
      </c>
      <c r="P227" s="444">
        <f t="shared" si="75"/>
        <v>0</v>
      </c>
      <c r="Q227" s="208">
        <f t="shared" si="75"/>
        <v>0</v>
      </c>
    </row>
    <row r="228" spans="1:17" ht="15" customHeight="1" x14ac:dyDescent="0.25">
      <c r="A228" s="29" t="s">
        <v>185</v>
      </c>
      <c r="C228" s="444">
        <f t="shared" ref="C228:Q228" si="76">ROUND(C88-C215-C221,3)</f>
        <v>0</v>
      </c>
      <c r="D228" s="444">
        <f t="shared" si="76"/>
        <v>0</v>
      </c>
      <c r="E228" s="444">
        <f t="shared" si="76"/>
        <v>0</v>
      </c>
      <c r="F228" s="444">
        <f t="shared" si="76"/>
        <v>0</v>
      </c>
      <c r="G228" s="208">
        <f t="shared" si="76"/>
        <v>0</v>
      </c>
      <c r="H228" s="444">
        <f t="shared" si="76"/>
        <v>0</v>
      </c>
      <c r="I228" s="444">
        <f t="shared" si="76"/>
        <v>0</v>
      </c>
      <c r="J228" s="444">
        <f t="shared" si="76"/>
        <v>0</v>
      </c>
      <c r="K228" s="444">
        <f t="shared" si="76"/>
        <v>0</v>
      </c>
      <c r="L228" s="208">
        <f t="shared" si="76"/>
        <v>0</v>
      </c>
      <c r="M228" s="444">
        <f t="shared" si="76"/>
        <v>0</v>
      </c>
      <c r="N228" s="444">
        <f t="shared" si="76"/>
        <v>0</v>
      </c>
      <c r="O228" s="444">
        <f t="shared" si="76"/>
        <v>0</v>
      </c>
      <c r="P228" s="444">
        <f t="shared" si="76"/>
        <v>0</v>
      </c>
      <c r="Q228" s="208">
        <f t="shared" si="76"/>
        <v>0</v>
      </c>
    </row>
    <row r="229" spans="1:17" ht="15" customHeight="1" x14ac:dyDescent="0.25">
      <c r="A229" s="29" t="s">
        <v>92</v>
      </c>
      <c r="C229" s="444">
        <f t="shared" ref="C229:Q229" si="77">ROUND(C89-C216-C222,3)</f>
        <v>0</v>
      </c>
      <c r="D229" s="444">
        <f t="shared" si="77"/>
        <v>0</v>
      </c>
      <c r="E229" s="444">
        <f t="shared" si="77"/>
        <v>0</v>
      </c>
      <c r="F229" s="444">
        <f t="shared" si="77"/>
        <v>0</v>
      </c>
      <c r="G229" s="208">
        <f t="shared" si="77"/>
        <v>0</v>
      </c>
      <c r="H229" s="444">
        <f t="shared" si="77"/>
        <v>0</v>
      </c>
      <c r="I229" s="444">
        <f t="shared" si="77"/>
        <v>0</v>
      </c>
      <c r="J229" s="444">
        <f t="shared" si="77"/>
        <v>0</v>
      </c>
      <c r="K229" s="444">
        <f t="shared" si="77"/>
        <v>0</v>
      </c>
      <c r="L229" s="208">
        <f t="shared" si="77"/>
        <v>0</v>
      </c>
      <c r="M229" s="444">
        <f t="shared" si="77"/>
        <v>0</v>
      </c>
      <c r="N229" s="444">
        <f t="shared" si="77"/>
        <v>0</v>
      </c>
      <c r="O229" s="444">
        <f t="shared" si="77"/>
        <v>0</v>
      </c>
      <c r="P229" s="444">
        <f t="shared" si="77"/>
        <v>0</v>
      </c>
      <c r="Q229" s="208">
        <f t="shared" si="77"/>
        <v>0</v>
      </c>
    </row>
    <row r="230" spans="1:17" ht="15" customHeight="1" x14ac:dyDescent="0.25">
      <c r="A230" s="29" t="s">
        <v>187</v>
      </c>
      <c r="C230" s="444">
        <f t="shared" ref="C230:Q230" si="78">ROUND(C90-C217-C223,3)</f>
        <v>0</v>
      </c>
      <c r="D230" s="444">
        <f t="shared" si="78"/>
        <v>0</v>
      </c>
      <c r="E230" s="444">
        <f t="shared" si="78"/>
        <v>0</v>
      </c>
      <c r="F230" s="444">
        <f t="shared" si="78"/>
        <v>0</v>
      </c>
      <c r="G230" s="208">
        <f t="shared" si="78"/>
        <v>0</v>
      </c>
      <c r="H230" s="444">
        <f t="shared" si="78"/>
        <v>0</v>
      </c>
      <c r="I230" s="444">
        <f t="shared" si="78"/>
        <v>0</v>
      </c>
      <c r="J230" s="444">
        <f t="shared" si="78"/>
        <v>0</v>
      </c>
      <c r="K230" s="444">
        <f t="shared" si="78"/>
        <v>0</v>
      </c>
      <c r="L230" s="208">
        <f t="shared" si="78"/>
        <v>0</v>
      </c>
      <c r="M230" s="444">
        <f t="shared" si="78"/>
        <v>0</v>
      </c>
      <c r="N230" s="444">
        <f t="shared" si="78"/>
        <v>0</v>
      </c>
      <c r="O230" s="444">
        <f t="shared" si="78"/>
        <v>0</v>
      </c>
      <c r="P230" s="444">
        <f t="shared" si="78"/>
        <v>0</v>
      </c>
      <c r="Q230" s="208">
        <f t="shared" si="78"/>
        <v>0</v>
      </c>
    </row>
    <row r="231" spans="1:17" ht="15" customHeight="1" x14ac:dyDescent="0.25">
      <c r="A231" s="29" t="s">
        <v>93</v>
      </c>
      <c r="C231" s="444">
        <f t="shared" ref="C231:Q231" si="79">ROUND(C91-C218-C224,3)</f>
        <v>0</v>
      </c>
      <c r="D231" s="444">
        <f t="shared" si="79"/>
        <v>0</v>
      </c>
      <c r="E231" s="444">
        <f t="shared" si="79"/>
        <v>0</v>
      </c>
      <c r="F231" s="444">
        <f t="shared" si="79"/>
        <v>0</v>
      </c>
      <c r="G231" s="208">
        <f t="shared" si="79"/>
        <v>0</v>
      </c>
      <c r="H231" s="444">
        <f t="shared" si="79"/>
        <v>0</v>
      </c>
      <c r="I231" s="444">
        <f t="shared" si="79"/>
        <v>0</v>
      </c>
      <c r="J231" s="444">
        <f t="shared" si="79"/>
        <v>0</v>
      </c>
      <c r="K231" s="444">
        <f t="shared" si="79"/>
        <v>0</v>
      </c>
      <c r="L231" s="208">
        <f t="shared" si="79"/>
        <v>0</v>
      </c>
      <c r="M231" s="444">
        <f t="shared" si="79"/>
        <v>0</v>
      </c>
      <c r="N231" s="444">
        <f t="shared" si="79"/>
        <v>0</v>
      </c>
      <c r="O231" s="444">
        <f t="shared" si="79"/>
        <v>0</v>
      </c>
      <c r="P231" s="444">
        <f t="shared" si="79"/>
        <v>0</v>
      </c>
      <c r="Q231" s="208">
        <f t="shared" si="79"/>
        <v>0</v>
      </c>
    </row>
    <row r="232" spans="1:17" x14ac:dyDescent="0.25">
      <c r="A232" s="43"/>
      <c r="C232" s="445"/>
      <c r="D232" s="445"/>
      <c r="E232" s="445"/>
      <c r="F232" s="445"/>
      <c r="G232" s="51"/>
      <c r="H232" s="445"/>
      <c r="I232" s="445"/>
      <c r="J232" s="445"/>
      <c r="K232" s="445"/>
      <c r="L232" s="51"/>
      <c r="M232" s="445"/>
      <c r="N232" s="445"/>
      <c r="O232" s="445"/>
      <c r="P232" s="445"/>
      <c r="Q232" s="51"/>
    </row>
    <row r="233" spans="1:17" x14ac:dyDescent="0.25">
      <c r="A233" s="44" t="s">
        <v>49</v>
      </c>
      <c r="C233" s="445"/>
      <c r="D233" s="445"/>
      <c r="E233" s="445"/>
      <c r="F233" s="445"/>
      <c r="G233" s="51"/>
      <c r="H233" s="445"/>
      <c r="I233" s="445"/>
      <c r="J233" s="445"/>
      <c r="K233" s="445"/>
      <c r="L233" s="51"/>
      <c r="M233" s="445"/>
      <c r="N233" s="445"/>
      <c r="O233" s="445"/>
      <c r="P233" s="445"/>
      <c r="Q233" s="51"/>
    </row>
    <row r="234" spans="1:17" x14ac:dyDescent="0.25">
      <c r="A234" s="29" t="s">
        <v>184</v>
      </c>
      <c r="C234" s="444">
        <f t="shared" ref="C234:Q234" si="80">ROUND(C10+C16+C58-C93-C109-C135-C146-C175-C220,3)</f>
        <v>0</v>
      </c>
      <c r="D234" s="444">
        <f t="shared" si="80"/>
        <v>0</v>
      </c>
      <c r="E234" s="444">
        <f t="shared" si="80"/>
        <v>0</v>
      </c>
      <c r="F234" s="444">
        <f t="shared" si="80"/>
        <v>0</v>
      </c>
      <c r="G234" s="208">
        <f t="shared" si="80"/>
        <v>0</v>
      </c>
      <c r="H234" s="444">
        <f t="shared" si="80"/>
        <v>0</v>
      </c>
      <c r="I234" s="444">
        <f t="shared" si="80"/>
        <v>0</v>
      </c>
      <c r="J234" s="444">
        <f t="shared" si="80"/>
        <v>0</v>
      </c>
      <c r="K234" s="444">
        <f t="shared" si="80"/>
        <v>0</v>
      </c>
      <c r="L234" s="208">
        <f t="shared" si="80"/>
        <v>0</v>
      </c>
      <c r="M234" s="444">
        <f t="shared" si="80"/>
        <v>0</v>
      </c>
      <c r="N234" s="444">
        <f t="shared" si="80"/>
        <v>0</v>
      </c>
      <c r="O234" s="444">
        <f t="shared" si="80"/>
        <v>0</v>
      </c>
      <c r="P234" s="444">
        <f t="shared" si="80"/>
        <v>0</v>
      </c>
      <c r="Q234" s="208">
        <f t="shared" si="80"/>
        <v>0</v>
      </c>
    </row>
    <row r="235" spans="1:17" x14ac:dyDescent="0.25">
      <c r="A235" s="29" t="s">
        <v>185</v>
      </c>
      <c r="C235" s="444">
        <f t="shared" ref="C235:Q235" si="81">ROUND(C11+C27+C63-C96-C114-C137-C151-C182-C221,3)</f>
        <v>0</v>
      </c>
      <c r="D235" s="444">
        <f t="shared" si="81"/>
        <v>0</v>
      </c>
      <c r="E235" s="444">
        <f t="shared" si="81"/>
        <v>0</v>
      </c>
      <c r="F235" s="444">
        <f t="shared" si="81"/>
        <v>0</v>
      </c>
      <c r="G235" s="208">
        <f t="shared" si="81"/>
        <v>0</v>
      </c>
      <c r="H235" s="444">
        <f t="shared" si="81"/>
        <v>0</v>
      </c>
      <c r="I235" s="444">
        <f t="shared" si="81"/>
        <v>0</v>
      </c>
      <c r="J235" s="444">
        <f t="shared" si="81"/>
        <v>0</v>
      </c>
      <c r="K235" s="444">
        <f t="shared" si="81"/>
        <v>0</v>
      </c>
      <c r="L235" s="208">
        <f t="shared" si="81"/>
        <v>0</v>
      </c>
      <c r="M235" s="444">
        <f t="shared" si="81"/>
        <v>0</v>
      </c>
      <c r="N235" s="444">
        <f t="shared" si="81"/>
        <v>0</v>
      </c>
      <c r="O235" s="444">
        <f t="shared" si="81"/>
        <v>0</v>
      </c>
      <c r="P235" s="444">
        <f t="shared" si="81"/>
        <v>0</v>
      </c>
      <c r="Q235" s="208">
        <f t="shared" si="81"/>
        <v>0</v>
      </c>
    </row>
    <row r="236" spans="1:17" x14ac:dyDescent="0.25">
      <c r="A236" s="29" t="s">
        <v>92</v>
      </c>
      <c r="C236" s="444">
        <f t="shared" ref="C236:Q236" si="82">ROUND(C12+C33+C68-C99-C119-C139-C156-C189-C222,3)</f>
        <v>0</v>
      </c>
      <c r="D236" s="444">
        <f t="shared" si="82"/>
        <v>0</v>
      </c>
      <c r="E236" s="444">
        <f t="shared" si="82"/>
        <v>0</v>
      </c>
      <c r="F236" s="444">
        <f t="shared" si="82"/>
        <v>0</v>
      </c>
      <c r="G236" s="208">
        <f t="shared" si="82"/>
        <v>0</v>
      </c>
      <c r="H236" s="444">
        <f t="shared" si="82"/>
        <v>0</v>
      </c>
      <c r="I236" s="444">
        <f t="shared" si="82"/>
        <v>0</v>
      </c>
      <c r="J236" s="444">
        <f t="shared" si="82"/>
        <v>0</v>
      </c>
      <c r="K236" s="444">
        <f t="shared" si="82"/>
        <v>0</v>
      </c>
      <c r="L236" s="208">
        <f t="shared" si="82"/>
        <v>0</v>
      </c>
      <c r="M236" s="444">
        <f t="shared" si="82"/>
        <v>0</v>
      </c>
      <c r="N236" s="444">
        <f t="shared" si="82"/>
        <v>0</v>
      </c>
      <c r="O236" s="444">
        <f t="shared" si="82"/>
        <v>0</v>
      </c>
      <c r="P236" s="444">
        <f t="shared" si="82"/>
        <v>0</v>
      </c>
      <c r="Q236" s="208">
        <f t="shared" si="82"/>
        <v>0</v>
      </c>
    </row>
    <row r="237" spans="1:17" x14ac:dyDescent="0.25">
      <c r="A237" s="29" t="s">
        <v>187</v>
      </c>
      <c r="C237" s="444">
        <f t="shared" ref="C237:Q237" si="83">ROUND(C13+C39+C73-C102-C124-C141-C161-C196-C223,3)</f>
        <v>0</v>
      </c>
      <c r="D237" s="444">
        <f t="shared" si="83"/>
        <v>0</v>
      </c>
      <c r="E237" s="444">
        <f t="shared" si="83"/>
        <v>0</v>
      </c>
      <c r="F237" s="444">
        <f t="shared" si="83"/>
        <v>0</v>
      </c>
      <c r="G237" s="208">
        <f t="shared" si="83"/>
        <v>0</v>
      </c>
      <c r="H237" s="444">
        <f t="shared" si="83"/>
        <v>0</v>
      </c>
      <c r="I237" s="444">
        <f t="shared" si="83"/>
        <v>0</v>
      </c>
      <c r="J237" s="444">
        <f t="shared" si="83"/>
        <v>0</v>
      </c>
      <c r="K237" s="444">
        <f t="shared" si="83"/>
        <v>0</v>
      </c>
      <c r="L237" s="208">
        <f t="shared" si="83"/>
        <v>0</v>
      </c>
      <c r="M237" s="444">
        <f t="shared" si="83"/>
        <v>0</v>
      </c>
      <c r="N237" s="444">
        <f t="shared" si="83"/>
        <v>0</v>
      </c>
      <c r="O237" s="444">
        <f t="shared" si="83"/>
        <v>0</v>
      </c>
      <c r="P237" s="444">
        <f t="shared" si="83"/>
        <v>0</v>
      </c>
      <c r="Q237" s="208">
        <f t="shared" si="83"/>
        <v>0</v>
      </c>
    </row>
    <row r="238" spans="1:17" x14ac:dyDescent="0.25">
      <c r="A238" s="29" t="s">
        <v>93</v>
      </c>
      <c r="C238" s="444">
        <f t="shared" ref="C238:Q238" si="84">ROUND(C14+C50+C78-C105-C129-C143-C166-C203-C224,3)</f>
        <v>0</v>
      </c>
      <c r="D238" s="444">
        <f t="shared" si="84"/>
        <v>0</v>
      </c>
      <c r="E238" s="444">
        <f t="shared" si="84"/>
        <v>0</v>
      </c>
      <c r="F238" s="444">
        <f t="shared" si="84"/>
        <v>0</v>
      </c>
      <c r="G238" s="208">
        <f t="shared" si="84"/>
        <v>0</v>
      </c>
      <c r="H238" s="444">
        <f t="shared" si="84"/>
        <v>0</v>
      </c>
      <c r="I238" s="444">
        <f t="shared" si="84"/>
        <v>0</v>
      </c>
      <c r="J238" s="444">
        <f t="shared" si="84"/>
        <v>0</v>
      </c>
      <c r="K238" s="444">
        <f t="shared" si="84"/>
        <v>0</v>
      </c>
      <c r="L238" s="208">
        <f t="shared" si="84"/>
        <v>0</v>
      </c>
      <c r="M238" s="444">
        <f t="shared" si="84"/>
        <v>0</v>
      </c>
      <c r="N238" s="444">
        <f t="shared" si="84"/>
        <v>0</v>
      </c>
      <c r="O238" s="444">
        <f t="shared" si="84"/>
        <v>0</v>
      </c>
      <c r="P238" s="444">
        <f t="shared" si="84"/>
        <v>0</v>
      </c>
      <c r="Q238" s="208">
        <f t="shared" si="84"/>
        <v>0</v>
      </c>
    </row>
  </sheetData>
  <mergeCells count="8">
    <mergeCell ref="H7:K7"/>
    <mergeCell ref="Q7:Q8"/>
    <mergeCell ref="M7:P7"/>
    <mergeCell ref="A7:A8"/>
    <mergeCell ref="B7:B8"/>
    <mergeCell ref="G7:G8"/>
    <mergeCell ref="C7:F7"/>
    <mergeCell ref="L7:L8"/>
  </mergeCells>
  <dataValidations count="7"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L28:L31 Q39:Q48 G51:G54 L51:L54 L39:L48 G28:G31 Q28:Q31 Q58:Q91 L58:L91 Q51:Q54 G58:G91 L34:L37 Q34:Q37 G34:G37 Q169:Q170 Q149:Q150 L149:L150 G149:G150 G154:G155 L154:L155 Q154:Q155 G159:G160 L159:L160 Q159:Q160 G164:G165 L164:L165 Q164:Q165 G169:G170 L169:L170 G39:G48">
      <formula1>-1000000000</formula1>
    </dataValidation>
    <dataValidation type="decimal" operator="greaterThan" allowBlank="1" showInputMessage="1" showErrorMessage="1" sqref="C195:F195 M176:P181 G134 H176:K181 H204:K212 Q92 H49:K173 H197:K202 M197:P202 Q57 L108 Q134 L92 G57 L57 Q108 G92 L134 C209:F212 H26:K26 C26:F26 M26:P26 C30:F39 H30:K39 M30:P39 G108 M183:P188 H183:K188 C190:C194 C188:F188 H190:K195 C181:F181 E176:F180 M190:P195 D177:D180 C176:C180 C197:F202 M49:P173 E204:F208 D184:D187 L145 C49:F173 Q145 G145 C183:C187 E183:F187 D191:D194 E190:F194 C204:C208 D205:D208 M204:P212">
      <formula1>-1000000000</formula1>
    </dataValidation>
    <dataValidation type="decimal" operator="greaterThan" allowBlank="1" showInputMessage="1" showErrorMessage="1" sqref="L40:L48 Q40:Q48 Q20:Q25 G20:G25 L20:L25 G40:G48">
      <formula1>-10000000000</formula1>
    </dataValidation>
    <dataValidation operator="greaterThan" allowBlank="1" showInputMessage="1" showErrorMessage="1" sqref="C174:Q174"/>
    <dataValidation type="whole" operator="greaterThan" allowBlank="1" showInputMessage="1" showErrorMessage="1" sqref="M220:P224">
      <formula1>-1000000000</formula1>
    </dataValidation>
    <dataValidation allowBlank="1" showInputMessage="1" showErrorMessage="1" sqref="B4 G56 L56 Q56 G177 L177 Q177 G184 L184 Q184 G191 L191 Q191 G198 L198 Q198 G205 L205 Q205"/>
    <dataValidation type="decimal" allowBlank="1" showInputMessage="1" showErrorMessage="1" sqref="G136 L136 Q136 G138 L138 Q138 G140 L140 Q140 G142 L142 Q142 G144 L144 Q144">
      <formula1>-1000000000</formula1>
      <formula2>1000000000000000</formula2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outlinePr summaryBelow="0" summaryRight="0"/>
  </sheetPr>
  <dimension ref="A1:Q238"/>
  <sheetViews>
    <sheetView zoomScaleNormal="100" workbookViewId="0">
      <pane xSplit="2" ySplit="8" topLeftCell="C210" activePane="bottomRight" state="frozen"/>
      <selection activeCell="B199" sqref="B199:B204"/>
      <selection pane="topRight" activeCell="B199" sqref="B199:B204"/>
      <selection pane="bottomLeft" activeCell="B199" sqref="B199:B204"/>
      <selection pane="bottomRight" activeCell="F223" sqref="F223"/>
    </sheetView>
  </sheetViews>
  <sheetFormatPr defaultColWidth="8.85546875" defaultRowHeight="15" outlineLevelRow="4" x14ac:dyDescent="0.25"/>
  <cols>
    <col min="1" max="1" width="52.7109375" style="10" customWidth="1"/>
    <col min="2" max="2" width="14" style="62" customWidth="1"/>
    <col min="3" max="6" width="13.7109375" style="75" customWidth="1"/>
    <col min="7" max="7" width="13.7109375" style="63" customWidth="1"/>
    <col min="8" max="11" width="13.7109375" style="75" customWidth="1"/>
    <col min="12" max="12" width="13.7109375" style="63" customWidth="1"/>
    <col min="13" max="16" width="13.7109375" style="75" customWidth="1"/>
    <col min="17" max="17" width="13.7109375" style="63" customWidth="1"/>
    <col min="18" max="16384" width="8.85546875" style="43"/>
  </cols>
  <sheetData>
    <row r="1" spans="1:17" ht="15" customHeight="1" outlineLevel="4" x14ac:dyDescent="0.25">
      <c r="A1" s="475"/>
      <c r="B1" s="13" t="s">
        <v>10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</row>
    <row r="2" spans="1:17" ht="15" customHeight="1" outlineLevel="4" x14ac:dyDescent="0.25">
      <c r="A2" s="476" t="s">
        <v>9</v>
      </c>
      <c r="B2" s="12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</row>
    <row r="3" spans="1:17" ht="15" customHeight="1" outlineLevel="4" x14ac:dyDescent="0.25">
      <c r="A3" s="476" t="s">
        <v>52</v>
      </c>
      <c r="B3" s="155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</row>
    <row r="4" spans="1:17" ht="15" customHeight="1" outlineLevel="4" x14ac:dyDescent="0.25">
      <c r="A4" s="476" t="s">
        <v>50</v>
      </c>
      <c r="B4" s="642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</row>
    <row r="5" spans="1:17" ht="15" customHeight="1" outlineLevel="4" x14ac:dyDescent="0.25">
      <c r="A5" s="476" t="s">
        <v>51</v>
      </c>
      <c r="B5" s="753"/>
      <c r="C5" s="477"/>
      <c r="D5" s="477"/>
      <c r="E5" s="478"/>
      <c r="F5" s="478"/>
      <c r="G5" s="477"/>
      <c r="H5" s="477"/>
      <c r="I5" s="477"/>
      <c r="J5" s="477"/>
      <c r="K5" s="477"/>
      <c r="L5" s="478"/>
      <c r="M5" s="477"/>
      <c r="N5" s="477"/>
      <c r="O5" s="477"/>
      <c r="P5" s="477"/>
      <c r="Q5" s="477"/>
    </row>
    <row r="6" spans="1:17" ht="15" customHeight="1" collapsed="1" thickBot="1" x14ac:dyDescent="0.3">
      <c r="A6" s="76"/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7"/>
    </row>
    <row r="7" spans="1:17" ht="15" customHeight="1" x14ac:dyDescent="0.25">
      <c r="A7" s="883" t="s">
        <v>16</v>
      </c>
      <c r="B7" s="873" t="s">
        <v>33</v>
      </c>
      <c r="C7" s="882" t="str">
        <f>YEAR(Date)&amp;" год"</f>
        <v>2020 год</v>
      </c>
      <c r="D7" s="867"/>
      <c r="E7" s="867"/>
      <c r="F7" s="885"/>
      <c r="G7" s="869" t="str">
        <f>C7</f>
        <v>2020 год</v>
      </c>
      <c r="H7" s="882" t="str">
        <f>(LEFT(C7,4)+1)&amp;" год"</f>
        <v>2021 год</v>
      </c>
      <c r="I7" s="867"/>
      <c r="J7" s="867"/>
      <c r="K7" s="868"/>
      <c r="L7" s="869" t="str">
        <f>H7</f>
        <v>2021 год</v>
      </c>
      <c r="M7" s="882" t="str">
        <f>(LEFT(H7,4)+1)&amp;" год"</f>
        <v>2022 год</v>
      </c>
      <c r="N7" s="867"/>
      <c r="O7" s="867"/>
      <c r="P7" s="868"/>
      <c r="Q7" s="869" t="str">
        <f>M7</f>
        <v>2022 год</v>
      </c>
    </row>
    <row r="8" spans="1:17" ht="15" customHeight="1" thickBot="1" x14ac:dyDescent="0.3">
      <c r="A8" s="884"/>
      <c r="B8" s="874"/>
      <c r="C8" s="803" t="s">
        <v>0</v>
      </c>
      <c r="D8" s="793" t="s">
        <v>1</v>
      </c>
      <c r="E8" s="793" t="s">
        <v>2</v>
      </c>
      <c r="F8" s="804" t="s">
        <v>3</v>
      </c>
      <c r="G8" s="870"/>
      <c r="H8" s="803" t="s">
        <v>0</v>
      </c>
      <c r="I8" s="793" t="s">
        <v>1</v>
      </c>
      <c r="J8" s="793" t="s">
        <v>2</v>
      </c>
      <c r="K8" s="794" t="s">
        <v>3</v>
      </c>
      <c r="L8" s="870"/>
      <c r="M8" s="803" t="s">
        <v>0</v>
      </c>
      <c r="N8" s="793" t="s">
        <v>1</v>
      </c>
      <c r="O8" s="793" t="s">
        <v>2</v>
      </c>
      <c r="P8" s="794" t="s">
        <v>3</v>
      </c>
      <c r="Q8" s="870"/>
    </row>
    <row r="9" spans="1:17" ht="15" customHeight="1" x14ac:dyDescent="0.25">
      <c r="A9" s="423" t="s">
        <v>35</v>
      </c>
      <c r="B9" s="662" t="s">
        <v>144</v>
      </c>
      <c r="C9" s="678">
        <f t="shared" ref="C9:Q9" si="0">ROUND(C11+C13+C10+C12+C14,3)</f>
        <v>3.839</v>
      </c>
      <c r="D9" s="679">
        <f t="shared" si="0"/>
        <v>2.4079999999999999</v>
      </c>
      <c r="E9" s="679">
        <f t="shared" si="0"/>
        <v>2.3690000000000002</v>
      </c>
      <c r="F9" s="680">
        <f t="shared" si="0"/>
        <v>2.867</v>
      </c>
      <c r="G9" s="681">
        <f t="shared" si="0"/>
        <v>3.839</v>
      </c>
      <c r="H9" s="678">
        <f t="shared" si="0"/>
        <v>4.0119999999999996</v>
      </c>
      <c r="I9" s="679">
        <f t="shared" si="0"/>
        <v>3.0449999999999999</v>
      </c>
      <c r="J9" s="679">
        <f t="shared" si="0"/>
        <v>3.1880000000000002</v>
      </c>
      <c r="K9" s="680">
        <f t="shared" si="0"/>
        <v>3.6869999999999998</v>
      </c>
      <c r="L9" s="681">
        <f t="shared" si="0"/>
        <v>4.0119999999999996</v>
      </c>
      <c r="M9" s="678">
        <f t="shared" si="0"/>
        <v>4.5049999999999999</v>
      </c>
      <c r="N9" s="679">
        <f t="shared" si="0"/>
        <v>3.681</v>
      </c>
      <c r="O9" s="679">
        <f t="shared" si="0"/>
        <v>3.8239999999999998</v>
      </c>
      <c r="P9" s="680">
        <f t="shared" si="0"/>
        <v>4.3230000000000004</v>
      </c>
      <c r="Q9" s="681">
        <f t="shared" si="0"/>
        <v>4.5049999999999999</v>
      </c>
    </row>
    <row r="10" spans="1:17" ht="15" customHeight="1" outlineLevel="1" x14ac:dyDescent="0.25">
      <c r="A10" s="643" t="s">
        <v>184</v>
      </c>
      <c r="B10" s="663" t="s">
        <v>144</v>
      </c>
      <c r="C10" s="682">
        <f>ROUND(G10,3)</f>
        <v>1.5029999999999999</v>
      </c>
      <c r="D10" s="683">
        <f t="shared" ref="D10:F14" si="1">ROUND(C220,3)</f>
        <v>0.93100000000000005</v>
      </c>
      <c r="E10" s="683">
        <f t="shared" si="1"/>
        <v>0.96599999999999997</v>
      </c>
      <c r="F10" s="684">
        <f t="shared" si="1"/>
        <v>1.5089999999999999</v>
      </c>
      <c r="G10" s="685">
        <f>ROUND('1. Статистика'!AJ225,3)</f>
        <v>1.5029999999999999</v>
      </c>
      <c r="H10" s="682">
        <f>ROUND(L10,3)</f>
        <v>1.6020000000000001</v>
      </c>
      <c r="I10" s="683">
        <f t="shared" ref="I10:K14" si="2">ROUND(H220,3)</f>
        <v>1.03</v>
      </c>
      <c r="J10" s="683">
        <f t="shared" si="2"/>
        <v>1.0649999999999999</v>
      </c>
      <c r="K10" s="684">
        <f t="shared" si="2"/>
        <v>1.6080000000000001</v>
      </c>
      <c r="L10" s="685">
        <f>ROUND(F220,3)</f>
        <v>1.6020000000000001</v>
      </c>
      <c r="M10" s="682">
        <f>ROUND(Q10,3)</f>
        <v>1.7010000000000001</v>
      </c>
      <c r="N10" s="683">
        <f t="shared" ref="N10:P14" si="3">ROUND(M220,3)</f>
        <v>1.129</v>
      </c>
      <c r="O10" s="683">
        <f t="shared" si="3"/>
        <v>1.1639999999999999</v>
      </c>
      <c r="P10" s="684">
        <f t="shared" si="3"/>
        <v>1.7070000000000001</v>
      </c>
      <c r="Q10" s="685">
        <f>ROUND(K220,3)</f>
        <v>1.7010000000000001</v>
      </c>
    </row>
    <row r="11" spans="1:17" ht="15" customHeight="1" outlineLevel="1" x14ac:dyDescent="0.25">
      <c r="A11" s="643" t="s">
        <v>185</v>
      </c>
      <c r="B11" s="663" t="s">
        <v>144</v>
      </c>
      <c r="C11" s="682">
        <f>ROUND(G11,3)</f>
        <v>0.72599999999999998</v>
      </c>
      <c r="D11" s="683">
        <f t="shared" si="1"/>
        <v>0.66300000000000003</v>
      </c>
      <c r="E11" s="683">
        <f t="shared" si="1"/>
        <v>0.29299999999999998</v>
      </c>
      <c r="F11" s="684">
        <f t="shared" si="1"/>
        <v>0.23799999999999999</v>
      </c>
      <c r="G11" s="685">
        <f>ROUND('1. Статистика'!AJ226,3)</f>
        <v>0.72599999999999998</v>
      </c>
      <c r="H11" s="682">
        <f>ROUND(L11,3)</f>
        <v>0.99399999999999999</v>
      </c>
      <c r="I11" s="683">
        <f t="shared" si="2"/>
        <v>0.93100000000000005</v>
      </c>
      <c r="J11" s="683">
        <f t="shared" si="2"/>
        <v>0.56100000000000005</v>
      </c>
      <c r="K11" s="684">
        <f t="shared" si="2"/>
        <v>0.50600000000000001</v>
      </c>
      <c r="L11" s="685">
        <f>ROUND(F221,3)</f>
        <v>0.99399999999999999</v>
      </c>
      <c r="M11" s="682">
        <f>ROUND(Q11,3)</f>
        <v>1.262</v>
      </c>
      <c r="N11" s="683">
        <f t="shared" si="3"/>
        <v>1.1990000000000001</v>
      </c>
      <c r="O11" s="683">
        <f t="shared" si="3"/>
        <v>0.82899999999999996</v>
      </c>
      <c r="P11" s="684">
        <f t="shared" si="3"/>
        <v>0.77400000000000002</v>
      </c>
      <c r="Q11" s="685">
        <f>ROUND(K221,3)</f>
        <v>1.262</v>
      </c>
    </row>
    <row r="12" spans="1:17" ht="15" customHeight="1" outlineLevel="1" x14ac:dyDescent="0.25">
      <c r="A12" s="643" t="s">
        <v>92</v>
      </c>
      <c r="B12" s="663" t="s">
        <v>144</v>
      </c>
      <c r="C12" s="682">
        <f>ROUND(G12,3)</f>
        <v>1.0049999999999999</v>
      </c>
      <c r="D12" s="683">
        <f t="shared" si="1"/>
        <v>0.20399999999999999</v>
      </c>
      <c r="E12" s="683">
        <f t="shared" si="1"/>
        <v>0.53700000000000003</v>
      </c>
      <c r="F12" s="684">
        <f t="shared" si="1"/>
        <v>0.80700000000000005</v>
      </c>
      <c r="G12" s="685">
        <f>ROUND('1. Статистика'!AJ227,3)</f>
        <v>1.0049999999999999</v>
      </c>
      <c r="H12" s="682">
        <f>ROUND(L12,3)</f>
        <v>0.98099999999999998</v>
      </c>
      <c r="I12" s="683">
        <f t="shared" si="2"/>
        <v>0.57999999999999996</v>
      </c>
      <c r="J12" s="683">
        <f t="shared" si="2"/>
        <v>0.91300000000000003</v>
      </c>
      <c r="K12" s="684">
        <f t="shared" si="2"/>
        <v>1.1830000000000001</v>
      </c>
      <c r="L12" s="685">
        <f>ROUND(F222,3)</f>
        <v>0.98099999999999998</v>
      </c>
      <c r="M12" s="682">
        <f>ROUND(Q12,3)</f>
        <v>0.98099999999999998</v>
      </c>
      <c r="N12" s="683">
        <f t="shared" si="3"/>
        <v>0.78</v>
      </c>
      <c r="O12" s="683">
        <f t="shared" si="3"/>
        <v>1.113</v>
      </c>
      <c r="P12" s="684">
        <f t="shared" si="3"/>
        <v>1.383</v>
      </c>
      <c r="Q12" s="685">
        <f>ROUND(K222,3)</f>
        <v>0.98099999999999998</v>
      </c>
    </row>
    <row r="13" spans="1:17" ht="15" customHeight="1" outlineLevel="1" x14ac:dyDescent="0.25">
      <c r="A13" s="643" t="s">
        <v>187</v>
      </c>
      <c r="B13" s="663" t="s">
        <v>144</v>
      </c>
      <c r="C13" s="682">
        <f>ROUND(G13,3)</f>
        <v>0.48199999999999998</v>
      </c>
      <c r="D13" s="683">
        <f t="shared" si="1"/>
        <v>0.495</v>
      </c>
      <c r="E13" s="683">
        <f t="shared" si="1"/>
        <v>0.44500000000000001</v>
      </c>
      <c r="F13" s="684">
        <f t="shared" si="1"/>
        <v>0.26900000000000002</v>
      </c>
      <c r="G13" s="685">
        <f>ROUND('1. Статистика'!AJ228,3)</f>
        <v>0.48199999999999998</v>
      </c>
      <c r="H13" s="682">
        <f>ROUND(L13,3)</f>
        <v>0.222</v>
      </c>
      <c r="I13" s="683">
        <f t="shared" si="2"/>
        <v>0.29899999999999999</v>
      </c>
      <c r="J13" s="683">
        <f t="shared" si="2"/>
        <v>0.43099999999999999</v>
      </c>
      <c r="K13" s="684">
        <f t="shared" si="2"/>
        <v>0.25600000000000001</v>
      </c>
      <c r="L13" s="685">
        <f>ROUND(F223,3)</f>
        <v>0.222</v>
      </c>
      <c r="M13" s="682">
        <f>ROUND(Q13,3)</f>
        <v>0.25800000000000001</v>
      </c>
      <c r="N13" s="683">
        <f t="shared" si="3"/>
        <v>0.27800000000000002</v>
      </c>
      <c r="O13" s="683">
        <f t="shared" si="3"/>
        <v>0.41</v>
      </c>
      <c r="P13" s="684">
        <f t="shared" si="3"/>
        <v>0.23499999999999999</v>
      </c>
      <c r="Q13" s="685">
        <f>ROUND(K223,3)</f>
        <v>0.25800000000000001</v>
      </c>
    </row>
    <row r="14" spans="1:17" ht="15" customHeight="1" outlineLevel="1" x14ac:dyDescent="0.25">
      <c r="A14" s="643" t="s">
        <v>93</v>
      </c>
      <c r="B14" s="663" t="s">
        <v>144</v>
      </c>
      <c r="C14" s="682">
        <f>ROUND(G14,3)</f>
        <v>0.123</v>
      </c>
      <c r="D14" s="683">
        <f t="shared" si="1"/>
        <v>0.115</v>
      </c>
      <c r="E14" s="683">
        <f t="shared" si="1"/>
        <v>0.128</v>
      </c>
      <c r="F14" s="684">
        <f t="shared" si="1"/>
        <v>4.3999999999999997E-2</v>
      </c>
      <c r="G14" s="685">
        <f>ROUND('1. Статистика'!AJ229,3)</f>
        <v>0.123</v>
      </c>
      <c r="H14" s="682">
        <f>ROUND(L14,3)</f>
        <v>0.21299999999999999</v>
      </c>
      <c r="I14" s="683">
        <f t="shared" si="2"/>
        <v>0.20499999999999999</v>
      </c>
      <c r="J14" s="683">
        <f t="shared" si="2"/>
        <v>0.218</v>
      </c>
      <c r="K14" s="684">
        <f t="shared" si="2"/>
        <v>0.13400000000000001</v>
      </c>
      <c r="L14" s="685">
        <f>ROUND(F224,3)</f>
        <v>0.21299999999999999</v>
      </c>
      <c r="M14" s="682">
        <f>ROUND(Q14,3)</f>
        <v>0.30299999999999999</v>
      </c>
      <c r="N14" s="683">
        <f t="shared" si="3"/>
        <v>0.29499999999999998</v>
      </c>
      <c r="O14" s="683">
        <f t="shared" si="3"/>
        <v>0.308</v>
      </c>
      <c r="P14" s="684">
        <f t="shared" si="3"/>
        <v>0.224</v>
      </c>
      <c r="Q14" s="685">
        <f>ROUND(K224,3)</f>
        <v>0.30299999999999999</v>
      </c>
    </row>
    <row r="15" spans="1:17" s="624" customFormat="1" ht="15" customHeight="1" x14ac:dyDescent="0.25">
      <c r="A15" s="644" t="s">
        <v>20</v>
      </c>
      <c r="B15" s="664" t="s">
        <v>144</v>
      </c>
      <c r="C15" s="686">
        <f t="shared" ref="C15:Q15" si="4">ROUND(C16+C39+C27+C33+C50,3)</f>
        <v>6.234</v>
      </c>
      <c r="D15" s="687">
        <f t="shared" si="4"/>
        <v>8.1660000000000004</v>
      </c>
      <c r="E15" s="687">
        <f t="shared" si="4"/>
        <v>9.5289999999999999</v>
      </c>
      <c r="F15" s="688">
        <f t="shared" si="4"/>
        <v>11.933999999999999</v>
      </c>
      <c r="G15" s="689">
        <f t="shared" si="4"/>
        <v>35.863</v>
      </c>
      <c r="H15" s="686">
        <f t="shared" si="4"/>
        <v>6.21</v>
      </c>
      <c r="I15" s="687">
        <f t="shared" si="4"/>
        <v>8.1479999999999997</v>
      </c>
      <c r="J15" s="687">
        <f t="shared" si="4"/>
        <v>9.4969999999999999</v>
      </c>
      <c r="K15" s="688">
        <f t="shared" si="4"/>
        <v>11.904</v>
      </c>
      <c r="L15" s="689">
        <f t="shared" si="4"/>
        <v>35.759</v>
      </c>
      <c r="M15" s="686">
        <f t="shared" si="4"/>
        <v>6.21</v>
      </c>
      <c r="N15" s="687">
        <f t="shared" si="4"/>
        <v>8.1479999999999997</v>
      </c>
      <c r="O15" s="687">
        <f t="shared" si="4"/>
        <v>9.4969999999999999</v>
      </c>
      <c r="P15" s="688">
        <f t="shared" si="4"/>
        <v>11.904</v>
      </c>
      <c r="Q15" s="689">
        <f t="shared" si="4"/>
        <v>35.759</v>
      </c>
    </row>
    <row r="16" spans="1:17" ht="15" customHeight="1" outlineLevel="1" x14ac:dyDescent="0.25">
      <c r="A16" s="643" t="s">
        <v>184</v>
      </c>
      <c r="B16" s="663" t="s">
        <v>144</v>
      </c>
      <c r="C16" s="690">
        <f>ROUND($G$16*'1. Статистика'!C271,3)</f>
        <v>2.6890000000000001</v>
      </c>
      <c r="D16" s="691">
        <f>ROUND(G16-(C16+E16+F16),3)</f>
        <v>5.0030000000000001</v>
      </c>
      <c r="E16" s="691">
        <f>ROUND($G$16*'1. Статистика'!E271,3)</f>
        <v>4.6970000000000001</v>
      </c>
      <c r="F16" s="692">
        <f>ROUND($G$16*'1. Статистика'!F271,3)</f>
        <v>7.11</v>
      </c>
      <c r="G16" s="693">
        <f>ROUND(((G17+G20)*G23+(G18+G21)*G24+(G19+G22)*G25)/1000,3)</f>
        <v>19.498999999999999</v>
      </c>
      <c r="H16" s="690">
        <f>ROUND($L$16*'1. Статистика'!C271,3)</f>
        <v>2.6890000000000001</v>
      </c>
      <c r="I16" s="691">
        <f>ROUND(L16-(H16+J16+K16),3)</f>
        <v>5.0030000000000001</v>
      </c>
      <c r="J16" s="691">
        <f>ROUND($L$16*'1. Статистика'!E271,3)</f>
        <v>4.6970000000000001</v>
      </c>
      <c r="K16" s="692">
        <f>ROUND($L$16*'1. Статистика'!F271,3)</f>
        <v>7.11</v>
      </c>
      <c r="L16" s="693">
        <f>ROUND(((L17+L20)*L23+(L18+L21)*L24+(L19+L22)*L25)/1000,3)</f>
        <v>19.498999999999999</v>
      </c>
      <c r="M16" s="690">
        <f>ROUND($Q$16*'1. Статистика'!C271,3)</f>
        <v>2.6890000000000001</v>
      </c>
      <c r="N16" s="691">
        <f>ROUND(Q16-(M16+O16+P16),3)</f>
        <v>5.0030000000000001</v>
      </c>
      <c r="O16" s="691">
        <f>ROUND($Q$16*'1. Статистика'!E271,3)</f>
        <v>4.6970000000000001</v>
      </c>
      <c r="P16" s="692">
        <f>ROUND($Q$16*'1. Статистика'!F271,3)</f>
        <v>7.11</v>
      </c>
      <c r="Q16" s="693">
        <f>ROUND(((Q17+Q20)*Q23+(Q18+Q21)*Q24+(Q19+Q22)*Q25)/1000,3)</f>
        <v>19.498999999999999</v>
      </c>
    </row>
    <row r="17" spans="1:17" s="625" customFormat="1" ht="15" customHeight="1" outlineLevel="2" x14ac:dyDescent="0.25">
      <c r="A17" s="645" t="s">
        <v>94</v>
      </c>
      <c r="B17" s="665" t="s">
        <v>97</v>
      </c>
      <c r="C17" s="694"/>
      <c r="D17" s="695"/>
      <c r="E17" s="695"/>
      <c r="F17" s="696"/>
      <c r="G17" s="697">
        <f>ROUND('1. Статистика'!F22,3)</f>
        <v>10.035</v>
      </c>
      <c r="H17" s="694"/>
      <c r="I17" s="695"/>
      <c r="J17" s="695"/>
      <c r="K17" s="696"/>
      <c r="L17" s="697">
        <f>ROUND('1. Статистика'!G22,3)</f>
        <v>10.035</v>
      </c>
      <c r="M17" s="694"/>
      <c r="N17" s="695"/>
      <c r="O17" s="695"/>
      <c r="P17" s="696"/>
      <c r="Q17" s="697">
        <f>ROUND('1. Статистика'!H22,3)</f>
        <v>10.035</v>
      </c>
    </row>
    <row r="18" spans="1:17" s="625" customFormat="1" ht="15" customHeight="1" outlineLevel="2" x14ac:dyDescent="0.25">
      <c r="A18" s="646" t="s">
        <v>95</v>
      </c>
      <c r="B18" s="666" t="s">
        <v>97</v>
      </c>
      <c r="C18" s="698"/>
      <c r="D18" s="699"/>
      <c r="E18" s="699"/>
      <c r="F18" s="700"/>
      <c r="G18" s="697">
        <f>ROUND('1. Статистика'!F23,3)</f>
        <v>96.462000000000003</v>
      </c>
      <c r="H18" s="698"/>
      <c r="I18" s="699"/>
      <c r="J18" s="699"/>
      <c r="K18" s="700"/>
      <c r="L18" s="697">
        <f>ROUND('1. Статистика'!G23,3)</f>
        <v>96.462000000000003</v>
      </c>
      <c r="M18" s="698"/>
      <c r="N18" s="699"/>
      <c r="O18" s="699"/>
      <c r="P18" s="700"/>
      <c r="Q18" s="697">
        <f>ROUND('1. Статистика'!H23,3)</f>
        <v>96.462000000000003</v>
      </c>
    </row>
    <row r="19" spans="1:17" s="625" customFormat="1" ht="15" customHeight="1" outlineLevel="2" x14ac:dyDescent="0.25">
      <c r="A19" s="646" t="s">
        <v>96</v>
      </c>
      <c r="B19" s="666" t="s">
        <v>97</v>
      </c>
      <c r="C19" s="698"/>
      <c r="D19" s="699"/>
      <c r="E19" s="699"/>
      <c r="F19" s="700"/>
      <c r="G19" s="697">
        <f>ROUND('1. Статистика'!F24,3)</f>
        <v>187.85499999999999</v>
      </c>
      <c r="H19" s="698"/>
      <c r="I19" s="699"/>
      <c r="J19" s="699"/>
      <c r="K19" s="700"/>
      <c r="L19" s="697">
        <f>ROUND('1. Статистика'!G24,3)</f>
        <v>187.85499999999999</v>
      </c>
      <c r="M19" s="698"/>
      <c r="N19" s="699"/>
      <c r="O19" s="699"/>
      <c r="P19" s="700"/>
      <c r="Q19" s="697">
        <f>ROUND('1. Статистика'!H24,3)</f>
        <v>187.85499999999999</v>
      </c>
    </row>
    <row r="20" spans="1:17" s="625" customFormat="1" ht="15" customHeight="1" outlineLevel="2" x14ac:dyDescent="0.25">
      <c r="A20" s="646" t="s">
        <v>105</v>
      </c>
      <c r="B20" s="666" t="s">
        <v>97</v>
      </c>
      <c r="C20" s="698"/>
      <c r="D20" s="699"/>
      <c r="E20" s="699"/>
      <c r="F20" s="700"/>
      <c r="G20" s="754">
        <f>ROUND('2. Прогноз. Без корректировки'!G20,3)</f>
        <v>0</v>
      </c>
      <c r="H20" s="698"/>
      <c r="I20" s="699"/>
      <c r="J20" s="699"/>
      <c r="K20" s="700"/>
      <c r="L20" s="754">
        <f>ROUND('2. Прогноз. Без корректировки'!L20,3)</f>
        <v>0</v>
      </c>
      <c r="M20" s="698"/>
      <c r="N20" s="699"/>
      <c r="O20" s="699"/>
      <c r="P20" s="700"/>
      <c r="Q20" s="754">
        <f>ROUND('2. Прогноз. Без корректировки'!Q20,3)</f>
        <v>0</v>
      </c>
    </row>
    <row r="21" spans="1:17" s="625" customFormat="1" ht="15" customHeight="1" outlineLevel="2" x14ac:dyDescent="0.25">
      <c r="A21" s="646" t="s">
        <v>167</v>
      </c>
      <c r="B21" s="666" t="s">
        <v>97</v>
      </c>
      <c r="C21" s="698"/>
      <c r="D21" s="699"/>
      <c r="E21" s="699"/>
      <c r="F21" s="700"/>
      <c r="G21" s="754">
        <f>ROUND('2. Прогноз. Без корректировки'!G21,3)</f>
        <v>0</v>
      </c>
      <c r="H21" s="698"/>
      <c r="I21" s="699"/>
      <c r="J21" s="699"/>
      <c r="K21" s="700"/>
      <c r="L21" s="754">
        <f>ROUND('2. Прогноз. Без корректировки'!L21,3)</f>
        <v>0</v>
      </c>
      <c r="M21" s="698"/>
      <c r="N21" s="699"/>
      <c r="O21" s="699"/>
      <c r="P21" s="700"/>
      <c r="Q21" s="754">
        <f>ROUND('2. Прогноз. Без корректировки'!Q21,3)</f>
        <v>0</v>
      </c>
    </row>
    <row r="22" spans="1:17" s="625" customFormat="1" ht="15" customHeight="1" outlineLevel="2" x14ac:dyDescent="0.25">
      <c r="A22" s="646" t="s">
        <v>107</v>
      </c>
      <c r="B22" s="666" t="s">
        <v>97</v>
      </c>
      <c r="C22" s="698"/>
      <c r="D22" s="699"/>
      <c r="E22" s="699"/>
      <c r="F22" s="700"/>
      <c r="G22" s="754">
        <f>ROUND('2. Прогноз. Без корректировки'!G22,3)</f>
        <v>0</v>
      </c>
      <c r="H22" s="698"/>
      <c r="I22" s="699"/>
      <c r="J22" s="699"/>
      <c r="K22" s="700"/>
      <c r="L22" s="754">
        <f>ROUND('2. Прогноз. Без корректировки'!L22,3)</f>
        <v>0</v>
      </c>
      <c r="M22" s="698"/>
      <c r="N22" s="699"/>
      <c r="O22" s="699"/>
      <c r="P22" s="700"/>
      <c r="Q22" s="754">
        <f>ROUND('2. Прогноз. Без корректировки'!Q22,3)</f>
        <v>0</v>
      </c>
    </row>
    <row r="23" spans="1:17" s="625" customFormat="1" ht="15" customHeight="1" outlineLevel="2" x14ac:dyDescent="0.25">
      <c r="A23" s="646" t="s">
        <v>108</v>
      </c>
      <c r="B23" s="666" t="s">
        <v>169</v>
      </c>
      <c r="C23" s="698"/>
      <c r="D23" s="699"/>
      <c r="E23" s="699"/>
      <c r="F23" s="700"/>
      <c r="G23" s="754">
        <f>ROUND('2. Прогноз. Без корректировки'!G23,3)</f>
        <v>12.833</v>
      </c>
      <c r="H23" s="698"/>
      <c r="I23" s="699"/>
      <c r="J23" s="699"/>
      <c r="K23" s="700"/>
      <c r="L23" s="754">
        <f>ROUND('2. Прогноз. Без корректировки'!L23,3)</f>
        <v>12.833</v>
      </c>
      <c r="M23" s="698"/>
      <c r="N23" s="699"/>
      <c r="O23" s="699"/>
      <c r="P23" s="700"/>
      <c r="Q23" s="754">
        <f>ROUND('2. Прогноз. Без корректировки'!Q23,3)</f>
        <v>12.833</v>
      </c>
    </row>
    <row r="24" spans="1:17" s="625" customFormat="1" ht="15" customHeight="1" outlineLevel="2" x14ac:dyDescent="0.25">
      <c r="A24" s="646" t="s">
        <v>109</v>
      </c>
      <c r="B24" s="666" t="s">
        <v>169</v>
      </c>
      <c r="C24" s="698"/>
      <c r="D24" s="699"/>
      <c r="E24" s="699"/>
      <c r="F24" s="700"/>
      <c r="G24" s="754">
        <f>ROUND('2. Прогноз. Без корректировки'!G24,3)</f>
        <v>75.866</v>
      </c>
      <c r="H24" s="698"/>
      <c r="I24" s="699"/>
      <c r="J24" s="699"/>
      <c r="K24" s="700"/>
      <c r="L24" s="754">
        <f>ROUND('2. Прогноз. Без корректировки'!L24,3)</f>
        <v>75.866</v>
      </c>
      <c r="M24" s="698"/>
      <c r="N24" s="699"/>
      <c r="O24" s="699"/>
      <c r="P24" s="700"/>
      <c r="Q24" s="754">
        <f>ROUND('2. Прогноз. Без корректировки'!Q24,3)</f>
        <v>75.866</v>
      </c>
    </row>
    <row r="25" spans="1:17" s="625" customFormat="1" ht="15" customHeight="1" outlineLevel="2" x14ac:dyDescent="0.25">
      <c r="A25" s="646" t="s">
        <v>110</v>
      </c>
      <c r="B25" s="666" t="s">
        <v>169</v>
      </c>
      <c r="C25" s="698"/>
      <c r="D25" s="699"/>
      <c r="E25" s="699"/>
      <c r="F25" s="700"/>
      <c r="G25" s="754">
        <f>ROUND('2. Прогноз. Без корректировки'!G25,3)</f>
        <v>64.156999999999996</v>
      </c>
      <c r="H25" s="698"/>
      <c r="I25" s="699"/>
      <c r="J25" s="699"/>
      <c r="K25" s="700"/>
      <c r="L25" s="754">
        <f>ROUND('2. Прогноз. Без корректировки'!L25,3)</f>
        <v>64.156999999999996</v>
      </c>
      <c r="M25" s="698"/>
      <c r="N25" s="699"/>
      <c r="O25" s="699"/>
      <c r="P25" s="700"/>
      <c r="Q25" s="754">
        <f>ROUND('2. Прогноз. Без корректировки'!Q25,3)</f>
        <v>64.156999999999996</v>
      </c>
    </row>
    <row r="26" spans="1:17" s="625" customFormat="1" ht="30" outlineLevel="2" x14ac:dyDescent="0.25">
      <c r="A26" s="647" t="s">
        <v>188</v>
      </c>
      <c r="B26" s="667" t="s">
        <v>144</v>
      </c>
      <c r="C26" s="755">
        <f>ROUND('2. Прогноз. Без корректировки'!C26,3)</f>
        <v>0</v>
      </c>
      <c r="D26" s="756">
        <f>ROUND('2. Прогноз. Без корректировки'!D26,3)</f>
        <v>0</v>
      </c>
      <c r="E26" s="756">
        <f>ROUND('2. Прогноз. Без корректировки'!E26,3)</f>
        <v>0</v>
      </c>
      <c r="F26" s="757">
        <f>ROUND('2. Прогноз. Без корректировки'!F26,3)</f>
        <v>0</v>
      </c>
      <c r="G26" s="701">
        <f>ROUND(SUM(C26:F26),3)</f>
        <v>0</v>
      </c>
      <c r="H26" s="755">
        <f>ROUND('2. Прогноз. Без корректировки'!H26,3)</f>
        <v>0</v>
      </c>
      <c r="I26" s="756">
        <f>ROUND('2. Прогноз. Без корректировки'!I26,3)</f>
        <v>0</v>
      </c>
      <c r="J26" s="756">
        <f>ROUND('2. Прогноз. Без корректировки'!J26,3)</f>
        <v>0</v>
      </c>
      <c r="K26" s="757">
        <f>ROUND('2. Прогноз. Без корректировки'!K26,3)</f>
        <v>0</v>
      </c>
      <c r="L26" s="701">
        <f>ROUND(SUM(H26:K26),3)</f>
        <v>0</v>
      </c>
      <c r="M26" s="755">
        <f>ROUND('2. Прогноз. Без корректировки'!M26,3)</f>
        <v>0</v>
      </c>
      <c r="N26" s="756">
        <f>ROUND('2. Прогноз. Без корректировки'!N26,3)</f>
        <v>0</v>
      </c>
      <c r="O26" s="756">
        <f>ROUND('2. Прогноз. Без корректировки'!O26,3)</f>
        <v>0</v>
      </c>
      <c r="P26" s="757">
        <f>ROUND('2. Прогноз. Без корректировки'!P26,3)</f>
        <v>0</v>
      </c>
      <c r="Q26" s="701">
        <f>ROUND(SUM(M26:P26),3)</f>
        <v>0</v>
      </c>
    </row>
    <row r="27" spans="1:17" ht="15" customHeight="1" outlineLevel="1" x14ac:dyDescent="0.25">
      <c r="A27" s="643" t="s">
        <v>185</v>
      </c>
      <c r="B27" s="663" t="s">
        <v>144</v>
      </c>
      <c r="C27" s="690">
        <f t="shared" ref="C27:Q27" si="5">ROUND(C28+C29-C30+C31,3)</f>
        <v>0.13</v>
      </c>
      <c r="D27" s="691">
        <f t="shared" si="5"/>
        <v>0.06</v>
      </c>
      <c r="E27" s="691">
        <f t="shared" si="5"/>
        <v>7.0000000000000007E-2</v>
      </c>
      <c r="F27" s="692">
        <f t="shared" si="5"/>
        <v>7.9000000000000001E-2</v>
      </c>
      <c r="G27" s="693">
        <f t="shared" si="5"/>
        <v>0.33900000000000002</v>
      </c>
      <c r="H27" s="690">
        <f t="shared" si="5"/>
        <v>0.13</v>
      </c>
      <c r="I27" s="691">
        <f t="shared" si="5"/>
        <v>0.06</v>
      </c>
      <c r="J27" s="691">
        <f t="shared" si="5"/>
        <v>7.0000000000000007E-2</v>
      </c>
      <c r="K27" s="692">
        <f t="shared" si="5"/>
        <v>7.9000000000000001E-2</v>
      </c>
      <c r="L27" s="693">
        <f t="shared" si="5"/>
        <v>0.33900000000000002</v>
      </c>
      <c r="M27" s="690">
        <f t="shared" si="5"/>
        <v>0.13</v>
      </c>
      <c r="N27" s="691">
        <f t="shared" si="5"/>
        <v>0.06</v>
      </c>
      <c r="O27" s="691">
        <f t="shared" si="5"/>
        <v>7.0000000000000007E-2</v>
      </c>
      <c r="P27" s="692">
        <f t="shared" si="5"/>
        <v>7.9000000000000001E-2</v>
      </c>
      <c r="Q27" s="693">
        <f t="shared" si="5"/>
        <v>0.33900000000000002</v>
      </c>
    </row>
    <row r="28" spans="1:17" ht="30" outlineLevel="2" x14ac:dyDescent="0.25">
      <c r="A28" s="409" t="s">
        <v>140</v>
      </c>
      <c r="B28" s="665" t="s">
        <v>144</v>
      </c>
      <c r="C28" s="702">
        <f>ROUND('1. Статистика'!M104,3)</f>
        <v>0.17</v>
      </c>
      <c r="D28" s="703">
        <f>ROUND('1. Статистика'!N104,3)</f>
        <v>0.1</v>
      </c>
      <c r="E28" s="703">
        <f>ROUND('1. Статистика'!O104,3)</f>
        <v>0.11</v>
      </c>
      <c r="F28" s="704">
        <f>ROUND('1. Статистика'!P104,3)</f>
        <v>9.9000000000000005E-2</v>
      </c>
      <c r="G28" s="697">
        <f>ROUND(SUM(C28:F28),3)</f>
        <v>0.47899999999999998</v>
      </c>
      <c r="H28" s="702">
        <f>ROUND(C27,3)</f>
        <v>0.13</v>
      </c>
      <c r="I28" s="703">
        <f>ROUND(D27,3)</f>
        <v>0.06</v>
      </c>
      <c r="J28" s="703">
        <f>ROUND(E27,3)</f>
        <v>7.0000000000000007E-2</v>
      </c>
      <c r="K28" s="704">
        <f>ROUND(F27,3)</f>
        <v>7.9000000000000001E-2</v>
      </c>
      <c r="L28" s="697">
        <f>ROUND(SUM(H28:K28),3)</f>
        <v>0.33900000000000002</v>
      </c>
      <c r="M28" s="702">
        <f>ROUND(H27,3)</f>
        <v>0.13</v>
      </c>
      <c r="N28" s="703">
        <f>ROUND(I27,3)</f>
        <v>0.06</v>
      </c>
      <c r="O28" s="703">
        <f>ROUND(J27,3)</f>
        <v>7.0000000000000007E-2</v>
      </c>
      <c r="P28" s="704">
        <f>ROUND(K27,3)</f>
        <v>7.9000000000000001E-2</v>
      </c>
      <c r="Q28" s="697">
        <f>ROUND(SUM(M28:P28),3)</f>
        <v>0.33900000000000002</v>
      </c>
    </row>
    <row r="29" spans="1:17" ht="30" outlineLevel="2" x14ac:dyDescent="0.25">
      <c r="A29" s="413" t="s">
        <v>165</v>
      </c>
      <c r="B29" s="666" t="s">
        <v>144</v>
      </c>
      <c r="C29" s="705">
        <f>ROUND('1. Статистика'!C80,3)</f>
        <v>0</v>
      </c>
      <c r="D29" s="706">
        <f>ROUND('1. Статистика'!D80,3)</f>
        <v>0</v>
      </c>
      <c r="E29" s="706">
        <f>ROUND('1. Статистика'!E80,3)</f>
        <v>0</v>
      </c>
      <c r="F29" s="707">
        <f>ROUND('1. Статистика'!F80,3)</f>
        <v>0</v>
      </c>
      <c r="G29" s="701">
        <f>ROUND(SUM(C29:F29),3)</f>
        <v>0</v>
      </c>
      <c r="H29" s="705">
        <f>ROUND('1. Статистика'!H80,3)</f>
        <v>0</v>
      </c>
      <c r="I29" s="706">
        <f>ROUND('1. Статистика'!I80,3)</f>
        <v>0</v>
      </c>
      <c r="J29" s="706">
        <f>ROUND('1. Статистика'!J80,3)</f>
        <v>0</v>
      </c>
      <c r="K29" s="707">
        <f>ROUND('1. Статистика'!K80,3)</f>
        <v>0</v>
      </c>
      <c r="L29" s="701">
        <f>ROUND(SUM(H29:K29),3)</f>
        <v>0</v>
      </c>
      <c r="M29" s="705">
        <f>ROUND('1. Статистика'!M80,3)</f>
        <v>0</v>
      </c>
      <c r="N29" s="706">
        <f>ROUND('1. Статистика'!N80,3)</f>
        <v>0</v>
      </c>
      <c r="O29" s="706">
        <f>ROUND('1. Статистика'!O80,3)</f>
        <v>0</v>
      </c>
      <c r="P29" s="707">
        <f>ROUND('1. Статистика'!P80,3)</f>
        <v>0</v>
      </c>
      <c r="Q29" s="701">
        <f>ROUND(SUM(M29:P29),3)</f>
        <v>0</v>
      </c>
    </row>
    <row r="30" spans="1:17" ht="30" customHeight="1" outlineLevel="2" x14ac:dyDescent="0.25">
      <c r="A30" s="413" t="s">
        <v>103</v>
      </c>
      <c r="B30" s="666" t="s">
        <v>144</v>
      </c>
      <c r="C30" s="758">
        <f>ROUND('2. Прогноз. Без корректировки'!C30,3)</f>
        <v>0</v>
      </c>
      <c r="D30" s="759">
        <f>ROUND('2. Прогноз. Без корректировки'!D30,3)</f>
        <v>0</v>
      </c>
      <c r="E30" s="759">
        <f>ROUND('2. Прогноз. Без корректировки'!E30,3)</f>
        <v>0</v>
      </c>
      <c r="F30" s="760">
        <f>ROUND('2. Прогноз. Без корректировки'!F30,3)</f>
        <v>0</v>
      </c>
      <c r="G30" s="701">
        <f>ROUND(SUM(C30:F30),3)</f>
        <v>0</v>
      </c>
      <c r="H30" s="758">
        <f>ROUND('2. Прогноз. Без корректировки'!H30,3)</f>
        <v>0</v>
      </c>
      <c r="I30" s="759">
        <f>ROUND('2. Прогноз. Без корректировки'!I30,3)</f>
        <v>0</v>
      </c>
      <c r="J30" s="759">
        <f>ROUND('2. Прогноз. Без корректировки'!J30,3)</f>
        <v>0</v>
      </c>
      <c r="K30" s="760">
        <f>ROUND('2. Прогноз. Без корректировки'!K30,3)</f>
        <v>0</v>
      </c>
      <c r="L30" s="701">
        <f>ROUND(SUM(H30:K30),3)</f>
        <v>0</v>
      </c>
      <c r="M30" s="758">
        <f>ROUND('2. Прогноз. Без корректировки'!M30,3)</f>
        <v>0</v>
      </c>
      <c r="N30" s="759">
        <f>ROUND('2. Прогноз. Без корректировки'!N30,3)</f>
        <v>0</v>
      </c>
      <c r="O30" s="759">
        <f>ROUND('2. Прогноз. Без корректировки'!O30,3)</f>
        <v>0</v>
      </c>
      <c r="P30" s="760">
        <f>ROUND('2. Прогноз. Без корректировки'!P30,3)</f>
        <v>0</v>
      </c>
      <c r="Q30" s="701">
        <f>ROUND(SUM(M30:P30),3)</f>
        <v>0</v>
      </c>
    </row>
    <row r="31" spans="1:17" ht="31.5" customHeight="1" outlineLevel="2" x14ac:dyDescent="0.25">
      <c r="A31" s="413" t="s">
        <v>104</v>
      </c>
      <c r="B31" s="666" t="s">
        <v>144</v>
      </c>
      <c r="C31" s="755">
        <f>ROUND('2. Прогноз. Без корректировки'!C31,3)</f>
        <v>-0.04</v>
      </c>
      <c r="D31" s="756">
        <f>ROUND('2. Прогноз. Без корректировки'!D31,3)</f>
        <v>-0.04</v>
      </c>
      <c r="E31" s="756">
        <f>ROUND('2. Прогноз. Без корректировки'!E31,3)</f>
        <v>-0.04</v>
      </c>
      <c r="F31" s="757">
        <f>ROUND('2. Прогноз. Без корректировки'!F31,3)</f>
        <v>-0.02</v>
      </c>
      <c r="G31" s="701">
        <f>ROUND(SUM(C31:F31),3)</f>
        <v>-0.14000000000000001</v>
      </c>
      <c r="H31" s="755">
        <f>ROUND('2. Прогноз. Без корректировки'!H31,3)</f>
        <v>0</v>
      </c>
      <c r="I31" s="756">
        <f>ROUND('2. Прогноз. Без корректировки'!I31,3)</f>
        <v>0</v>
      </c>
      <c r="J31" s="756">
        <f>ROUND('2. Прогноз. Без корректировки'!J31,3)</f>
        <v>0</v>
      </c>
      <c r="K31" s="757">
        <f>ROUND('2. Прогноз. Без корректировки'!K31,3)</f>
        <v>0</v>
      </c>
      <c r="L31" s="701">
        <f>ROUND(SUM(H31:K31),3)</f>
        <v>0</v>
      </c>
      <c r="M31" s="755">
        <f>ROUND('2. Прогноз. Без корректировки'!M31,3)</f>
        <v>0</v>
      </c>
      <c r="N31" s="756">
        <f>ROUND('2. Прогноз. Без корректировки'!N31,3)</f>
        <v>0</v>
      </c>
      <c r="O31" s="756">
        <f>ROUND('2. Прогноз. Без корректировки'!O31,3)</f>
        <v>0</v>
      </c>
      <c r="P31" s="757">
        <f>ROUND('2. Прогноз. Без корректировки'!P31,3)</f>
        <v>0</v>
      </c>
      <c r="Q31" s="701">
        <f>ROUND(SUM(M31:P31),3)</f>
        <v>0</v>
      </c>
    </row>
    <row r="32" spans="1:17" s="625" customFormat="1" ht="30" outlineLevel="2" x14ac:dyDescent="0.25">
      <c r="A32" s="647" t="s">
        <v>189</v>
      </c>
      <c r="B32" s="667" t="s">
        <v>144</v>
      </c>
      <c r="C32" s="755">
        <f>ROUND('2. Прогноз. Без корректировки'!C32,3)</f>
        <v>0</v>
      </c>
      <c r="D32" s="756">
        <f>ROUND('2. Прогноз. Без корректировки'!D32,3)</f>
        <v>0</v>
      </c>
      <c r="E32" s="756">
        <f>ROUND('2. Прогноз. Без корректировки'!E32,3)</f>
        <v>0</v>
      </c>
      <c r="F32" s="757">
        <f>ROUND('2. Прогноз. Без корректировки'!F32,3)</f>
        <v>0</v>
      </c>
      <c r="G32" s="701">
        <f>ROUND(SUM(C32:F32),3)</f>
        <v>0</v>
      </c>
      <c r="H32" s="755">
        <f>ROUND('2. Прогноз. Без корректировки'!H32,3)</f>
        <v>0</v>
      </c>
      <c r="I32" s="756">
        <f>ROUND('2. Прогноз. Без корректировки'!I32,3)</f>
        <v>0</v>
      </c>
      <c r="J32" s="756">
        <f>ROUND('2. Прогноз. Без корректировки'!J32,3)</f>
        <v>0</v>
      </c>
      <c r="K32" s="757">
        <f>ROUND('2. Прогноз. Без корректировки'!K32,3)</f>
        <v>0</v>
      </c>
      <c r="L32" s="701">
        <f>ROUND(SUM(H32:K32),3)</f>
        <v>0</v>
      </c>
      <c r="M32" s="755">
        <f>ROUND('2. Прогноз. Без корректировки'!M32,3)</f>
        <v>0</v>
      </c>
      <c r="N32" s="756">
        <f>ROUND('2. Прогноз. Без корректировки'!N32,3)</f>
        <v>0</v>
      </c>
      <c r="O32" s="756">
        <f>ROUND('2. Прогноз. Без корректировки'!O32,3)</f>
        <v>0</v>
      </c>
      <c r="P32" s="757">
        <f>ROUND('2. Прогноз. Без корректировки'!P32,3)</f>
        <v>0</v>
      </c>
      <c r="Q32" s="701">
        <f>ROUND(SUM(M32:P32),3)</f>
        <v>0</v>
      </c>
    </row>
    <row r="33" spans="1:17" ht="15" customHeight="1" outlineLevel="1" x14ac:dyDescent="0.25">
      <c r="A33" s="643" t="s">
        <v>92</v>
      </c>
      <c r="B33" s="663" t="s">
        <v>144</v>
      </c>
      <c r="C33" s="690">
        <f t="shared" ref="C33:Q33" si="6">ROUND(C34+C35-C36+C37,3)</f>
        <v>0.09</v>
      </c>
      <c r="D33" s="691">
        <f t="shared" si="6"/>
        <v>0.55000000000000004</v>
      </c>
      <c r="E33" s="691">
        <f t="shared" si="6"/>
        <v>0.45</v>
      </c>
      <c r="F33" s="692">
        <f t="shared" si="6"/>
        <v>0.54900000000000004</v>
      </c>
      <c r="G33" s="693">
        <f t="shared" si="6"/>
        <v>1.639</v>
      </c>
      <c r="H33" s="690">
        <f t="shared" si="6"/>
        <v>0.09</v>
      </c>
      <c r="I33" s="691">
        <f t="shared" si="6"/>
        <v>0.55000000000000004</v>
      </c>
      <c r="J33" s="691">
        <f t="shared" si="6"/>
        <v>0.45</v>
      </c>
      <c r="K33" s="692">
        <f t="shared" si="6"/>
        <v>0.54900000000000004</v>
      </c>
      <c r="L33" s="693">
        <f t="shared" si="6"/>
        <v>1.639</v>
      </c>
      <c r="M33" s="690">
        <f t="shared" si="6"/>
        <v>0.09</v>
      </c>
      <c r="N33" s="691">
        <f t="shared" si="6"/>
        <v>0.55000000000000004</v>
      </c>
      <c r="O33" s="691">
        <f t="shared" si="6"/>
        <v>0.45</v>
      </c>
      <c r="P33" s="692">
        <f t="shared" si="6"/>
        <v>0.54900000000000004</v>
      </c>
      <c r="Q33" s="693">
        <f t="shared" si="6"/>
        <v>1.639</v>
      </c>
    </row>
    <row r="34" spans="1:17" ht="30" outlineLevel="2" x14ac:dyDescent="0.25">
      <c r="A34" s="409" t="s">
        <v>140</v>
      </c>
      <c r="B34" s="665" t="s">
        <v>144</v>
      </c>
      <c r="C34" s="702">
        <f>ROUND('1. Статистика'!M106,3)</f>
        <v>0.09</v>
      </c>
      <c r="D34" s="703">
        <f>ROUND('1. Статистика'!N106,3)</f>
        <v>0.55000000000000004</v>
      </c>
      <c r="E34" s="703">
        <f>ROUND('1. Статистика'!O106,3)</f>
        <v>0.45</v>
      </c>
      <c r="F34" s="704">
        <f>ROUND('1. Статистика'!P106,3)</f>
        <v>0.44</v>
      </c>
      <c r="G34" s="697">
        <f>ROUND(SUM(C34:F34),3)</f>
        <v>1.53</v>
      </c>
      <c r="H34" s="702">
        <f>ROUND(C33,3)</f>
        <v>0.09</v>
      </c>
      <c r="I34" s="703">
        <f>ROUND(D33,3)</f>
        <v>0.55000000000000004</v>
      </c>
      <c r="J34" s="703">
        <f>ROUND(E33,3)</f>
        <v>0.45</v>
      </c>
      <c r="K34" s="704">
        <f>ROUND(F33,3)</f>
        <v>0.54900000000000004</v>
      </c>
      <c r="L34" s="697">
        <f>ROUND(SUM(H34:K34),3)</f>
        <v>1.639</v>
      </c>
      <c r="M34" s="702">
        <f>ROUND(H33,3)</f>
        <v>0.09</v>
      </c>
      <c r="N34" s="703">
        <f>ROUND(I33,3)</f>
        <v>0.55000000000000004</v>
      </c>
      <c r="O34" s="703">
        <f>ROUND(J33,3)</f>
        <v>0.45</v>
      </c>
      <c r="P34" s="704">
        <f>ROUND(K33,3)</f>
        <v>0.54900000000000004</v>
      </c>
      <c r="Q34" s="697">
        <f>ROUND(SUM(M34:P34),3)</f>
        <v>1.639</v>
      </c>
    </row>
    <row r="35" spans="1:17" ht="30" outlineLevel="2" x14ac:dyDescent="0.25">
      <c r="A35" s="413" t="s">
        <v>165</v>
      </c>
      <c r="B35" s="666" t="s">
        <v>144</v>
      </c>
      <c r="C35" s="705">
        <f>ROUND('1. Статистика'!C81,3)</f>
        <v>0</v>
      </c>
      <c r="D35" s="706">
        <f>ROUND('1. Статистика'!D81,3)</f>
        <v>0</v>
      </c>
      <c r="E35" s="706">
        <f>ROUND('1. Статистика'!E81,3)</f>
        <v>0</v>
      </c>
      <c r="F35" s="707">
        <f>ROUND('1. Статистика'!F81,3)</f>
        <v>0</v>
      </c>
      <c r="G35" s="701">
        <f>ROUND(SUM(C35:F35),3)</f>
        <v>0</v>
      </c>
      <c r="H35" s="705">
        <f>ROUND('1. Статистика'!H81,3)</f>
        <v>0</v>
      </c>
      <c r="I35" s="706">
        <f>ROUND('1. Статистика'!I81,3)</f>
        <v>0</v>
      </c>
      <c r="J35" s="706">
        <f>ROUND('1. Статистика'!J81,3)</f>
        <v>0</v>
      </c>
      <c r="K35" s="707">
        <f>ROUND('1. Статистика'!K81,3)</f>
        <v>0</v>
      </c>
      <c r="L35" s="701">
        <f>ROUND(SUM(H35:K35),3)</f>
        <v>0</v>
      </c>
      <c r="M35" s="705">
        <f>ROUND('1. Статистика'!M81,3)</f>
        <v>0</v>
      </c>
      <c r="N35" s="706">
        <f>ROUND('1. Статистика'!N81,3)</f>
        <v>0</v>
      </c>
      <c r="O35" s="706">
        <f>ROUND('1. Статистика'!O81,3)</f>
        <v>0</v>
      </c>
      <c r="P35" s="707">
        <f>ROUND('1. Статистика'!P81,3)</f>
        <v>0</v>
      </c>
      <c r="Q35" s="701">
        <f>ROUND(SUM(M35:P35),3)</f>
        <v>0</v>
      </c>
    </row>
    <row r="36" spans="1:17" ht="32.65" customHeight="1" outlineLevel="2" x14ac:dyDescent="0.25">
      <c r="A36" s="413" t="s">
        <v>103</v>
      </c>
      <c r="B36" s="666" t="s">
        <v>144</v>
      </c>
      <c r="C36" s="758">
        <f>ROUND('2. Прогноз. Без корректировки'!C36,3)</f>
        <v>0</v>
      </c>
      <c r="D36" s="759">
        <f>ROUND('2. Прогноз. Без корректировки'!D36,3)</f>
        <v>0</v>
      </c>
      <c r="E36" s="759">
        <f>ROUND('2. Прогноз. Без корректировки'!E36,3)</f>
        <v>0</v>
      </c>
      <c r="F36" s="760">
        <f>ROUND('2. Прогноз. Без корректировки'!F36,3)</f>
        <v>0</v>
      </c>
      <c r="G36" s="701">
        <f>ROUND(SUM(C36:F36),3)</f>
        <v>0</v>
      </c>
      <c r="H36" s="758">
        <f>ROUND('2. Прогноз. Без корректировки'!H36,3)</f>
        <v>0</v>
      </c>
      <c r="I36" s="759">
        <f>ROUND('2. Прогноз. Без корректировки'!I36,3)</f>
        <v>0</v>
      </c>
      <c r="J36" s="759">
        <f>ROUND('2. Прогноз. Без корректировки'!J36,3)</f>
        <v>0</v>
      </c>
      <c r="K36" s="760">
        <f>ROUND('2. Прогноз. Без корректировки'!K36,3)</f>
        <v>0</v>
      </c>
      <c r="L36" s="701">
        <f>ROUND(SUM(H36:K36),3)</f>
        <v>0</v>
      </c>
      <c r="M36" s="758">
        <f>ROUND('2. Прогноз. Без корректировки'!M36,3)</f>
        <v>0</v>
      </c>
      <c r="N36" s="759">
        <f>ROUND('2. Прогноз. Без корректировки'!N36,3)</f>
        <v>0</v>
      </c>
      <c r="O36" s="759">
        <f>ROUND('2. Прогноз. Без корректировки'!O36,3)</f>
        <v>0</v>
      </c>
      <c r="P36" s="760">
        <f>ROUND('2. Прогноз. Без корректировки'!P36,3)</f>
        <v>0</v>
      </c>
      <c r="Q36" s="701">
        <f>ROUND(SUM(M36:P36),3)</f>
        <v>0</v>
      </c>
    </row>
    <row r="37" spans="1:17" ht="31.5" customHeight="1" outlineLevel="2" x14ac:dyDescent="0.25">
      <c r="A37" s="413" t="s">
        <v>104</v>
      </c>
      <c r="B37" s="666" t="s">
        <v>144</v>
      </c>
      <c r="C37" s="755">
        <f>ROUND('2. Прогноз. Без корректировки'!C37,3)</f>
        <v>0</v>
      </c>
      <c r="D37" s="756">
        <f>ROUND('2. Прогноз. Без корректировки'!D37,3)</f>
        <v>0</v>
      </c>
      <c r="E37" s="756">
        <f>ROUND('2. Прогноз. Без корректировки'!E37,3)</f>
        <v>0</v>
      </c>
      <c r="F37" s="757">
        <f>ROUND('2. Прогноз. Без корректировки'!F37,3)</f>
        <v>0.109</v>
      </c>
      <c r="G37" s="701">
        <f>ROUND(SUM(C37:F37),3)</f>
        <v>0.109</v>
      </c>
      <c r="H37" s="755">
        <f>ROUND('2. Прогноз. Без корректировки'!H37,3)</f>
        <v>0</v>
      </c>
      <c r="I37" s="756">
        <f>ROUND('2. Прогноз. Без корректировки'!I37,3)</f>
        <v>0</v>
      </c>
      <c r="J37" s="756">
        <f>ROUND('2. Прогноз. Без корректировки'!J37,3)</f>
        <v>0</v>
      </c>
      <c r="K37" s="757">
        <f>ROUND('2. Прогноз. Без корректировки'!K37,3)</f>
        <v>0</v>
      </c>
      <c r="L37" s="701">
        <f>ROUND(SUM(H37:K37),3)</f>
        <v>0</v>
      </c>
      <c r="M37" s="755">
        <f>ROUND('2. Прогноз. Без корректировки'!M37,3)</f>
        <v>0</v>
      </c>
      <c r="N37" s="756">
        <f>ROUND('2. Прогноз. Без корректировки'!N37,3)</f>
        <v>0</v>
      </c>
      <c r="O37" s="756">
        <f>ROUND('2. Прогноз. Без корректировки'!O37,3)</f>
        <v>0</v>
      </c>
      <c r="P37" s="757">
        <f>ROUND('2. Прогноз. Без корректировки'!P37,3)</f>
        <v>0</v>
      </c>
      <c r="Q37" s="701">
        <f>ROUND(SUM(M37:P37),3)</f>
        <v>0</v>
      </c>
    </row>
    <row r="38" spans="1:17" s="625" customFormat="1" ht="30" outlineLevel="2" x14ac:dyDescent="0.25">
      <c r="A38" s="647" t="s">
        <v>190</v>
      </c>
      <c r="B38" s="667" t="s">
        <v>144</v>
      </c>
      <c r="C38" s="755">
        <f>ROUND('2. Прогноз. Без корректировки'!C38,3)</f>
        <v>0</v>
      </c>
      <c r="D38" s="756">
        <f>ROUND('2. Прогноз. Без корректировки'!D38,3)</f>
        <v>0</v>
      </c>
      <c r="E38" s="756">
        <f>ROUND('2. Прогноз. Без корректировки'!E38,3)</f>
        <v>0</v>
      </c>
      <c r="F38" s="757">
        <f>ROUND('2. Прогноз. Без корректировки'!F38,3)</f>
        <v>0</v>
      </c>
      <c r="G38" s="701">
        <f>ROUND(SUM(C38:F38),3)</f>
        <v>0</v>
      </c>
      <c r="H38" s="755">
        <f>ROUND('2. Прогноз. Без корректировки'!H38,3)</f>
        <v>0</v>
      </c>
      <c r="I38" s="756">
        <f>ROUND('2. Прогноз. Без корректировки'!I38,3)</f>
        <v>0</v>
      </c>
      <c r="J38" s="756">
        <f>ROUND('2. Прогноз. Без корректировки'!J38,3)</f>
        <v>0</v>
      </c>
      <c r="K38" s="757">
        <f>ROUND('2. Прогноз. Без корректировки'!K38,3)</f>
        <v>0</v>
      </c>
      <c r="L38" s="701">
        <f>ROUND(SUM(H38:K38),3)</f>
        <v>0</v>
      </c>
      <c r="M38" s="755">
        <f>ROUND('2. Прогноз. Без корректировки'!M38,3)</f>
        <v>0</v>
      </c>
      <c r="N38" s="756">
        <f>ROUND('2. Прогноз. Без корректировки'!N38,3)</f>
        <v>0</v>
      </c>
      <c r="O38" s="756">
        <f>ROUND('2. Прогноз. Без корректировки'!O38,3)</f>
        <v>0</v>
      </c>
      <c r="P38" s="757">
        <f>ROUND('2. Прогноз. Без корректировки'!P38,3)</f>
        <v>0</v>
      </c>
      <c r="Q38" s="701">
        <f>ROUND(SUM(M38:P38),3)</f>
        <v>0</v>
      </c>
    </row>
    <row r="39" spans="1:17" ht="15" customHeight="1" outlineLevel="1" x14ac:dyDescent="0.25">
      <c r="A39" s="643" t="s">
        <v>187</v>
      </c>
      <c r="B39" s="663" t="s">
        <v>144</v>
      </c>
      <c r="C39" s="690">
        <f>ROUND($G$39*'1. Статистика'!C274,3)</f>
        <v>3.16</v>
      </c>
      <c r="D39" s="691">
        <f>ROUND(G39-(C39+E39+F39),3)</f>
        <v>2.3879999999999999</v>
      </c>
      <c r="E39" s="691">
        <f>ROUND($G$39*'1. Статистика'!E274,3)</f>
        <v>4.1470000000000002</v>
      </c>
      <c r="F39" s="692">
        <f>ROUND($G$39*'1. Статистика'!F274,3)</f>
        <v>3.9369999999999998</v>
      </c>
      <c r="G39" s="693">
        <f>ROUND(((G40+G43)*G46+(G41+G44)*G47+(G42+G45)*G48)/1000,3)</f>
        <v>13.632</v>
      </c>
      <c r="H39" s="690">
        <f>ROUND($L$39*'1. Статистика'!C274,3)</f>
        <v>3.1360000000000001</v>
      </c>
      <c r="I39" s="691">
        <f>ROUND(L39-(H39+J39+K39),3)</f>
        <v>2.37</v>
      </c>
      <c r="J39" s="691">
        <f>ROUND($L$39*'1. Статистика'!E274,3)</f>
        <v>4.1150000000000002</v>
      </c>
      <c r="K39" s="692">
        <f>ROUND($L$39*'1. Статистика'!F274,3)</f>
        <v>3.907</v>
      </c>
      <c r="L39" s="693">
        <f>ROUND(((L40+L43)*L46+(L41+L44)*L47+(L42+L45)*L48)/1000,3)</f>
        <v>13.528</v>
      </c>
      <c r="M39" s="690">
        <f>ROUND($Q$39*'1. Статистика'!C274,3)</f>
        <v>3.1360000000000001</v>
      </c>
      <c r="N39" s="691">
        <f>ROUND(Q39-(M39+O39+P39),3)</f>
        <v>2.37</v>
      </c>
      <c r="O39" s="691">
        <f>ROUND($Q$39*'1. Статистика'!E274,3)</f>
        <v>4.1150000000000002</v>
      </c>
      <c r="P39" s="692">
        <f>ROUND($Q$39*'1. Статистика'!F274,3)</f>
        <v>3.907</v>
      </c>
      <c r="Q39" s="693">
        <f>ROUND(((Q40+Q43)*Q46+(Q41+Q44)*Q47+(Q42+Q45)*Q48)/1000,3)</f>
        <v>13.528</v>
      </c>
    </row>
    <row r="40" spans="1:17" s="625" customFormat="1" ht="15" customHeight="1" outlineLevel="2" x14ac:dyDescent="0.25">
      <c r="A40" s="645" t="s">
        <v>94</v>
      </c>
      <c r="B40" s="665" t="s">
        <v>97</v>
      </c>
      <c r="C40" s="694"/>
      <c r="D40" s="695"/>
      <c r="E40" s="695"/>
      <c r="F40" s="696"/>
      <c r="G40" s="697">
        <f>ROUND('1. Статистика'!F26,3)</f>
        <v>42.545000000000002</v>
      </c>
      <c r="H40" s="694"/>
      <c r="I40" s="695"/>
      <c r="J40" s="695"/>
      <c r="K40" s="696"/>
      <c r="L40" s="697">
        <f>ROUND('1. Статистика'!G26,3)</f>
        <v>42.545000000000002</v>
      </c>
      <c r="M40" s="694"/>
      <c r="N40" s="695"/>
      <c r="O40" s="695"/>
      <c r="P40" s="696"/>
      <c r="Q40" s="697">
        <f>ROUND('1. Статистика'!H26,3)</f>
        <v>42.545000000000002</v>
      </c>
    </row>
    <row r="41" spans="1:17" s="625" customFormat="1" ht="15" customHeight="1" outlineLevel="2" x14ac:dyDescent="0.25">
      <c r="A41" s="646" t="s">
        <v>95</v>
      </c>
      <c r="B41" s="666" t="s">
        <v>97</v>
      </c>
      <c r="C41" s="698"/>
      <c r="D41" s="699"/>
      <c r="E41" s="699"/>
      <c r="F41" s="700"/>
      <c r="G41" s="697">
        <f>ROUND('1. Статистика'!F27,3)</f>
        <v>889.476</v>
      </c>
      <c r="H41" s="698"/>
      <c r="I41" s="699"/>
      <c r="J41" s="699"/>
      <c r="K41" s="700"/>
      <c r="L41" s="697">
        <f>ROUND('1. Статистика'!G27,3)</f>
        <v>889.476</v>
      </c>
      <c r="M41" s="698"/>
      <c r="N41" s="699"/>
      <c r="O41" s="699"/>
      <c r="P41" s="700"/>
      <c r="Q41" s="697">
        <f>ROUND('1. Статистика'!H27,3)</f>
        <v>889.476</v>
      </c>
    </row>
    <row r="42" spans="1:17" s="625" customFormat="1" ht="15" customHeight="1" outlineLevel="2" x14ac:dyDescent="0.25">
      <c r="A42" s="646" t="s">
        <v>96</v>
      </c>
      <c r="B42" s="666" t="s">
        <v>97</v>
      </c>
      <c r="C42" s="698"/>
      <c r="D42" s="699"/>
      <c r="E42" s="699"/>
      <c r="F42" s="700"/>
      <c r="G42" s="697">
        <f>ROUND('1. Статистика'!F28,3)</f>
        <v>479.68900000000002</v>
      </c>
      <c r="H42" s="698"/>
      <c r="I42" s="699"/>
      <c r="J42" s="699"/>
      <c r="K42" s="700"/>
      <c r="L42" s="697">
        <f>ROUND('1. Статистика'!G28,3)</f>
        <v>479.68900000000002</v>
      </c>
      <c r="M42" s="698"/>
      <c r="N42" s="699"/>
      <c r="O42" s="699"/>
      <c r="P42" s="700"/>
      <c r="Q42" s="697">
        <f>ROUND('1. Статистика'!H28,3)</f>
        <v>479.68900000000002</v>
      </c>
    </row>
    <row r="43" spans="1:17" s="625" customFormat="1" ht="15" customHeight="1" outlineLevel="2" x14ac:dyDescent="0.25">
      <c r="A43" s="646" t="s">
        <v>105</v>
      </c>
      <c r="B43" s="666" t="s">
        <v>97</v>
      </c>
      <c r="C43" s="698"/>
      <c r="D43" s="699"/>
      <c r="E43" s="699"/>
      <c r="F43" s="700"/>
      <c r="G43" s="754">
        <f>ROUND('2. Прогноз. Без корректировки'!G43,3)</f>
        <v>0</v>
      </c>
      <c r="H43" s="698"/>
      <c r="I43" s="699"/>
      <c r="J43" s="699"/>
      <c r="K43" s="700"/>
      <c r="L43" s="754">
        <f>ROUND('2. Прогноз. Без корректировки'!L43,3)</f>
        <v>0</v>
      </c>
      <c r="M43" s="698"/>
      <c r="N43" s="699"/>
      <c r="O43" s="699"/>
      <c r="P43" s="700"/>
      <c r="Q43" s="754">
        <f>ROUND('2. Прогноз. Без корректировки'!Q43,3)</f>
        <v>0</v>
      </c>
    </row>
    <row r="44" spans="1:17" s="625" customFormat="1" ht="15" customHeight="1" outlineLevel="2" x14ac:dyDescent="0.25">
      <c r="A44" s="646" t="s">
        <v>106</v>
      </c>
      <c r="B44" s="666" t="s">
        <v>97</v>
      </c>
      <c r="C44" s="698"/>
      <c r="D44" s="699"/>
      <c r="E44" s="699"/>
      <c r="F44" s="700"/>
      <c r="G44" s="754">
        <f>ROUND('2. Прогноз. Без корректировки'!G44,3)</f>
        <v>0</v>
      </c>
      <c r="H44" s="698"/>
      <c r="I44" s="699"/>
      <c r="J44" s="699"/>
      <c r="K44" s="700"/>
      <c r="L44" s="754">
        <f>ROUND('2. Прогноз. Без корректировки'!L44,3)</f>
        <v>0</v>
      </c>
      <c r="M44" s="698"/>
      <c r="N44" s="699"/>
      <c r="O44" s="699"/>
      <c r="P44" s="700"/>
      <c r="Q44" s="754">
        <f>ROUND('2. Прогноз. Без корректировки'!Q44,3)</f>
        <v>0</v>
      </c>
    </row>
    <row r="45" spans="1:17" s="625" customFormat="1" ht="15" customHeight="1" outlineLevel="2" x14ac:dyDescent="0.25">
      <c r="A45" s="646" t="s">
        <v>107</v>
      </c>
      <c r="B45" s="666" t="s">
        <v>97</v>
      </c>
      <c r="C45" s="698"/>
      <c r="D45" s="699"/>
      <c r="E45" s="699"/>
      <c r="F45" s="700"/>
      <c r="G45" s="754">
        <f>ROUND('2. Прогноз. Без корректировки'!G45,3)</f>
        <v>0</v>
      </c>
      <c r="H45" s="698"/>
      <c r="I45" s="699"/>
      <c r="J45" s="699"/>
      <c r="K45" s="700"/>
      <c r="L45" s="754">
        <f>ROUND('2. Прогноз. Без корректировки'!L45,3)</f>
        <v>0</v>
      </c>
      <c r="M45" s="698"/>
      <c r="N45" s="699"/>
      <c r="O45" s="699"/>
      <c r="P45" s="700"/>
      <c r="Q45" s="754">
        <f>ROUND('2. Прогноз. Без корректировки'!Q45,3)</f>
        <v>0</v>
      </c>
    </row>
    <row r="46" spans="1:17" s="625" customFormat="1" ht="15" customHeight="1" outlineLevel="2" x14ac:dyDescent="0.25">
      <c r="A46" s="646" t="s">
        <v>108</v>
      </c>
      <c r="B46" s="666" t="s">
        <v>169</v>
      </c>
      <c r="C46" s="698"/>
      <c r="D46" s="699"/>
      <c r="E46" s="699"/>
      <c r="F46" s="700"/>
      <c r="G46" s="754">
        <f>ROUND('2. Прогноз. Без корректировки'!G46,3)</f>
        <v>2.278</v>
      </c>
      <c r="H46" s="698"/>
      <c r="I46" s="699"/>
      <c r="J46" s="699"/>
      <c r="K46" s="700"/>
      <c r="L46" s="754">
        <f>ROUND('2. Прогноз. Без корректировки'!L46,3)</f>
        <v>2.278</v>
      </c>
      <c r="M46" s="698"/>
      <c r="N46" s="699"/>
      <c r="O46" s="699"/>
      <c r="P46" s="700"/>
      <c r="Q46" s="754">
        <f>ROUND('2. Прогноз. Без корректировки'!Q46,3)</f>
        <v>2.278</v>
      </c>
    </row>
    <row r="47" spans="1:17" s="625" customFormat="1" ht="15" customHeight="1" outlineLevel="2" x14ac:dyDescent="0.25">
      <c r="A47" s="646" t="s">
        <v>109</v>
      </c>
      <c r="B47" s="666" t="s">
        <v>169</v>
      </c>
      <c r="C47" s="698"/>
      <c r="D47" s="699"/>
      <c r="E47" s="699"/>
      <c r="F47" s="700"/>
      <c r="G47" s="754">
        <f>ROUND('2. Прогноз. Без корректировки'!G47,3)</f>
        <v>8.3409999999999993</v>
      </c>
      <c r="H47" s="698"/>
      <c r="I47" s="699"/>
      <c r="J47" s="699"/>
      <c r="K47" s="700"/>
      <c r="L47" s="754">
        <f>ROUND('2. Прогноз. Без корректировки'!L47,3)</f>
        <v>8.3409999999999993</v>
      </c>
      <c r="M47" s="698"/>
      <c r="N47" s="699"/>
      <c r="O47" s="699"/>
      <c r="P47" s="700"/>
      <c r="Q47" s="754">
        <f>ROUND('2. Прогноз. Без корректировки'!Q47,3)</f>
        <v>8.3409999999999993</v>
      </c>
    </row>
    <row r="48" spans="1:17" s="625" customFormat="1" ht="15" customHeight="1" outlineLevel="2" x14ac:dyDescent="0.25">
      <c r="A48" s="646" t="s">
        <v>110</v>
      </c>
      <c r="B48" s="666" t="s">
        <v>169</v>
      </c>
      <c r="C48" s="698"/>
      <c r="D48" s="699"/>
      <c r="E48" s="699"/>
      <c r="F48" s="700"/>
      <c r="G48" s="754">
        <f>ROUND('2. Прогноз. Без корректировки'!G48,3)</f>
        <v>12.75</v>
      </c>
      <c r="H48" s="698"/>
      <c r="I48" s="699"/>
      <c r="J48" s="699"/>
      <c r="K48" s="700"/>
      <c r="L48" s="754">
        <f>ROUND('2. Прогноз. Без корректировки'!L48,3)</f>
        <v>12.534000000000001</v>
      </c>
      <c r="M48" s="698"/>
      <c r="N48" s="699"/>
      <c r="O48" s="699"/>
      <c r="P48" s="700"/>
      <c r="Q48" s="754">
        <f>ROUND('2. Прогноз. Без корректировки'!Q48,3)</f>
        <v>12.534000000000001</v>
      </c>
    </row>
    <row r="49" spans="1:17" s="625" customFormat="1" ht="30" outlineLevel="2" x14ac:dyDescent="0.25">
      <c r="A49" s="647" t="s">
        <v>191</v>
      </c>
      <c r="B49" s="667" t="s">
        <v>144</v>
      </c>
      <c r="C49" s="755">
        <f>ROUND('2. Прогноз. Без корректировки'!C49,3)</f>
        <v>0</v>
      </c>
      <c r="D49" s="756">
        <f>ROUND('2. Прогноз. Без корректировки'!D49,3)</f>
        <v>0</v>
      </c>
      <c r="E49" s="756">
        <f>ROUND('2. Прогноз. Без корректировки'!E49,3)</f>
        <v>0</v>
      </c>
      <c r="F49" s="757">
        <f>ROUND('2. Прогноз. Без корректировки'!F49,3)</f>
        <v>0</v>
      </c>
      <c r="G49" s="701">
        <f>ROUND(SUM(C49:F49),3)</f>
        <v>0</v>
      </c>
      <c r="H49" s="755">
        <f>ROUND('2. Прогноз. Без корректировки'!H49,3)</f>
        <v>0</v>
      </c>
      <c r="I49" s="756">
        <f>ROUND('2. Прогноз. Без корректировки'!I49,3)</f>
        <v>0</v>
      </c>
      <c r="J49" s="756">
        <f>ROUND('2. Прогноз. Без корректировки'!J49,3)</f>
        <v>0</v>
      </c>
      <c r="K49" s="757">
        <f>ROUND('2. Прогноз. Без корректировки'!K49,3)</f>
        <v>0</v>
      </c>
      <c r="L49" s="701">
        <f>ROUND(SUM(H49:K49),3)</f>
        <v>0</v>
      </c>
      <c r="M49" s="755">
        <f>ROUND('2. Прогноз. Без корректировки'!M49,3)</f>
        <v>0</v>
      </c>
      <c r="N49" s="756">
        <f>ROUND('2. Прогноз. Без корректировки'!N49,3)</f>
        <v>0</v>
      </c>
      <c r="O49" s="756">
        <f>ROUND('2. Прогноз. Без корректировки'!O49,3)</f>
        <v>0</v>
      </c>
      <c r="P49" s="757">
        <f>ROUND('2. Прогноз. Без корректировки'!P49,3)</f>
        <v>0</v>
      </c>
      <c r="Q49" s="701">
        <f>ROUND(SUM(M49:P49),3)</f>
        <v>0</v>
      </c>
    </row>
    <row r="50" spans="1:17" ht="15" customHeight="1" outlineLevel="1" x14ac:dyDescent="0.25">
      <c r="A50" s="643" t="s">
        <v>93</v>
      </c>
      <c r="B50" s="663" t="s">
        <v>144</v>
      </c>
      <c r="C50" s="690">
        <f t="shared" ref="C50:Q50" si="7">ROUND(C51+C52-C53+C54,3)</f>
        <v>0.16500000000000001</v>
      </c>
      <c r="D50" s="691">
        <f t="shared" si="7"/>
        <v>0.16500000000000001</v>
      </c>
      <c r="E50" s="691">
        <f t="shared" si="7"/>
        <v>0.16500000000000001</v>
      </c>
      <c r="F50" s="692">
        <f t="shared" si="7"/>
        <v>0.25900000000000001</v>
      </c>
      <c r="G50" s="693">
        <f t="shared" si="7"/>
        <v>0.754</v>
      </c>
      <c r="H50" s="690">
        <f t="shared" si="7"/>
        <v>0.16500000000000001</v>
      </c>
      <c r="I50" s="691">
        <f t="shared" si="7"/>
        <v>0.16500000000000001</v>
      </c>
      <c r="J50" s="691">
        <f t="shared" si="7"/>
        <v>0.16500000000000001</v>
      </c>
      <c r="K50" s="692">
        <f t="shared" si="7"/>
        <v>0.25900000000000001</v>
      </c>
      <c r="L50" s="693">
        <f t="shared" si="7"/>
        <v>0.754</v>
      </c>
      <c r="M50" s="690">
        <f t="shared" si="7"/>
        <v>0.16500000000000001</v>
      </c>
      <c r="N50" s="691">
        <f t="shared" si="7"/>
        <v>0.16500000000000001</v>
      </c>
      <c r="O50" s="691">
        <f t="shared" si="7"/>
        <v>0.16500000000000001</v>
      </c>
      <c r="P50" s="692">
        <f t="shared" si="7"/>
        <v>0.25900000000000001</v>
      </c>
      <c r="Q50" s="693">
        <f t="shared" si="7"/>
        <v>0.754</v>
      </c>
    </row>
    <row r="51" spans="1:17" ht="30" outlineLevel="2" x14ac:dyDescent="0.25">
      <c r="A51" s="409" t="s">
        <v>140</v>
      </c>
      <c r="B51" s="665" t="s">
        <v>144</v>
      </c>
      <c r="C51" s="702">
        <f>ROUND('1. Статистика'!M110,3)</f>
        <v>0.16500000000000001</v>
      </c>
      <c r="D51" s="703">
        <f>ROUND('1. Статистика'!N110,3)</f>
        <v>0.16500000000000001</v>
      </c>
      <c r="E51" s="703">
        <f>ROUND('1. Статистика'!O110,3)</f>
        <v>0.16500000000000001</v>
      </c>
      <c r="F51" s="704">
        <f>ROUND('1. Статистика'!P110,3)</f>
        <v>0.16800000000000001</v>
      </c>
      <c r="G51" s="697">
        <f>ROUND(SUM(C51:F51),3)</f>
        <v>0.66300000000000003</v>
      </c>
      <c r="H51" s="702">
        <f>ROUND(C50,3)</f>
        <v>0.16500000000000001</v>
      </c>
      <c r="I51" s="703">
        <f>ROUND(D50,3)</f>
        <v>0.16500000000000001</v>
      </c>
      <c r="J51" s="703">
        <f>ROUND(E50,3)</f>
        <v>0.16500000000000001</v>
      </c>
      <c r="K51" s="704">
        <f>ROUND(F50,3)</f>
        <v>0.25900000000000001</v>
      </c>
      <c r="L51" s="697">
        <f>ROUND(SUM(H51:K51),3)</f>
        <v>0.754</v>
      </c>
      <c r="M51" s="702">
        <f>ROUND(H50,3)</f>
        <v>0.16500000000000001</v>
      </c>
      <c r="N51" s="703">
        <f>ROUND(I50,3)</f>
        <v>0.16500000000000001</v>
      </c>
      <c r="O51" s="703">
        <f>ROUND(J50,3)</f>
        <v>0.16500000000000001</v>
      </c>
      <c r="P51" s="704">
        <f>ROUND(K50,3)</f>
        <v>0.25900000000000001</v>
      </c>
      <c r="Q51" s="697">
        <f>ROUND(SUM(M51:P51),3)</f>
        <v>0.754</v>
      </c>
    </row>
    <row r="52" spans="1:17" ht="30" outlineLevel="2" x14ac:dyDescent="0.25">
      <c r="A52" s="413" t="s">
        <v>165</v>
      </c>
      <c r="B52" s="666" t="s">
        <v>144</v>
      </c>
      <c r="C52" s="705">
        <f>ROUND('1. Статистика'!C82,3)</f>
        <v>0</v>
      </c>
      <c r="D52" s="706">
        <f>ROUND('1. Статистика'!D82,3)</f>
        <v>0</v>
      </c>
      <c r="E52" s="706">
        <f>ROUND('1. Статистика'!E82,3)</f>
        <v>0</v>
      </c>
      <c r="F52" s="707">
        <f>ROUND('1. Статистика'!F82,3)</f>
        <v>0</v>
      </c>
      <c r="G52" s="701">
        <f>ROUND(SUM(C52:F52),3)</f>
        <v>0</v>
      </c>
      <c r="H52" s="705">
        <f>ROUND('1. Статистика'!H82,3)</f>
        <v>0</v>
      </c>
      <c r="I52" s="706">
        <f>ROUND('1. Статистика'!I82,3)</f>
        <v>0</v>
      </c>
      <c r="J52" s="706">
        <f>ROUND('1. Статистика'!J82,3)</f>
        <v>0</v>
      </c>
      <c r="K52" s="707">
        <f>ROUND('1. Статистика'!K82,3)</f>
        <v>0</v>
      </c>
      <c r="L52" s="701">
        <f>ROUND(SUM(H52:K52),3)</f>
        <v>0</v>
      </c>
      <c r="M52" s="705">
        <f>ROUND('1. Статистика'!M82,3)</f>
        <v>0</v>
      </c>
      <c r="N52" s="706">
        <f>ROUND('1. Статистика'!N82,3)</f>
        <v>0</v>
      </c>
      <c r="O52" s="706">
        <f>ROUND('1. Статистика'!O82,3)</f>
        <v>0</v>
      </c>
      <c r="P52" s="707">
        <f>ROUND('1. Статистика'!P82,3)</f>
        <v>0</v>
      </c>
      <c r="Q52" s="701">
        <f>ROUND(SUM(M52:P52),3)</f>
        <v>0</v>
      </c>
    </row>
    <row r="53" spans="1:17" ht="29.65" customHeight="1" outlineLevel="2" x14ac:dyDescent="0.25">
      <c r="A53" s="413" t="s">
        <v>103</v>
      </c>
      <c r="B53" s="666" t="s">
        <v>144</v>
      </c>
      <c r="C53" s="758">
        <f>ROUND('2. Прогноз. Без корректировки'!C53,3)</f>
        <v>0</v>
      </c>
      <c r="D53" s="759">
        <f>ROUND('2. Прогноз. Без корректировки'!D53,3)</f>
        <v>0</v>
      </c>
      <c r="E53" s="759">
        <f>ROUND('2. Прогноз. Без корректировки'!E53,3)</f>
        <v>0</v>
      </c>
      <c r="F53" s="760">
        <f>ROUND('2. Прогноз. Без корректировки'!F53,3)</f>
        <v>0</v>
      </c>
      <c r="G53" s="701">
        <f>ROUND(SUM(C53:F53),3)</f>
        <v>0</v>
      </c>
      <c r="H53" s="758">
        <f>ROUND('2. Прогноз. Без корректировки'!H53,3)</f>
        <v>0</v>
      </c>
      <c r="I53" s="759">
        <f>ROUND('2. Прогноз. Без корректировки'!I53,3)</f>
        <v>0</v>
      </c>
      <c r="J53" s="759">
        <f>ROUND('2. Прогноз. Без корректировки'!J53,3)</f>
        <v>0</v>
      </c>
      <c r="K53" s="760">
        <f>ROUND('2. Прогноз. Без корректировки'!K53,3)</f>
        <v>0</v>
      </c>
      <c r="L53" s="701">
        <f>ROUND(SUM(H53:K53),3)</f>
        <v>0</v>
      </c>
      <c r="M53" s="758">
        <f>ROUND('2. Прогноз. Без корректировки'!M53,3)</f>
        <v>0</v>
      </c>
      <c r="N53" s="759">
        <f>ROUND('2. Прогноз. Без корректировки'!N53,3)</f>
        <v>0</v>
      </c>
      <c r="O53" s="759">
        <f>ROUND('2. Прогноз. Без корректировки'!O53,3)</f>
        <v>0</v>
      </c>
      <c r="P53" s="760">
        <f>ROUND('2. Прогноз. Без корректировки'!P53,3)</f>
        <v>0</v>
      </c>
      <c r="Q53" s="701">
        <f>ROUND(SUM(M53:P53),3)</f>
        <v>0</v>
      </c>
    </row>
    <row r="54" spans="1:17" ht="31.5" customHeight="1" outlineLevel="2" x14ac:dyDescent="0.25">
      <c r="A54" s="413" t="s">
        <v>104</v>
      </c>
      <c r="B54" s="666" t="s">
        <v>144</v>
      </c>
      <c r="C54" s="755">
        <f>ROUND('2. Прогноз. Без корректировки'!C54,3)</f>
        <v>0</v>
      </c>
      <c r="D54" s="756">
        <f>ROUND('2. Прогноз. Без корректировки'!D54,3)</f>
        <v>0</v>
      </c>
      <c r="E54" s="756">
        <f>ROUND('2. Прогноз. Без корректировки'!E54,3)</f>
        <v>0</v>
      </c>
      <c r="F54" s="757">
        <f>ROUND('2. Прогноз. Без корректировки'!F54,3)</f>
        <v>9.0999999999999998E-2</v>
      </c>
      <c r="G54" s="701">
        <f>ROUND(SUM(C54:F54),3)</f>
        <v>9.0999999999999998E-2</v>
      </c>
      <c r="H54" s="755">
        <f>ROUND('2. Прогноз. Без корректировки'!H54,3)</f>
        <v>0</v>
      </c>
      <c r="I54" s="756">
        <f>ROUND('2. Прогноз. Без корректировки'!I54,3)</f>
        <v>0</v>
      </c>
      <c r="J54" s="756">
        <f>ROUND('2. Прогноз. Без корректировки'!J54,3)</f>
        <v>0</v>
      </c>
      <c r="K54" s="757">
        <f>ROUND('2. Прогноз. Без корректировки'!K54,3)</f>
        <v>0</v>
      </c>
      <c r="L54" s="701">
        <f>ROUND(SUM(H54:K54),3)</f>
        <v>0</v>
      </c>
      <c r="M54" s="755">
        <f>ROUND('2. Прогноз. Без корректировки'!M54,3)</f>
        <v>0</v>
      </c>
      <c r="N54" s="756">
        <f>ROUND('2. Прогноз. Без корректировки'!N54,3)</f>
        <v>0</v>
      </c>
      <c r="O54" s="756">
        <f>ROUND('2. Прогноз. Без корректировки'!O54,3)</f>
        <v>0</v>
      </c>
      <c r="P54" s="757">
        <f>ROUND('2. Прогноз. Без корректировки'!P54,3)</f>
        <v>0</v>
      </c>
      <c r="Q54" s="701">
        <f>ROUND(SUM(M54:P54),3)</f>
        <v>0</v>
      </c>
    </row>
    <row r="55" spans="1:17" s="625" customFormat="1" ht="30" outlineLevel="2" x14ac:dyDescent="0.25">
      <c r="A55" s="648" t="s">
        <v>192</v>
      </c>
      <c r="B55" s="668" t="s">
        <v>144</v>
      </c>
      <c r="C55" s="755">
        <f>ROUND('2. Прогноз. Без корректировки'!C55,3)</f>
        <v>0</v>
      </c>
      <c r="D55" s="756">
        <f>ROUND('2. Прогноз. Без корректировки'!D55,3)</f>
        <v>0</v>
      </c>
      <c r="E55" s="756">
        <f>ROUND('2. Прогноз. Без корректировки'!E55,3)</f>
        <v>0</v>
      </c>
      <c r="F55" s="757">
        <f>ROUND('2. Прогноз. Без корректировки'!F55,3)</f>
        <v>0</v>
      </c>
      <c r="G55" s="708">
        <f>ROUND(SUM(C55:F55),3)</f>
        <v>0</v>
      </c>
      <c r="H55" s="755">
        <f>ROUND('2. Прогноз. Без корректировки'!H55,3)</f>
        <v>0</v>
      </c>
      <c r="I55" s="756">
        <f>ROUND('2. Прогноз. Без корректировки'!I55,3)</f>
        <v>0</v>
      </c>
      <c r="J55" s="756">
        <f>ROUND('2. Прогноз. Без корректировки'!J55,3)</f>
        <v>0</v>
      </c>
      <c r="K55" s="757">
        <f>ROUND('2. Прогноз. Без корректировки'!K55,3)</f>
        <v>0</v>
      </c>
      <c r="L55" s="708">
        <f>ROUND(SUM(H55:K55),3)</f>
        <v>0</v>
      </c>
      <c r="M55" s="755">
        <f>ROUND('2. Прогноз. Без корректировки'!M55,3)</f>
        <v>0</v>
      </c>
      <c r="N55" s="756">
        <f>ROUND('2. Прогноз. Без корректировки'!N55,3)</f>
        <v>0</v>
      </c>
      <c r="O55" s="756">
        <f>ROUND('2. Прогноз. Без корректировки'!O55,3)</f>
        <v>0</v>
      </c>
      <c r="P55" s="757">
        <f>ROUND('2. Прогноз. Без корректировки'!P55,3)</f>
        <v>0</v>
      </c>
      <c r="Q55" s="708">
        <f>ROUND(SUM(M55:P55),3)</f>
        <v>0</v>
      </c>
    </row>
    <row r="56" spans="1:17" ht="16.899999999999999" customHeight="1" outlineLevel="1" x14ac:dyDescent="0.25">
      <c r="A56" s="428" t="s">
        <v>201</v>
      </c>
      <c r="B56" s="663" t="s">
        <v>97</v>
      </c>
      <c r="C56" s="709"/>
      <c r="D56" s="710"/>
      <c r="E56" s="710"/>
      <c r="F56" s="711"/>
      <c r="G56" s="761">
        <f>ROUND(G17+G18+G19,3)</f>
        <v>294.35199999999998</v>
      </c>
      <c r="H56" s="709"/>
      <c r="I56" s="710"/>
      <c r="J56" s="710"/>
      <c r="K56" s="711"/>
      <c r="L56" s="762">
        <f>ROUND(L17+L18+L19,3)</f>
        <v>294.35199999999998</v>
      </c>
      <c r="M56" s="709"/>
      <c r="N56" s="710"/>
      <c r="O56" s="710"/>
      <c r="P56" s="711"/>
      <c r="Q56" s="762">
        <f>ROUND(Q17+Q18+Q19,3)</f>
        <v>294.35199999999998</v>
      </c>
    </row>
    <row r="57" spans="1:17" s="624" customFormat="1" ht="15" customHeight="1" x14ac:dyDescent="0.25">
      <c r="A57" s="644" t="s">
        <v>36</v>
      </c>
      <c r="B57" s="669" t="s">
        <v>144</v>
      </c>
      <c r="C57" s="712">
        <f t="shared" ref="C57:Q57" si="8">ROUND(C58+C73+C63+C68+C78,3)</f>
        <v>11.25</v>
      </c>
      <c r="D57" s="713">
        <f t="shared" si="8"/>
        <v>10.673999999999999</v>
      </c>
      <c r="E57" s="713">
        <f t="shared" si="8"/>
        <v>16.821000000000002</v>
      </c>
      <c r="F57" s="714">
        <f t="shared" si="8"/>
        <v>17.672999999999998</v>
      </c>
      <c r="G57" s="715">
        <f t="shared" si="8"/>
        <v>56.417999999999999</v>
      </c>
      <c r="H57" s="712">
        <f t="shared" si="8"/>
        <v>11.694000000000001</v>
      </c>
      <c r="I57" s="713">
        <f t="shared" si="8"/>
        <v>10.773999999999999</v>
      </c>
      <c r="J57" s="713">
        <f t="shared" si="8"/>
        <v>16.545000000000002</v>
      </c>
      <c r="K57" s="714">
        <f t="shared" si="8"/>
        <v>17.428999999999998</v>
      </c>
      <c r="L57" s="715">
        <f t="shared" si="8"/>
        <v>56.442</v>
      </c>
      <c r="M57" s="712">
        <f t="shared" si="8"/>
        <v>11.866</v>
      </c>
      <c r="N57" s="713">
        <f t="shared" si="8"/>
        <v>10.773999999999999</v>
      </c>
      <c r="O57" s="713">
        <f t="shared" si="8"/>
        <v>16.574000000000002</v>
      </c>
      <c r="P57" s="714">
        <f t="shared" si="8"/>
        <v>17.248999999999999</v>
      </c>
      <c r="Q57" s="715">
        <f t="shared" si="8"/>
        <v>56.463000000000001</v>
      </c>
    </row>
    <row r="58" spans="1:17" ht="15" customHeight="1" outlineLevel="1" x14ac:dyDescent="0.25">
      <c r="A58" s="649" t="s">
        <v>184</v>
      </c>
      <c r="B58" s="663" t="s">
        <v>144</v>
      </c>
      <c r="C58" s="682">
        <f t="shared" ref="C58:Q58" si="9">ROUND(C59+C60+C61,3)</f>
        <v>1.274</v>
      </c>
      <c r="D58" s="683">
        <f t="shared" si="9"/>
        <v>0.86699999999999999</v>
      </c>
      <c r="E58" s="683">
        <f t="shared" si="9"/>
        <v>1.27</v>
      </c>
      <c r="F58" s="684">
        <f t="shared" si="9"/>
        <v>1.4159999999999999</v>
      </c>
      <c r="G58" s="685">
        <f t="shared" si="9"/>
        <v>4.827</v>
      </c>
      <c r="H58" s="682">
        <f t="shared" si="9"/>
        <v>1.274</v>
      </c>
      <c r="I58" s="683">
        <f t="shared" si="9"/>
        <v>0.86699999999999999</v>
      </c>
      <c r="J58" s="683">
        <f t="shared" si="9"/>
        <v>1.27</v>
      </c>
      <c r="K58" s="684">
        <f t="shared" si="9"/>
        <v>1.4159999999999999</v>
      </c>
      <c r="L58" s="685">
        <f t="shared" si="9"/>
        <v>4.827</v>
      </c>
      <c r="M58" s="682">
        <f t="shared" si="9"/>
        <v>1.274</v>
      </c>
      <c r="N58" s="683">
        <f t="shared" si="9"/>
        <v>0.86699999999999999</v>
      </c>
      <c r="O58" s="683">
        <f t="shared" si="9"/>
        <v>1.27</v>
      </c>
      <c r="P58" s="684">
        <f t="shared" si="9"/>
        <v>1.4159999999999999</v>
      </c>
      <c r="Q58" s="685">
        <f t="shared" si="9"/>
        <v>4.827</v>
      </c>
    </row>
    <row r="59" spans="1:17" s="625" customFormat="1" ht="15" customHeight="1" outlineLevel="2" x14ac:dyDescent="0.25">
      <c r="A59" s="650" t="s">
        <v>37</v>
      </c>
      <c r="B59" s="665" t="s">
        <v>144</v>
      </c>
      <c r="C59" s="716">
        <f>ROUND('1. Статистика'!M114,3)</f>
        <v>0.502</v>
      </c>
      <c r="D59" s="717">
        <f>ROUND('1. Статистика'!N114,3)</f>
        <v>0.37</v>
      </c>
      <c r="E59" s="717">
        <f>ROUND('1. Статистика'!O114,3)</f>
        <v>0.3</v>
      </c>
      <c r="F59" s="718">
        <f>ROUND('1. Статистика'!P114,3)</f>
        <v>0.5</v>
      </c>
      <c r="G59" s="719">
        <f>ROUND(SUM(C59:F59),3)</f>
        <v>1.6719999999999999</v>
      </c>
      <c r="H59" s="716">
        <f>ROUND(C59+C60,3)</f>
        <v>0.502</v>
      </c>
      <c r="I59" s="717">
        <f>ROUND(D59+D60,3)</f>
        <v>0.37</v>
      </c>
      <c r="J59" s="717">
        <f>ROUND(E59+E60,3)</f>
        <v>0.3</v>
      </c>
      <c r="K59" s="718">
        <f>ROUND(F59+F60,3)</f>
        <v>0.5</v>
      </c>
      <c r="L59" s="719">
        <f>ROUND(SUM(H59:K59),3)</f>
        <v>1.6719999999999999</v>
      </c>
      <c r="M59" s="716">
        <f>ROUND(H59+H60,3)</f>
        <v>0.502</v>
      </c>
      <c r="N59" s="717">
        <f>ROUND(I59+I60,3)</f>
        <v>0.37</v>
      </c>
      <c r="O59" s="717">
        <f>ROUND(J59+J60,3)</f>
        <v>0.3</v>
      </c>
      <c r="P59" s="718">
        <f>ROUND(K59+K60,3)</f>
        <v>0.5</v>
      </c>
      <c r="Q59" s="719">
        <f>ROUND(SUM(M59:P59),3)</f>
        <v>1.6719999999999999</v>
      </c>
    </row>
    <row r="60" spans="1:17" s="625" customFormat="1" ht="15" customHeight="1" outlineLevel="2" x14ac:dyDescent="0.25">
      <c r="A60" s="356" t="s">
        <v>38</v>
      </c>
      <c r="B60" s="670" t="s">
        <v>144</v>
      </c>
      <c r="C60" s="755">
        <f>ROUND('1. Статистика'!C454-C59,3)</f>
        <v>0</v>
      </c>
      <c r="D60" s="756">
        <f>ROUND('1. Статистика'!D454-D59,3)</f>
        <v>0</v>
      </c>
      <c r="E60" s="756">
        <f>ROUND('1. Статистика'!E454-E59,3)</f>
        <v>0</v>
      </c>
      <c r="F60" s="757">
        <f>ROUND('1. Статистика'!F454-F59,3)</f>
        <v>0</v>
      </c>
      <c r="G60" s="720">
        <f>ROUND(SUM(C60:F60),3)</f>
        <v>0</v>
      </c>
      <c r="H60" s="755">
        <f>ROUND('1. Статистика'!H454-H59,3)</f>
        <v>0</v>
      </c>
      <c r="I60" s="756">
        <f>ROUND('1. Статистика'!I454-I59,3)</f>
        <v>0</v>
      </c>
      <c r="J60" s="756">
        <f>ROUND('1. Статистика'!J454-J59,3)</f>
        <v>0</v>
      </c>
      <c r="K60" s="757">
        <f>ROUND('1. Статистика'!K454-K59,3)</f>
        <v>0</v>
      </c>
      <c r="L60" s="720">
        <f>ROUND(SUM(H60:K60),3)</f>
        <v>0</v>
      </c>
      <c r="M60" s="755">
        <f>ROUND('1. Статистика'!M454-M59,3)</f>
        <v>0</v>
      </c>
      <c r="N60" s="756">
        <f>ROUND('1. Статистика'!N454-N59,3)</f>
        <v>0</v>
      </c>
      <c r="O60" s="756">
        <f>ROUND('1. Статистика'!O454-O59,3)</f>
        <v>0</v>
      </c>
      <c r="P60" s="757">
        <f>ROUND('1. Статистика'!P454-P59,3)</f>
        <v>0</v>
      </c>
      <c r="Q60" s="720">
        <f>ROUND(SUM(M60:P60),3)</f>
        <v>0</v>
      </c>
    </row>
    <row r="61" spans="1:17" s="625" customFormat="1" ht="15" customHeight="1" outlineLevel="2" x14ac:dyDescent="0.25">
      <c r="A61" s="356" t="s">
        <v>227</v>
      </c>
      <c r="B61" s="666" t="s">
        <v>144</v>
      </c>
      <c r="C61" s="721">
        <f>ROUND('1. Статистика'!C455,3)</f>
        <v>0.77200000000000002</v>
      </c>
      <c r="D61" s="722">
        <f>ROUND('1. Статистика'!D455,3)</f>
        <v>0.497</v>
      </c>
      <c r="E61" s="722">
        <f>ROUND('1. Статистика'!E455,3)</f>
        <v>0.97</v>
      </c>
      <c r="F61" s="723">
        <f>ROUND('1. Статистика'!F455,3)</f>
        <v>0.91600000000000004</v>
      </c>
      <c r="G61" s="720">
        <f>ROUND(SUM(C61:F61),3)</f>
        <v>3.1549999999999998</v>
      </c>
      <c r="H61" s="721">
        <f>ROUND('1. Статистика'!H455,3)</f>
        <v>0.77200000000000002</v>
      </c>
      <c r="I61" s="722">
        <f>ROUND('1. Статистика'!I455,3)</f>
        <v>0.497</v>
      </c>
      <c r="J61" s="722">
        <f>ROUND('1. Статистика'!J455,3)</f>
        <v>0.97</v>
      </c>
      <c r="K61" s="723">
        <f>ROUND('1. Статистика'!K455,3)</f>
        <v>0.91600000000000004</v>
      </c>
      <c r="L61" s="720">
        <f>ROUND(SUM(H61:K61),3)</f>
        <v>3.1549999999999998</v>
      </c>
      <c r="M61" s="721">
        <f>ROUND('1. Статистика'!M455,3)</f>
        <v>0.77200000000000002</v>
      </c>
      <c r="N61" s="722">
        <f>ROUND('1. Статистика'!N455,3)</f>
        <v>0.497</v>
      </c>
      <c r="O61" s="722">
        <f>ROUND('1. Статистика'!O455,3)</f>
        <v>0.97</v>
      </c>
      <c r="P61" s="723">
        <f>ROUND('1. Статистика'!P455,3)</f>
        <v>0.91600000000000004</v>
      </c>
      <c r="Q61" s="720">
        <f>ROUND(SUM(M61:P61),3)</f>
        <v>3.1549999999999998</v>
      </c>
    </row>
    <row r="62" spans="1:17" s="625" customFormat="1" ht="15" customHeight="1" outlineLevel="2" x14ac:dyDescent="0.25">
      <c r="A62" s="413" t="s">
        <v>200</v>
      </c>
      <c r="B62" s="666" t="s">
        <v>132</v>
      </c>
      <c r="C62" s="698"/>
      <c r="D62" s="699"/>
      <c r="E62" s="699"/>
      <c r="F62" s="700"/>
      <c r="G62" s="700"/>
      <c r="H62" s="698"/>
      <c r="I62" s="699"/>
      <c r="J62" s="699"/>
      <c r="K62" s="700"/>
      <c r="L62" s="700"/>
      <c r="M62" s="698"/>
      <c r="N62" s="699"/>
      <c r="O62" s="699"/>
      <c r="P62" s="700"/>
      <c r="Q62" s="700"/>
    </row>
    <row r="63" spans="1:17" ht="15" customHeight="1" outlineLevel="1" x14ac:dyDescent="0.25">
      <c r="A63" s="649" t="s">
        <v>185</v>
      </c>
      <c r="B63" s="663" t="s">
        <v>144</v>
      </c>
      <c r="C63" s="682">
        <f t="shared" ref="C63:Q63" si="10">ROUND(C64+C65+C66,3)</f>
        <v>3.6890000000000001</v>
      </c>
      <c r="D63" s="683">
        <f t="shared" si="10"/>
        <v>2.9580000000000002</v>
      </c>
      <c r="E63" s="683">
        <f t="shared" si="10"/>
        <v>5.08</v>
      </c>
      <c r="F63" s="684">
        <f t="shared" si="10"/>
        <v>6.0419999999999998</v>
      </c>
      <c r="G63" s="685">
        <f t="shared" si="10"/>
        <v>17.768999999999998</v>
      </c>
      <c r="H63" s="682">
        <f t="shared" si="10"/>
        <v>3.6890000000000001</v>
      </c>
      <c r="I63" s="683">
        <f t="shared" si="10"/>
        <v>2.9580000000000002</v>
      </c>
      <c r="J63" s="683">
        <f t="shared" si="10"/>
        <v>5.08</v>
      </c>
      <c r="K63" s="684">
        <f t="shared" si="10"/>
        <v>6.0419999999999998</v>
      </c>
      <c r="L63" s="685">
        <f t="shared" si="10"/>
        <v>17.768999999999998</v>
      </c>
      <c r="M63" s="682">
        <f t="shared" si="10"/>
        <v>3.6890000000000001</v>
      </c>
      <c r="N63" s="683">
        <f t="shared" si="10"/>
        <v>2.9580000000000002</v>
      </c>
      <c r="O63" s="683">
        <f t="shared" si="10"/>
        <v>5.08</v>
      </c>
      <c r="P63" s="684">
        <f t="shared" si="10"/>
        <v>6.0419999999999998</v>
      </c>
      <c r="Q63" s="685">
        <f t="shared" si="10"/>
        <v>17.768999999999998</v>
      </c>
    </row>
    <row r="64" spans="1:17" s="625" customFormat="1" ht="15" customHeight="1" outlineLevel="2" x14ac:dyDescent="0.25">
      <c r="A64" s="650" t="s">
        <v>37</v>
      </c>
      <c r="B64" s="665" t="s">
        <v>144</v>
      </c>
      <c r="C64" s="716">
        <f>ROUND('1. Статистика'!M118,3)</f>
        <v>1.63</v>
      </c>
      <c r="D64" s="717">
        <f>ROUND('1. Статистика'!N118,3)</f>
        <v>1.6319999999999999</v>
      </c>
      <c r="E64" s="717">
        <f>ROUND('1. Статистика'!O118,3)</f>
        <v>2.4940000000000002</v>
      </c>
      <c r="F64" s="718">
        <f>ROUND('1. Статистика'!P118,3)</f>
        <v>3.5990000000000002</v>
      </c>
      <c r="G64" s="719">
        <f>ROUND(SUM(C64:F64),3)</f>
        <v>9.3550000000000004</v>
      </c>
      <c r="H64" s="716">
        <f>ROUND(C64+C65,3)</f>
        <v>1.63</v>
      </c>
      <c r="I64" s="717">
        <f>ROUND(D64+D65,3)</f>
        <v>1.6319999999999999</v>
      </c>
      <c r="J64" s="717">
        <f>ROUND(E64+E65,3)</f>
        <v>2.4940000000000002</v>
      </c>
      <c r="K64" s="718">
        <f>ROUND(F64+F65,3)</f>
        <v>3.5990000000000002</v>
      </c>
      <c r="L64" s="719">
        <f>ROUND(SUM(H64:K64),3)</f>
        <v>9.3550000000000004</v>
      </c>
      <c r="M64" s="716">
        <f>ROUND(H64+H65,3)</f>
        <v>1.63</v>
      </c>
      <c r="N64" s="717">
        <f>ROUND(I64+I65,3)</f>
        <v>1.6319999999999999</v>
      </c>
      <c r="O64" s="717">
        <f>ROUND(J64+J65,3)</f>
        <v>2.4940000000000002</v>
      </c>
      <c r="P64" s="718">
        <f>ROUND(K64+K65,3)</f>
        <v>3.5990000000000002</v>
      </c>
      <c r="Q64" s="719">
        <f>ROUND(SUM(M64:P64),3)</f>
        <v>9.3550000000000004</v>
      </c>
    </row>
    <row r="65" spans="1:17" s="625" customFormat="1" ht="15" customHeight="1" outlineLevel="2" x14ac:dyDescent="0.25">
      <c r="A65" s="356" t="s">
        <v>38</v>
      </c>
      <c r="B65" s="670" t="s">
        <v>144</v>
      </c>
      <c r="C65" s="755">
        <f>ROUND('1. Статистика'!C457-'3.Прогноз.С корректировкойТаб11'!C64,3)</f>
        <v>0</v>
      </c>
      <c r="D65" s="756">
        <f>ROUND('1. Статистика'!D457-'3.Прогноз.С корректировкойТаб11'!D64,3)</f>
        <v>0</v>
      </c>
      <c r="E65" s="756">
        <f>ROUND('1. Статистика'!E457-'3.Прогноз.С корректировкойТаб11'!E64,3)</f>
        <v>0</v>
      </c>
      <c r="F65" s="757">
        <f>ROUND('1. Статистика'!F457-'3.Прогноз.С корректировкойТаб11'!F64,3)</f>
        <v>0</v>
      </c>
      <c r="G65" s="720">
        <f>ROUND(SUM(C65:F65),3)</f>
        <v>0</v>
      </c>
      <c r="H65" s="755">
        <f>ROUND('1. Статистика'!H457-'3.Прогноз.С корректировкойТаб11'!H64,3)</f>
        <v>0</v>
      </c>
      <c r="I65" s="756">
        <f>ROUND('1. Статистика'!I457-'3.Прогноз.С корректировкойТаб11'!I64,3)</f>
        <v>0</v>
      </c>
      <c r="J65" s="756">
        <f>ROUND('1. Статистика'!J457-'3.Прогноз.С корректировкойТаб11'!J64,3)</f>
        <v>0</v>
      </c>
      <c r="K65" s="757">
        <f>ROUND('1. Статистика'!K457-'3.Прогноз.С корректировкойТаб11'!K64,3)</f>
        <v>0</v>
      </c>
      <c r="L65" s="720">
        <f>ROUND(SUM(H65:K65),3)</f>
        <v>0</v>
      </c>
      <c r="M65" s="755">
        <f>ROUND('1. Статистика'!M457-'3.Прогноз.С корректировкойТаб11'!M64,3)</f>
        <v>0</v>
      </c>
      <c r="N65" s="756">
        <f>ROUND('1. Статистика'!N457-'3.Прогноз.С корректировкойТаб11'!N64,3)</f>
        <v>0</v>
      </c>
      <c r="O65" s="756">
        <f>ROUND('1. Статистика'!O457-'3.Прогноз.С корректировкойТаб11'!O64,3)</f>
        <v>0</v>
      </c>
      <c r="P65" s="757">
        <f>ROUND('1. Статистика'!P457-'3.Прогноз.С корректировкойТаб11'!P64,3)</f>
        <v>0</v>
      </c>
      <c r="Q65" s="720">
        <f>ROUND(SUM(M65:P65),3)</f>
        <v>0</v>
      </c>
    </row>
    <row r="66" spans="1:17" s="625" customFormat="1" ht="15" customHeight="1" outlineLevel="2" x14ac:dyDescent="0.25">
      <c r="A66" s="356" t="s">
        <v>228</v>
      </c>
      <c r="B66" s="666" t="s">
        <v>144</v>
      </c>
      <c r="C66" s="721">
        <f>ROUND('1. Статистика'!C458,3)</f>
        <v>2.0590000000000002</v>
      </c>
      <c r="D66" s="722">
        <f>ROUND('1. Статистика'!D458,3)</f>
        <v>1.3260000000000001</v>
      </c>
      <c r="E66" s="722">
        <f>ROUND('1. Статистика'!E458,3)</f>
        <v>2.5859999999999999</v>
      </c>
      <c r="F66" s="723">
        <f>ROUND('1. Статистика'!F458,3)</f>
        <v>2.4430000000000001</v>
      </c>
      <c r="G66" s="720">
        <f>ROUND(SUM(C66:F66),3)</f>
        <v>8.4139999999999997</v>
      </c>
      <c r="H66" s="721">
        <f>ROUND('1. Статистика'!H458,3)</f>
        <v>2.0590000000000002</v>
      </c>
      <c r="I66" s="722">
        <f>ROUND('1. Статистика'!I458,3)</f>
        <v>1.3260000000000001</v>
      </c>
      <c r="J66" s="722">
        <f>ROUND('1. Статистика'!J458,3)</f>
        <v>2.5859999999999999</v>
      </c>
      <c r="K66" s="723">
        <f>ROUND('1. Статистика'!K458,3)</f>
        <v>2.4430000000000001</v>
      </c>
      <c r="L66" s="720">
        <f>ROUND(SUM(H66:K66),3)</f>
        <v>8.4139999999999997</v>
      </c>
      <c r="M66" s="721">
        <f>ROUND('1. Статистика'!M458,3)</f>
        <v>2.0590000000000002</v>
      </c>
      <c r="N66" s="722">
        <f>ROUND('1. Статистика'!N458,3)</f>
        <v>1.3260000000000001</v>
      </c>
      <c r="O66" s="722">
        <f>ROUND('1. Статистика'!O458,3)</f>
        <v>2.5859999999999999</v>
      </c>
      <c r="P66" s="723">
        <f>ROUND('1. Статистика'!P458,3)</f>
        <v>2.4430000000000001</v>
      </c>
      <c r="Q66" s="720">
        <f>ROUND(SUM(M66:P66),3)</f>
        <v>8.4139999999999997</v>
      </c>
    </row>
    <row r="67" spans="1:17" s="625" customFormat="1" ht="15" customHeight="1" outlineLevel="2" x14ac:dyDescent="0.25">
      <c r="A67" s="413" t="s">
        <v>200</v>
      </c>
      <c r="B67" s="666" t="s">
        <v>132</v>
      </c>
      <c r="C67" s="698"/>
      <c r="D67" s="699"/>
      <c r="E67" s="699"/>
      <c r="F67" s="700"/>
      <c r="G67" s="700"/>
      <c r="H67" s="698"/>
      <c r="I67" s="699"/>
      <c r="J67" s="699"/>
      <c r="K67" s="700"/>
      <c r="L67" s="700"/>
      <c r="M67" s="698"/>
      <c r="N67" s="699"/>
      <c r="O67" s="699"/>
      <c r="P67" s="700"/>
      <c r="Q67" s="700"/>
    </row>
    <row r="68" spans="1:17" ht="15" customHeight="1" outlineLevel="1" x14ac:dyDescent="0.25">
      <c r="A68" s="649" t="s">
        <v>92</v>
      </c>
      <c r="B68" s="663" t="s">
        <v>144</v>
      </c>
      <c r="C68" s="682">
        <f t="shared" ref="C68:Q68" si="11">ROUND(C69+C70+C71,3)</f>
        <v>5.9320000000000004</v>
      </c>
      <c r="D68" s="683">
        <f t="shared" si="11"/>
        <v>6.1559999999999997</v>
      </c>
      <c r="E68" s="683">
        <f t="shared" si="11"/>
        <v>9.3149999999999995</v>
      </c>
      <c r="F68" s="684">
        <f t="shared" si="11"/>
        <v>9.1199999999999992</v>
      </c>
      <c r="G68" s="685">
        <f t="shared" si="11"/>
        <v>30.523</v>
      </c>
      <c r="H68" s="682">
        <f t="shared" si="11"/>
        <v>6.3319999999999999</v>
      </c>
      <c r="I68" s="683">
        <f t="shared" si="11"/>
        <v>6.1559999999999997</v>
      </c>
      <c r="J68" s="683">
        <f t="shared" si="11"/>
        <v>9.3149999999999995</v>
      </c>
      <c r="K68" s="684">
        <f t="shared" si="11"/>
        <v>8.7439999999999998</v>
      </c>
      <c r="L68" s="685">
        <f t="shared" si="11"/>
        <v>30.547000000000001</v>
      </c>
      <c r="M68" s="682">
        <f t="shared" si="11"/>
        <v>6.532</v>
      </c>
      <c r="N68" s="683">
        <f t="shared" si="11"/>
        <v>6.1559999999999997</v>
      </c>
      <c r="O68" s="683">
        <f t="shared" si="11"/>
        <v>9.3149999999999995</v>
      </c>
      <c r="P68" s="684">
        <f t="shared" si="11"/>
        <v>8.5640000000000001</v>
      </c>
      <c r="Q68" s="685">
        <f t="shared" si="11"/>
        <v>30.567</v>
      </c>
    </row>
    <row r="69" spans="1:17" s="625" customFormat="1" ht="15" customHeight="1" outlineLevel="2" x14ac:dyDescent="0.25">
      <c r="A69" s="650" t="s">
        <v>37</v>
      </c>
      <c r="B69" s="665" t="s">
        <v>144</v>
      </c>
      <c r="C69" s="716">
        <f>ROUND('1. Статистика'!M122,3)</f>
        <v>3.77</v>
      </c>
      <c r="D69" s="717">
        <f>ROUND('1. Статистика'!N122,3)</f>
        <v>4.7629999999999999</v>
      </c>
      <c r="E69" s="717">
        <f>ROUND('1. Статистика'!O122,3)</f>
        <v>6.6</v>
      </c>
      <c r="F69" s="718">
        <f>ROUND('1. Статистика'!P122,3)</f>
        <v>5.9989999999999997</v>
      </c>
      <c r="G69" s="719">
        <f>ROUND(SUM(C69:F69),3)</f>
        <v>21.132000000000001</v>
      </c>
      <c r="H69" s="716">
        <f>ROUND(C69+C70,3)</f>
        <v>3.77</v>
      </c>
      <c r="I69" s="717">
        <f>ROUND(D69+D70,3)</f>
        <v>4.7629999999999999</v>
      </c>
      <c r="J69" s="717">
        <f>ROUND(E69+E70,3)</f>
        <v>6.6</v>
      </c>
      <c r="K69" s="718">
        <f>ROUND(F69+F70,3)</f>
        <v>6.399</v>
      </c>
      <c r="L69" s="719">
        <f>ROUND(SUM(H69:K69),3)</f>
        <v>21.532</v>
      </c>
      <c r="M69" s="716">
        <f>ROUND(H69+H70,3)</f>
        <v>4.17</v>
      </c>
      <c r="N69" s="717">
        <f>ROUND(I69+I70,3)</f>
        <v>4.7629999999999999</v>
      </c>
      <c r="O69" s="717">
        <f>ROUND(J69+J70,3)</f>
        <v>6.6</v>
      </c>
      <c r="P69" s="718">
        <f>ROUND(K69+K70,3)</f>
        <v>6.1289999999999996</v>
      </c>
      <c r="Q69" s="719">
        <f>ROUND(SUM(M69:P69),3)</f>
        <v>21.661999999999999</v>
      </c>
    </row>
    <row r="70" spans="1:17" s="625" customFormat="1" ht="15" customHeight="1" outlineLevel="2" x14ac:dyDescent="0.25">
      <c r="A70" s="356" t="s">
        <v>38</v>
      </c>
      <c r="B70" s="670" t="s">
        <v>144</v>
      </c>
      <c r="C70" s="755">
        <f>ROUND('1. Статистика'!C460-'3.Прогноз.С корректировкойТаб11'!C69,3)</f>
        <v>0</v>
      </c>
      <c r="D70" s="756">
        <f>ROUND('1. Статистика'!D460-'3.Прогноз.С корректировкойТаб11'!D69,3)</f>
        <v>0</v>
      </c>
      <c r="E70" s="756">
        <f>ROUND('1. Статистика'!E460-'3.Прогноз.С корректировкойТаб11'!E69,3)</f>
        <v>0</v>
      </c>
      <c r="F70" s="757">
        <f>ROUND('1. Статистика'!F460-'3.Прогноз.С корректировкойТаб11'!F69,3)</f>
        <v>0.4</v>
      </c>
      <c r="G70" s="720">
        <f>ROUND(SUM(C70:F70),3)</f>
        <v>0.4</v>
      </c>
      <c r="H70" s="755">
        <f>ROUND('1. Статистика'!H460-'3.Прогноз.С корректировкойТаб11'!H69,3)</f>
        <v>0.4</v>
      </c>
      <c r="I70" s="756">
        <f>ROUND('1. Статистика'!I460-'3.Прогноз.С корректировкойТаб11'!I69,3)</f>
        <v>0</v>
      </c>
      <c r="J70" s="756">
        <f>ROUND('1. Статистика'!J460-'3.Прогноз.С корректировкойТаб11'!J69,3)</f>
        <v>0</v>
      </c>
      <c r="K70" s="757">
        <f>ROUND('1. Статистика'!K460-'3.Прогноз.С корректировкойТаб11'!K69,3)</f>
        <v>-0.27</v>
      </c>
      <c r="L70" s="720">
        <f>ROUND(SUM(H70:K70),3)</f>
        <v>0.13</v>
      </c>
      <c r="M70" s="755">
        <f>ROUND('1. Статистика'!M460-'3.Прогноз.С корректировкойТаб11'!M69,3)</f>
        <v>0.2</v>
      </c>
      <c r="N70" s="756">
        <f>ROUND('1. Статистика'!N460-'3.Прогноз.С корректировкойТаб11'!N69,3)</f>
        <v>0</v>
      </c>
      <c r="O70" s="756">
        <f>ROUND('1. Статистика'!O460-'3.Прогноз.С корректировкойТаб11'!O69,3)</f>
        <v>0</v>
      </c>
      <c r="P70" s="757">
        <f>ROUND('1. Статистика'!P460-'3.Прогноз.С корректировкойТаб11'!P69,3)</f>
        <v>-0.13</v>
      </c>
      <c r="Q70" s="720">
        <f>ROUND(SUM(M70:P70),3)</f>
        <v>7.0000000000000007E-2</v>
      </c>
    </row>
    <row r="71" spans="1:17" s="625" customFormat="1" ht="15" customHeight="1" outlineLevel="2" x14ac:dyDescent="0.25">
      <c r="A71" s="356" t="s">
        <v>229</v>
      </c>
      <c r="B71" s="666" t="s">
        <v>144</v>
      </c>
      <c r="C71" s="721">
        <f>ROUND('1. Статистика'!C461,3)</f>
        <v>2.1619999999999999</v>
      </c>
      <c r="D71" s="722">
        <f>ROUND('1. Статистика'!D461,3)</f>
        <v>1.393</v>
      </c>
      <c r="E71" s="722">
        <f>ROUND('1. Статистика'!E461,3)</f>
        <v>2.7149999999999999</v>
      </c>
      <c r="F71" s="723">
        <f>ROUND('1. Статистика'!F461,3)</f>
        <v>2.7210000000000001</v>
      </c>
      <c r="G71" s="720">
        <f>ROUND(SUM(C71:F71),3)</f>
        <v>8.9909999999999997</v>
      </c>
      <c r="H71" s="721">
        <f>ROUND('1. Статистика'!H461,3)</f>
        <v>2.1619999999999999</v>
      </c>
      <c r="I71" s="722">
        <f>ROUND('1. Статистика'!I461,3)</f>
        <v>1.393</v>
      </c>
      <c r="J71" s="722">
        <f>ROUND('1. Статистика'!J461,3)</f>
        <v>2.7149999999999999</v>
      </c>
      <c r="K71" s="723">
        <f>ROUND('1. Статистика'!K461,3)</f>
        <v>2.6150000000000002</v>
      </c>
      <c r="L71" s="720">
        <f>ROUND(SUM(H71:K71),3)</f>
        <v>8.8849999999999998</v>
      </c>
      <c r="M71" s="721">
        <f>ROUND('1. Статистика'!M461,3)</f>
        <v>2.1619999999999999</v>
      </c>
      <c r="N71" s="722">
        <f>ROUND('1. Статистика'!N461,3)</f>
        <v>1.393</v>
      </c>
      <c r="O71" s="722">
        <f>ROUND('1. Статистика'!O461,3)</f>
        <v>2.7149999999999999</v>
      </c>
      <c r="P71" s="723">
        <f>ROUND('1. Статистика'!P461,3)</f>
        <v>2.5649999999999999</v>
      </c>
      <c r="Q71" s="720">
        <f>ROUND(SUM(M71:P71),3)</f>
        <v>8.8350000000000009</v>
      </c>
    </row>
    <row r="72" spans="1:17" s="625" customFormat="1" ht="15" customHeight="1" outlineLevel="2" x14ac:dyDescent="0.25">
      <c r="A72" s="413" t="s">
        <v>200</v>
      </c>
      <c r="B72" s="666" t="s">
        <v>132</v>
      </c>
      <c r="C72" s="698"/>
      <c r="D72" s="699"/>
      <c r="E72" s="699"/>
      <c r="F72" s="700"/>
      <c r="G72" s="700"/>
      <c r="H72" s="698"/>
      <c r="I72" s="699"/>
      <c r="J72" s="699"/>
      <c r="K72" s="700"/>
      <c r="L72" s="700"/>
      <c r="M72" s="698"/>
      <c r="N72" s="699"/>
      <c r="O72" s="699"/>
      <c r="P72" s="700"/>
      <c r="Q72" s="700"/>
    </row>
    <row r="73" spans="1:17" ht="15" customHeight="1" outlineLevel="1" x14ac:dyDescent="0.25">
      <c r="A73" s="649" t="s">
        <v>187</v>
      </c>
      <c r="B73" s="663" t="s">
        <v>144</v>
      </c>
      <c r="C73" s="682">
        <f t="shared" ref="C73:Q73" si="12">ROUND(C74+C75+C76,3)</f>
        <v>0.251</v>
      </c>
      <c r="D73" s="683">
        <f t="shared" si="12"/>
        <v>0.60299999999999998</v>
      </c>
      <c r="E73" s="683">
        <f t="shared" si="12"/>
        <v>1.0269999999999999</v>
      </c>
      <c r="F73" s="684">
        <f t="shared" si="12"/>
        <v>0.72099999999999997</v>
      </c>
      <c r="G73" s="685">
        <f t="shared" si="12"/>
        <v>2.6019999999999999</v>
      </c>
      <c r="H73" s="682">
        <f t="shared" si="12"/>
        <v>0.29499999999999998</v>
      </c>
      <c r="I73" s="683">
        <f t="shared" si="12"/>
        <v>0.70299999999999996</v>
      </c>
      <c r="J73" s="683">
        <f t="shared" si="12"/>
        <v>0.751</v>
      </c>
      <c r="K73" s="684">
        <f t="shared" si="12"/>
        <v>0.85299999999999998</v>
      </c>
      <c r="L73" s="685">
        <f t="shared" si="12"/>
        <v>2.6019999999999999</v>
      </c>
      <c r="M73" s="682">
        <f t="shared" si="12"/>
        <v>0.26700000000000002</v>
      </c>
      <c r="N73" s="683">
        <f t="shared" si="12"/>
        <v>0.70299999999999996</v>
      </c>
      <c r="O73" s="683">
        <f t="shared" si="12"/>
        <v>0.78</v>
      </c>
      <c r="P73" s="684">
        <f t="shared" si="12"/>
        <v>0.85299999999999998</v>
      </c>
      <c r="Q73" s="685">
        <f t="shared" si="12"/>
        <v>2.6030000000000002</v>
      </c>
    </row>
    <row r="74" spans="1:17" s="625" customFormat="1" ht="15" customHeight="1" outlineLevel="2" x14ac:dyDescent="0.25">
      <c r="A74" s="650" t="s">
        <v>37</v>
      </c>
      <c r="B74" s="665" t="s">
        <v>144</v>
      </c>
      <c r="C74" s="716">
        <f>ROUND('1. Статистика'!M126,3)</f>
        <v>0.2</v>
      </c>
      <c r="D74" s="717">
        <f>ROUND('1. Статистика'!N126,3)</f>
        <v>0.5</v>
      </c>
      <c r="E74" s="717">
        <f>ROUND('1. Статистика'!O126,3)</f>
        <v>0.9</v>
      </c>
      <c r="F74" s="718">
        <f>ROUND('1. Статистика'!P126,3)</f>
        <v>0.79200000000000004</v>
      </c>
      <c r="G74" s="719">
        <f>ROUND(SUM(C74:F74),3)</f>
        <v>2.3919999999999999</v>
      </c>
      <c r="H74" s="716">
        <f>ROUND(C74+C75,3)</f>
        <v>0.2</v>
      </c>
      <c r="I74" s="717">
        <f>ROUND(D74+D75,3)</f>
        <v>0.56299999999999994</v>
      </c>
      <c r="J74" s="717">
        <f>ROUND(E74+E75,3)</f>
        <v>0.95599999999999996</v>
      </c>
      <c r="K74" s="718">
        <f>ROUND(F74+F75,3)</f>
        <v>0.67300000000000004</v>
      </c>
      <c r="L74" s="719">
        <f>ROUND(SUM(H74:K74),3)</f>
        <v>2.3919999999999999</v>
      </c>
      <c r="M74" s="716">
        <f>ROUND(H74+H75,3)</f>
        <v>0.24</v>
      </c>
      <c r="N74" s="717">
        <f>ROUND(I74+I75,3)</f>
        <v>0.65200000000000002</v>
      </c>
      <c r="O74" s="717">
        <f>ROUND(J74+J75,3)</f>
        <v>0.70799999999999996</v>
      </c>
      <c r="P74" s="718">
        <f>ROUND(K74+K75,3)</f>
        <v>0.79200000000000004</v>
      </c>
      <c r="Q74" s="719">
        <f>ROUND(SUM(M74:P74),3)</f>
        <v>2.3919999999999999</v>
      </c>
    </row>
    <row r="75" spans="1:17" s="625" customFormat="1" ht="15" customHeight="1" outlineLevel="2" x14ac:dyDescent="0.25">
      <c r="A75" s="356" t="s">
        <v>38</v>
      </c>
      <c r="B75" s="670" t="s">
        <v>144</v>
      </c>
      <c r="C75" s="755">
        <f>ROUND('1. Статистика'!C463-'3.Прогноз.С корректировкойТаб11'!C74,3)</f>
        <v>0</v>
      </c>
      <c r="D75" s="756">
        <f>ROUND('1. Статистика'!D463-'3.Прогноз.С корректировкойТаб11'!D74,3)</f>
        <v>6.3E-2</v>
      </c>
      <c r="E75" s="756">
        <f>ROUND('1. Статистика'!E463-'3.Прогноз.С корректировкойТаб11'!E74,3)</f>
        <v>5.6000000000000001E-2</v>
      </c>
      <c r="F75" s="757">
        <f>ROUND('1. Статистика'!F463-'3.Прогноз.С корректировкойТаб11'!F74,3)</f>
        <v>-0.11899999999999999</v>
      </c>
      <c r="G75" s="720">
        <f>ROUND(SUM(C75:F75),3)</f>
        <v>0</v>
      </c>
      <c r="H75" s="755">
        <f>ROUND('1. Статистика'!H463-'3.Прогноз.С корректировкойТаб11'!H74,3)</f>
        <v>0.04</v>
      </c>
      <c r="I75" s="756">
        <f>ROUND('1. Статистика'!I463-'3.Прогноз.С корректировкойТаб11'!I74,3)</f>
        <v>8.8999999999999996E-2</v>
      </c>
      <c r="J75" s="756">
        <f>ROUND('1. Статистика'!J463-'3.Прогноз.С корректировкойТаб11'!J74,3)</f>
        <v>-0.248</v>
      </c>
      <c r="K75" s="757">
        <f>ROUND('1. Статистика'!K463-'3.Прогноз.С корректировкойТаб11'!K74,3)</f>
        <v>0.11899999999999999</v>
      </c>
      <c r="L75" s="720">
        <f>ROUND(SUM(H75:K75),3)</f>
        <v>0</v>
      </c>
      <c r="M75" s="755">
        <f>ROUND('1. Статистика'!M463-'3.Прогноз.С корректировкойТаб11'!M74,3)</f>
        <v>-2.5999999999999999E-2</v>
      </c>
      <c r="N75" s="756">
        <f>ROUND('1. Статистика'!N463-'3.Прогноз.С корректировкойТаб11'!N74,3)</f>
        <v>0</v>
      </c>
      <c r="O75" s="756">
        <f>ROUND('1. Статистика'!O463-'3.Прогноз.С корректировкойТаб11'!O74,3)</f>
        <v>2.5999999999999999E-2</v>
      </c>
      <c r="P75" s="757">
        <f>ROUND('1. Статистика'!P463-'3.Прогноз.С корректировкойТаб11'!P74,3)</f>
        <v>0</v>
      </c>
      <c r="Q75" s="720">
        <f>ROUND(SUM(M75:P75),3)</f>
        <v>0</v>
      </c>
    </row>
    <row r="76" spans="1:17" s="625" customFormat="1" ht="15" customHeight="1" outlineLevel="2" x14ac:dyDescent="0.25">
      <c r="A76" s="356" t="s">
        <v>230</v>
      </c>
      <c r="B76" s="666" t="s">
        <v>144</v>
      </c>
      <c r="C76" s="721">
        <f>ROUND('1. Статистика'!C464,3)</f>
        <v>5.0999999999999997E-2</v>
      </c>
      <c r="D76" s="722">
        <f>ROUND('1. Статистика'!D464,3)</f>
        <v>0.04</v>
      </c>
      <c r="E76" s="722">
        <f>ROUND('1. Статистика'!E464,3)</f>
        <v>7.0999999999999994E-2</v>
      </c>
      <c r="F76" s="723">
        <f>ROUND('1. Статистика'!F464,3)</f>
        <v>4.8000000000000001E-2</v>
      </c>
      <c r="G76" s="720">
        <f>ROUND(SUM(C76:F76),3)</f>
        <v>0.21</v>
      </c>
      <c r="H76" s="721">
        <f>ROUND('1. Статистика'!H464,3)</f>
        <v>5.5E-2</v>
      </c>
      <c r="I76" s="722">
        <f>ROUND('1. Статистика'!I464,3)</f>
        <v>5.0999999999999997E-2</v>
      </c>
      <c r="J76" s="722">
        <f>ROUND('1. Статистика'!J464,3)</f>
        <v>4.2999999999999997E-2</v>
      </c>
      <c r="K76" s="723">
        <f>ROUND('1. Статистика'!K464,3)</f>
        <v>6.0999999999999999E-2</v>
      </c>
      <c r="L76" s="720">
        <f>ROUND(SUM(H76:K76),3)</f>
        <v>0.21</v>
      </c>
      <c r="M76" s="721">
        <f>ROUND('1. Статистика'!M464,3)</f>
        <v>5.2999999999999999E-2</v>
      </c>
      <c r="N76" s="722">
        <f>ROUND('1. Статистика'!N464,3)</f>
        <v>5.0999999999999997E-2</v>
      </c>
      <c r="O76" s="722">
        <f>ROUND('1. Статистика'!O464,3)</f>
        <v>4.5999999999999999E-2</v>
      </c>
      <c r="P76" s="723">
        <f>ROUND('1. Статистика'!P464,3)</f>
        <v>6.0999999999999999E-2</v>
      </c>
      <c r="Q76" s="720">
        <f>ROUND(SUM(M76:P76),3)</f>
        <v>0.21099999999999999</v>
      </c>
    </row>
    <row r="77" spans="1:17" s="625" customFormat="1" ht="15" customHeight="1" outlineLevel="2" x14ac:dyDescent="0.25">
      <c r="A77" s="413" t="s">
        <v>200</v>
      </c>
      <c r="B77" s="666" t="s">
        <v>132</v>
      </c>
      <c r="C77" s="698"/>
      <c r="D77" s="699"/>
      <c r="E77" s="699"/>
      <c r="F77" s="700"/>
      <c r="G77" s="700"/>
      <c r="H77" s="698"/>
      <c r="I77" s="699"/>
      <c r="J77" s="699"/>
      <c r="K77" s="700"/>
      <c r="L77" s="700"/>
      <c r="M77" s="698"/>
      <c r="N77" s="699"/>
      <c r="O77" s="699"/>
      <c r="P77" s="700"/>
      <c r="Q77" s="700"/>
    </row>
    <row r="78" spans="1:17" ht="15" customHeight="1" outlineLevel="1" x14ac:dyDescent="0.25">
      <c r="A78" s="649" t="s">
        <v>93</v>
      </c>
      <c r="B78" s="663" t="s">
        <v>144</v>
      </c>
      <c r="C78" s="682">
        <f t="shared" ref="C78:Q78" si="13">ROUND(C79+C80+C81,3)</f>
        <v>0.104</v>
      </c>
      <c r="D78" s="683">
        <f t="shared" si="13"/>
        <v>0.09</v>
      </c>
      <c r="E78" s="683">
        <f t="shared" si="13"/>
        <v>0.129</v>
      </c>
      <c r="F78" s="684">
        <f t="shared" si="13"/>
        <v>0.374</v>
      </c>
      <c r="G78" s="685">
        <f t="shared" si="13"/>
        <v>0.69699999999999995</v>
      </c>
      <c r="H78" s="682">
        <f t="shared" si="13"/>
        <v>0.104</v>
      </c>
      <c r="I78" s="683">
        <f t="shared" si="13"/>
        <v>0.09</v>
      </c>
      <c r="J78" s="683">
        <f t="shared" si="13"/>
        <v>0.129</v>
      </c>
      <c r="K78" s="684">
        <f t="shared" si="13"/>
        <v>0.374</v>
      </c>
      <c r="L78" s="685">
        <f t="shared" si="13"/>
        <v>0.69699999999999995</v>
      </c>
      <c r="M78" s="682">
        <f t="shared" si="13"/>
        <v>0.104</v>
      </c>
      <c r="N78" s="683">
        <f t="shared" si="13"/>
        <v>0.09</v>
      </c>
      <c r="O78" s="683">
        <f t="shared" si="13"/>
        <v>0.129</v>
      </c>
      <c r="P78" s="684">
        <f t="shared" si="13"/>
        <v>0.374</v>
      </c>
      <c r="Q78" s="685">
        <f t="shared" si="13"/>
        <v>0.69699999999999995</v>
      </c>
    </row>
    <row r="79" spans="1:17" s="625" customFormat="1" ht="15" customHeight="1" outlineLevel="2" x14ac:dyDescent="0.25">
      <c r="A79" s="650" t="s">
        <v>37</v>
      </c>
      <c r="B79" s="665" t="s">
        <v>144</v>
      </c>
      <c r="C79" s="716">
        <f>ROUND('1. Статистика'!M130,3)</f>
        <v>1E-3</v>
      </c>
      <c r="D79" s="717">
        <f>ROUND('1. Статистика'!N130,3)</f>
        <v>2.4E-2</v>
      </c>
      <c r="E79" s="717">
        <f>ROUND('1. Статистика'!O130,3)</f>
        <v>0</v>
      </c>
      <c r="F79" s="718">
        <f>ROUND('1. Статистика'!P130,3)</f>
        <v>0.252</v>
      </c>
      <c r="G79" s="719">
        <f>ROUND(SUM(C79:F79),3)</f>
        <v>0.27700000000000002</v>
      </c>
      <c r="H79" s="716">
        <f>ROUND(C79+C80,3)</f>
        <v>1E-3</v>
      </c>
      <c r="I79" s="717">
        <f>ROUND(D79+D80,3)</f>
        <v>2.4E-2</v>
      </c>
      <c r="J79" s="717">
        <f>ROUND(E79+E80,3)</f>
        <v>0</v>
      </c>
      <c r="K79" s="718">
        <f>ROUND(F79+F80,3)</f>
        <v>0.252</v>
      </c>
      <c r="L79" s="719">
        <f>ROUND(SUM(H79:K79),3)</f>
        <v>0.27700000000000002</v>
      </c>
      <c r="M79" s="716">
        <f>ROUND(H79+H80,3)</f>
        <v>1E-3</v>
      </c>
      <c r="N79" s="717">
        <f>ROUND(I79+I80,3)</f>
        <v>2.4E-2</v>
      </c>
      <c r="O79" s="717">
        <f>ROUND(J79+J80,3)</f>
        <v>0</v>
      </c>
      <c r="P79" s="718">
        <f>ROUND(K79+K80,3)</f>
        <v>0.252</v>
      </c>
      <c r="Q79" s="719">
        <f>ROUND(SUM(M79:P79),3)</f>
        <v>0.27700000000000002</v>
      </c>
    </row>
    <row r="80" spans="1:17" s="625" customFormat="1" ht="15" customHeight="1" outlineLevel="2" x14ac:dyDescent="0.25">
      <c r="A80" s="356" t="s">
        <v>38</v>
      </c>
      <c r="B80" s="670" t="s">
        <v>144</v>
      </c>
      <c r="C80" s="755">
        <f>ROUND('1. Статистика'!C466-'3.Прогноз.С корректировкойТаб11'!C79,3)</f>
        <v>0</v>
      </c>
      <c r="D80" s="756">
        <f>ROUND('1. Статистика'!D466-'3.Прогноз.С корректировкойТаб11'!D79,3)</f>
        <v>0</v>
      </c>
      <c r="E80" s="756">
        <f>ROUND('1. Статистика'!E466-'3.Прогноз.С корректировкойТаб11'!E79,3)</f>
        <v>0</v>
      </c>
      <c r="F80" s="757">
        <f>ROUND('1. Статистика'!F466-'3.Прогноз.С корректировкойТаб11'!F79,3)</f>
        <v>0</v>
      </c>
      <c r="G80" s="720">
        <f>ROUND(SUM(C80:F80),3)</f>
        <v>0</v>
      </c>
      <c r="H80" s="755">
        <f>ROUND('1. Статистика'!H466-'3.Прогноз.С корректировкойТаб11'!H79,3)</f>
        <v>0</v>
      </c>
      <c r="I80" s="756">
        <f>ROUND('1. Статистика'!I466-'3.Прогноз.С корректировкойТаб11'!I79,3)</f>
        <v>0</v>
      </c>
      <c r="J80" s="756">
        <f>ROUND('1. Статистика'!J466-'3.Прогноз.С корректировкойТаб11'!J79,3)</f>
        <v>0</v>
      </c>
      <c r="K80" s="757">
        <f>ROUND('1. Статистика'!K466-'3.Прогноз.С корректировкойТаб11'!K79,3)</f>
        <v>0</v>
      </c>
      <c r="L80" s="720">
        <f>ROUND(SUM(H80:K80),3)</f>
        <v>0</v>
      </c>
      <c r="M80" s="755">
        <f>ROUND('1. Статистика'!M466-'3.Прогноз.С корректировкойТаб11'!M79,3)</f>
        <v>0</v>
      </c>
      <c r="N80" s="756">
        <f>ROUND('1. Статистика'!N466-'3.Прогноз.С корректировкойТаб11'!N79,3)</f>
        <v>0</v>
      </c>
      <c r="O80" s="756">
        <f>ROUND('1. Статистика'!O466-'3.Прогноз.С корректировкойТаб11'!O79,3)</f>
        <v>0</v>
      </c>
      <c r="P80" s="757">
        <f>ROUND('1. Статистика'!P466-'3.Прогноз.С корректировкойТаб11'!P79,3)</f>
        <v>0</v>
      </c>
      <c r="Q80" s="720">
        <f>ROUND(SUM(M80:P80),3)</f>
        <v>0</v>
      </c>
    </row>
    <row r="81" spans="1:17" s="625" customFormat="1" ht="15" customHeight="1" outlineLevel="2" x14ac:dyDescent="0.25">
      <c r="A81" s="356" t="s">
        <v>231</v>
      </c>
      <c r="B81" s="666" t="s">
        <v>144</v>
      </c>
      <c r="C81" s="721">
        <f>ROUND('1. Статистика'!C467,3)</f>
        <v>0.10299999999999999</v>
      </c>
      <c r="D81" s="722">
        <f>ROUND('1. Статистика'!D467,3)</f>
        <v>6.6000000000000003E-2</v>
      </c>
      <c r="E81" s="722">
        <f>ROUND('1. Статистика'!E467,3)</f>
        <v>0.129</v>
      </c>
      <c r="F81" s="723">
        <f>ROUND('1. Статистика'!F467,3)</f>
        <v>0.122</v>
      </c>
      <c r="G81" s="720">
        <f>ROUND(SUM(C81:F81),3)</f>
        <v>0.42</v>
      </c>
      <c r="H81" s="721">
        <f>ROUND('1. Статистика'!H467,3)</f>
        <v>0.10299999999999999</v>
      </c>
      <c r="I81" s="722">
        <f>ROUND('1. Статистика'!I467,3)</f>
        <v>6.6000000000000003E-2</v>
      </c>
      <c r="J81" s="722">
        <f>ROUND('1. Статистика'!J467,3)</f>
        <v>0.129</v>
      </c>
      <c r="K81" s="723">
        <f>ROUND('1. Статистика'!K467,3)</f>
        <v>0.122</v>
      </c>
      <c r="L81" s="720">
        <f>ROUND(SUM(H81:K81),3)</f>
        <v>0.42</v>
      </c>
      <c r="M81" s="721">
        <f>ROUND('1. Статистика'!M467,3)</f>
        <v>0.10299999999999999</v>
      </c>
      <c r="N81" s="722">
        <f>ROUND('1. Статистика'!N467,3)</f>
        <v>6.6000000000000003E-2</v>
      </c>
      <c r="O81" s="722">
        <f>ROUND('1. Статистика'!O467,3)</f>
        <v>0.129</v>
      </c>
      <c r="P81" s="723">
        <f>ROUND('1. Статистика'!P467,3)</f>
        <v>0.122</v>
      </c>
      <c r="Q81" s="720">
        <f>ROUND(SUM(M81:P81),3)</f>
        <v>0.42</v>
      </c>
    </row>
    <row r="82" spans="1:17" s="625" customFormat="1" ht="15" customHeight="1" outlineLevel="2" x14ac:dyDescent="0.25">
      <c r="A82" s="413" t="s">
        <v>200</v>
      </c>
      <c r="B82" s="666" t="s">
        <v>132</v>
      </c>
      <c r="C82" s="698"/>
      <c r="D82" s="699"/>
      <c r="E82" s="699"/>
      <c r="F82" s="700"/>
      <c r="G82" s="700"/>
      <c r="H82" s="698"/>
      <c r="I82" s="699"/>
      <c r="J82" s="699"/>
      <c r="K82" s="700"/>
      <c r="L82" s="700"/>
      <c r="M82" s="698"/>
      <c r="N82" s="699"/>
      <c r="O82" s="699"/>
      <c r="P82" s="700"/>
      <c r="Q82" s="700"/>
    </row>
    <row r="83" spans="1:17" ht="31.15" customHeight="1" outlineLevel="3" x14ac:dyDescent="0.25">
      <c r="A83" s="651" t="s">
        <v>202</v>
      </c>
      <c r="B83" s="671" t="s">
        <v>144</v>
      </c>
      <c r="C83" s="724">
        <f t="shared" ref="C83:Q83" si="14">ROUND(C84+C85,3)</f>
        <v>5.1470000000000002</v>
      </c>
      <c r="D83" s="725">
        <f t="shared" si="14"/>
        <v>3.3220000000000001</v>
      </c>
      <c r="E83" s="725">
        <f t="shared" si="14"/>
        <v>6.4710000000000001</v>
      </c>
      <c r="F83" s="726">
        <f t="shared" si="14"/>
        <v>6.25</v>
      </c>
      <c r="G83" s="727">
        <f t="shared" si="14"/>
        <v>21.19</v>
      </c>
      <c r="H83" s="724">
        <f t="shared" si="14"/>
        <v>5.1509999999999998</v>
      </c>
      <c r="I83" s="725">
        <f t="shared" si="14"/>
        <v>3.3330000000000002</v>
      </c>
      <c r="J83" s="725">
        <f t="shared" si="14"/>
        <v>6.4429999999999996</v>
      </c>
      <c r="K83" s="726">
        <f t="shared" si="14"/>
        <v>6.157</v>
      </c>
      <c r="L83" s="727">
        <f t="shared" si="14"/>
        <v>21.084</v>
      </c>
      <c r="M83" s="724">
        <f t="shared" si="14"/>
        <v>5.149</v>
      </c>
      <c r="N83" s="725">
        <f t="shared" si="14"/>
        <v>3.3330000000000002</v>
      </c>
      <c r="O83" s="725">
        <f t="shared" si="14"/>
        <v>6.4459999999999997</v>
      </c>
      <c r="P83" s="726">
        <f t="shared" si="14"/>
        <v>6.1070000000000002</v>
      </c>
      <c r="Q83" s="727">
        <f t="shared" si="14"/>
        <v>21.035</v>
      </c>
    </row>
    <row r="84" spans="1:17" s="625" customFormat="1" ht="15" customHeight="1" outlineLevel="3" x14ac:dyDescent="0.25">
      <c r="A84" s="652" t="s">
        <v>37</v>
      </c>
      <c r="B84" s="666" t="s">
        <v>144</v>
      </c>
      <c r="C84" s="721">
        <f>ROUND('1. Статистика'!M133,3)</f>
        <v>5.1479999999999997</v>
      </c>
      <c r="D84" s="722">
        <f>ROUND('1. Статистика'!N133,3)</f>
        <v>3.3159999999999998</v>
      </c>
      <c r="E84" s="722">
        <f>ROUND('1. Статистика'!O133,3)</f>
        <v>6.4649999999999999</v>
      </c>
      <c r="F84" s="723">
        <f>ROUND('1. Статистика'!P133,3)</f>
        <v>6.1079999999999997</v>
      </c>
      <c r="G84" s="720">
        <f>ROUND(SUM(C84:F84),3)</f>
        <v>21.036999999999999</v>
      </c>
      <c r="H84" s="721">
        <f>ROUND(C83,3)</f>
        <v>5.1470000000000002</v>
      </c>
      <c r="I84" s="722">
        <f>ROUND(D83,3)</f>
        <v>3.3220000000000001</v>
      </c>
      <c r="J84" s="722">
        <f>ROUND(E83,3)</f>
        <v>6.4710000000000001</v>
      </c>
      <c r="K84" s="723">
        <f>ROUND(F83,3)</f>
        <v>6.25</v>
      </c>
      <c r="L84" s="720">
        <f>ROUND(SUM(H84:K84),3)</f>
        <v>21.19</v>
      </c>
      <c r="M84" s="721">
        <f>ROUND(H83,3)</f>
        <v>5.1509999999999998</v>
      </c>
      <c r="N84" s="722">
        <f>ROUND(I83,3)</f>
        <v>3.3330000000000002</v>
      </c>
      <c r="O84" s="722">
        <f>ROUND(J83,3)</f>
        <v>6.4429999999999996</v>
      </c>
      <c r="P84" s="723">
        <f>ROUND(K83,3)</f>
        <v>6.157</v>
      </c>
      <c r="Q84" s="720">
        <f>ROUND(SUM(M84:P84),3)</f>
        <v>21.084</v>
      </c>
    </row>
    <row r="85" spans="1:17" s="625" customFormat="1" ht="15" customHeight="1" outlineLevel="3" x14ac:dyDescent="0.25">
      <c r="A85" s="653" t="s">
        <v>38</v>
      </c>
      <c r="B85" s="672" t="s">
        <v>144</v>
      </c>
      <c r="C85" s="763">
        <f>ROUND((C61+C66+C71+C76+C81)-C84,3)</f>
        <v>-1E-3</v>
      </c>
      <c r="D85" s="764">
        <f>ROUND((D61+D66+D71+D76+D81)-D84,3)</f>
        <v>6.0000000000000001E-3</v>
      </c>
      <c r="E85" s="764">
        <f>ROUND((E61+E66+E71+E76+E81)-E84,3)</f>
        <v>6.0000000000000001E-3</v>
      </c>
      <c r="F85" s="765">
        <f>ROUND((F61+F66+F71+F76+F81)-F84,3)</f>
        <v>0.14199999999999999</v>
      </c>
      <c r="G85" s="728">
        <f>ROUND(SUM(C85:F85),3)</f>
        <v>0.153</v>
      </c>
      <c r="H85" s="763">
        <f>ROUND((H61+H66+H71+H76+H81)-H84,3)</f>
        <v>4.0000000000000001E-3</v>
      </c>
      <c r="I85" s="764">
        <f>ROUND((I61+I66+I71+I76+I81)-I84,3)</f>
        <v>1.0999999999999999E-2</v>
      </c>
      <c r="J85" s="764">
        <f>ROUND((J61+J66+J71+J76+J81)-J84,3)</f>
        <v>-2.8000000000000001E-2</v>
      </c>
      <c r="K85" s="765">
        <f>ROUND((K61+K66+K71+K76+K81)-K84,3)</f>
        <v>-9.2999999999999999E-2</v>
      </c>
      <c r="L85" s="728">
        <f>ROUND(SUM(H85:K85),3)</f>
        <v>-0.106</v>
      </c>
      <c r="M85" s="763">
        <f>ROUND((M61+M66+M71+M76+M81)-M84,3)</f>
        <v>-2E-3</v>
      </c>
      <c r="N85" s="764">
        <f>ROUND((N61+N66+N71+N76+N81)-N84,3)</f>
        <v>0</v>
      </c>
      <c r="O85" s="764">
        <f>ROUND((O61+O66+O71+O76+O81)-O84,3)</f>
        <v>3.0000000000000001E-3</v>
      </c>
      <c r="P85" s="765">
        <f>ROUND((P61+P66+P71+P76+P81)-P84,3)</f>
        <v>-0.05</v>
      </c>
      <c r="Q85" s="728">
        <f>ROUND(SUM(M85:P85),3)</f>
        <v>-4.9000000000000002E-2</v>
      </c>
    </row>
    <row r="86" spans="1:17" ht="15" customHeight="1" x14ac:dyDescent="0.25">
      <c r="A86" s="654" t="s">
        <v>34</v>
      </c>
      <c r="B86" s="673" t="s">
        <v>144</v>
      </c>
      <c r="C86" s="393">
        <f t="shared" ref="C86:Q86" si="15">ROUND(SUM(C87:C91),3)</f>
        <v>21.323</v>
      </c>
      <c r="D86" s="730">
        <f t="shared" si="15"/>
        <v>21.248000000000001</v>
      </c>
      <c r="E86" s="730">
        <f t="shared" si="15"/>
        <v>28.719000000000001</v>
      </c>
      <c r="F86" s="731">
        <f t="shared" si="15"/>
        <v>32.473999999999997</v>
      </c>
      <c r="G86" s="732">
        <f t="shared" si="15"/>
        <v>96.12</v>
      </c>
      <c r="H86" s="729">
        <f t="shared" si="15"/>
        <v>21.916</v>
      </c>
      <c r="I86" s="730">
        <f t="shared" si="15"/>
        <v>21.966999999999999</v>
      </c>
      <c r="J86" s="730">
        <f t="shared" si="15"/>
        <v>29.23</v>
      </c>
      <c r="K86" s="731">
        <f t="shared" si="15"/>
        <v>33.020000000000003</v>
      </c>
      <c r="L86" s="732">
        <f t="shared" si="15"/>
        <v>96.212999999999994</v>
      </c>
      <c r="M86" s="729">
        <f t="shared" si="15"/>
        <v>22.581</v>
      </c>
      <c r="N86" s="730">
        <f t="shared" si="15"/>
        <v>22.603000000000002</v>
      </c>
      <c r="O86" s="730">
        <f t="shared" si="15"/>
        <v>29.895</v>
      </c>
      <c r="P86" s="731">
        <f t="shared" si="15"/>
        <v>33.475999999999999</v>
      </c>
      <c r="Q86" s="732">
        <f t="shared" si="15"/>
        <v>96.727000000000004</v>
      </c>
    </row>
    <row r="87" spans="1:17" ht="15" customHeight="1" outlineLevel="1" x14ac:dyDescent="0.25">
      <c r="A87" s="655" t="s">
        <v>184</v>
      </c>
      <c r="B87" s="663" t="s">
        <v>144</v>
      </c>
      <c r="C87" s="375">
        <f t="shared" ref="C87:Q87" si="16">ROUND(C10+C16+C58,3)</f>
        <v>5.4660000000000002</v>
      </c>
      <c r="D87" s="683">
        <f t="shared" si="16"/>
        <v>6.8010000000000002</v>
      </c>
      <c r="E87" s="683">
        <f t="shared" si="16"/>
        <v>6.9329999999999998</v>
      </c>
      <c r="F87" s="684">
        <f t="shared" si="16"/>
        <v>10.035</v>
      </c>
      <c r="G87" s="685">
        <f t="shared" si="16"/>
        <v>25.829000000000001</v>
      </c>
      <c r="H87" s="682">
        <f t="shared" si="16"/>
        <v>5.5650000000000004</v>
      </c>
      <c r="I87" s="683">
        <f t="shared" si="16"/>
        <v>6.9</v>
      </c>
      <c r="J87" s="683">
        <f t="shared" si="16"/>
        <v>7.032</v>
      </c>
      <c r="K87" s="684">
        <f t="shared" si="16"/>
        <v>10.134</v>
      </c>
      <c r="L87" s="685">
        <f t="shared" si="16"/>
        <v>25.928000000000001</v>
      </c>
      <c r="M87" s="682">
        <f t="shared" si="16"/>
        <v>5.6639999999999997</v>
      </c>
      <c r="N87" s="683">
        <f t="shared" si="16"/>
        <v>6.9989999999999997</v>
      </c>
      <c r="O87" s="683">
        <f t="shared" si="16"/>
        <v>7.1310000000000002</v>
      </c>
      <c r="P87" s="684">
        <f t="shared" si="16"/>
        <v>10.233000000000001</v>
      </c>
      <c r="Q87" s="685">
        <f t="shared" si="16"/>
        <v>26.027000000000001</v>
      </c>
    </row>
    <row r="88" spans="1:17" ht="15" customHeight="1" outlineLevel="1" x14ac:dyDescent="0.25">
      <c r="A88" s="655" t="s">
        <v>185</v>
      </c>
      <c r="B88" s="663" t="s">
        <v>144</v>
      </c>
      <c r="C88" s="375">
        <f t="shared" ref="C88:Q88" si="17">ROUND(C11+C27+C63,3)</f>
        <v>4.5449999999999999</v>
      </c>
      <c r="D88" s="683">
        <f t="shared" si="17"/>
        <v>3.681</v>
      </c>
      <c r="E88" s="683">
        <f t="shared" si="17"/>
        <v>5.4429999999999996</v>
      </c>
      <c r="F88" s="684">
        <f t="shared" si="17"/>
        <v>6.359</v>
      </c>
      <c r="G88" s="685">
        <f t="shared" si="17"/>
        <v>18.834</v>
      </c>
      <c r="H88" s="682">
        <f t="shared" si="17"/>
        <v>4.8129999999999997</v>
      </c>
      <c r="I88" s="683">
        <f t="shared" si="17"/>
        <v>3.9489999999999998</v>
      </c>
      <c r="J88" s="683">
        <f t="shared" si="17"/>
        <v>5.7110000000000003</v>
      </c>
      <c r="K88" s="684">
        <f t="shared" si="17"/>
        <v>6.6269999999999998</v>
      </c>
      <c r="L88" s="685">
        <f t="shared" si="17"/>
        <v>19.102</v>
      </c>
      <c r="M88" s="682">
        <f t="shared" si="17"/>
        <v>5.0810000000000004</v>
      </c>
      <c r="N88" s="683">
        <f t="shared" si="17"/>
        <v>4.2169999999999996</v>
      </c>
      <c r="O88" s="683">
        <f t="shared" si="17"/>
        <v>5.9790000000000001</v>
      </c>
      <c r="P88" s="684">
        <f t="shared" si="17"/>
        <v>6.8949999999999996</v>
      </c>
      <c r="Q88" s="685">
        <f t="shared" si="17"/>
        <v>19.37</v>
      </c>
    </row>
    <row r="89" spans="1:17" ht="15" customHeight="1" outlineLevel="1" x14ac:dyDescent="0.25">
      <c r="A89" s="655" t="s">
        <v>92</v>
      </c>
      <c r="B89" s="663" t="s">
        <v>144</v>
      </c>
      <c r="C89" s="375">
        <f t="shared" ref="C89:Q89" si="18">ROUND(C12+C33+C68,3)</f>
        <v>7.0270000000000001</v>
      </c>
      <c r="D89" s="683">
        <f t="shared" si="18"/>
        <v>6.91</v>
      </c>
      <c r="E89" s="683">
        <f t="shared" si="18"/>
        <v>10.302</v>
      </c>
      <c r="F89" s="684">
        <f t="shared" si="18"/>
        <v>10.476000000000001</v>
      </c>
      <c r="G89" s="685">
        <f t="shared" si="18"/>
        <v>33.167000000000002</v>
      </c>
      <c r="H89" s="682">
        <f t="shared" si="18"/>
        <v>7.4029999999999996</v>
      </c>
      <c r="I89" s="683">
        <f t="shared" si="18"/>
        <v>7.2859999999999996</v>
      </c>
      <c r="J89" s="683">
        <f t="shared" si="18"/>
        <v>10.678000000000001</v>
      </c>
      <c r="K89" s="684">
        <f t="shared" si="18"/>
        <v>10.476000000000001</v>
      </c>
      <c r="L89" s="685">
        <f t="shared" si="18"/>
        <v>33.167000000000002</v>
      </c>
      <c r="M89" s="682">
        <f t="shared" si="18"/>
        <v>7.6029999999999998</v>
      </c>
      <c r="N89" s="683">
        <f t="shared" si="18"/>
        <v>7.4859999999999998</v>
      </c>
      <c r="O89" s="683">
        <f t="shared" si="18"/>
        <v>10.878</v>
      </c>
      <c r="P89" s="684">
        <f t="shared" si="18"/>
        <v>10.496</v>
      </c>
      <c r="Q89" s="685">
        <f t="shared" si="18"/>
        <v>33.186999999999998</v>
      </c>
    </row>
    <row r="90" spans="1:17" ht="15" customHeight="1" outlineLevel="1" x14ac:dyDescent="0.25">
      <c r="A90" s="655" t="s">
        <v>187</v>
      </c>
      <c r="B90" s="663" t="s">
        <v>144</v>
      </c>
      <c r="C90" s="375">
        <f t="shared" ref="C90:Q90" si="19">ROUND(C13+C39+C73,3)</f>
        <v>3.8929999999999998</v>
      </c>
      <c r="D90" s="683">
        <f t="shared" si="19"/>
        <v>3.4860000000000002</v>
      </c>
      <c r="E90" s="683">
        <f t="shared" si="19"/>
        <v>5.6189999999999998</v>
      </c>
      <c r="F90" s="684">
        <f t="shared" si="19"/>
        <v>4.9269999999999996</v>
      </c>
      <c r="G90" s="685">
        <f t="shared" si="19"/>
        <v>16.716000000000001</v>
      </c>
      <c r="H90" s="682">
        <f t="shared" si="19"/>
        <v>3.653</v>
      </c>
      <c r="I90" s="683">
        <f t="shared" si="19"/>
        <v>3.3719999999999999</v>
      </c>
      <c r="J90" s="683">
        <f t="shared" si="19"/>
        <v>5.2969999999999997</v>
      </c>
      <c r="K90" s="684">
        <f t="shared" si="19"/>
        <v>5.016</v>
      </c>
      <c r="L90" s="685">
        <f t="shared" si="19"/>
        <v>16.352</v>
      </c>
      <c r="M90" s="682">
        <f t="shared" si="19"/>
        <v>3.661</v>
      </c>
      <c r="N90" s="683">
        <f t="shared" si="19"/>
        <v>3.351</v>
      </c>
      <c r="O90" s="683">
        <f t="shared" si="19"/>
        <v>5.3049999999999997</v>
      </c>
      <c r="P90" s="684">
        <f t="shared" si="19"/>
        <v>4.9950000000000001</v>
      </c>
      <c r="Q90" s="685">
        <f t="shared" si="19"/>
        <v>16.388999999999999</v>
      </c>
    </row>
    <row r="91" spans="1:17" ht="15" customHeight="1" outlineLevel="1" x14ac:dyDescent="0.25">
      <c r="A91" s="655" t="s">
        <v>93</v>
      </c>
      <c r="B91" s="663" t="s">
        <v>144</v>
      </c>
      <c r="C91" s="375">
        <f t="shared" ref="C91:Q91" si="20">ROUND(C14+C50+C78,3)</f>
        <v>0.39200000000000002</v>
      </c>
      <c r="D91" s="683">
        <f t="shared" si="20"/>
        <v>0.37</v>
      </c>
      <c r="E91" s="683">
        <f t="shared" si="20"/>
        <v>0.42199999999999999</v>
      </c>
      <c r="F91" s="684">
        <f t="shared" si="20"/>
        <v>0.67700000000000005</v>
      </c>
      <c r="G91" s="685">
        <f t="shared" si="20"/>
        <v>1.5740000000000001</v>
      </c>
      <c r="H91" s="682">
        <f t="shared" si="20"/>
        <v>0.48199999999999998</v>
      </c>
      <c r="I91" s="683">
        <f t="shared" si="20"/>
        <v>0.46</v>
      </c>
      <c r="J91" s="683">
        <f t="shared" si="20"/>
        <v>0.51200000000000001</v>
      </c>
      <c r="K91" s="684">
        <f t="shared" si="20"/>
        <v>0.76700000000000002</v>
      </c>
      <c r="L91" s="685">
        <f t="shared" si="20"/>
        <v>1.6639999999999999</v>
      </c>
      <c r="M91" s="682">
        <f t="shared" si="20"/>
        <v>0.57199999999999995</v>
      </c>
      <c r="N91" s="683">
        <f t="shared" si="20"/>
        <v>0.55000000000000004</v>
      </c>
      <c r="O91" s="683">
        <f t="shared" si="20"/>
        <v>0.60199999999999998</v>
      </c>
      <c r="P91" s="684">
        <f t="shared" si="20"/>
        <v>0.85699999999999998</v>
      </c>
      <c r="Q91" s="685">
        <f t="shared" si="20"/>
        <v>1.754</v>
      </c>
    </row>
    <row r="92" spans="1:17" s="624" customFormat="1" ht="15" customHeight="1" x14ac:dyDescent="0.25">
      <c r="A92" s="644" t="s">
        <v>40</v>
      </c>
      <c r="B92" s="674" t="s">
        <v>144</v>
      </c>
      <c r="C92" s="687">
        <f t="shared" ref="C92:Q92" si="21">ROUND(C93+C102+C96+C99+C105,3)</f>
        <v>0</v>
      </c>
      <c r="D92" s="687">
        <f t="shared" si="21"/>
        <v>0</v>
      </c>
      <c r="E92" s="687">
        <f t="shared" si="21"/>
        <v>0</v>
      </c>
      <c r="F92" s="687">
        <f t="shared" si="21"/>
        <v>0</v>
      </c>
      <c r="G92" s="689">
        <f t="shared" si="21"/>
        <v>0</v>
      </c>
      <c r="H92" s="687">
        <f t="shared" si="21"/>
        <v>0</v>
      </c>
      <c r="I92" s="687">
        <f t="shared" si="21"/>
        <v>0</v>
      </c>
      <c r="J92" s="687">
        <f t="shared" si="21"/>
        <v>0</v>
      </c>
      <c r="K92" s="688">
        <f t="shared" si="21"/>
        <v>0</v>
      </c>
      <c r="L92" s="689">
        <f t="shared" si="21"/>
        <v>0</v>
      </c>
      <c r="M92" s="687">
        <f t="shared" si="21"/>
        <v>0</v>
      </c>
      <c r="N92" s="687">
        <f t="shared" si="21"/>
        <v>0</v>
      </c>
      <c r="O92" s="687">
        <f t="shared" si="21"/>
        <v>0</v>
      </c>
      <c r="P92" s="688">
        <f t="shared" si="21"/>
        <v>0</v>
      </c>
      <c r="Q92" s="689">
        <f t="shared" si="21"/>
        <v>0</v>
      </c>
    </row>
    <row r="93" spans="1:17" outlineLevel="1" x14ac:dyDescent="0.25">
      <c r="A93" s="656" t="s">
        <v>184</v>
      </c>
      <c r="B93" s="663" t="s">
        <v>144</v>
      </c>
      <c r="C93" s="691">
        <f t="shared" ref="C93:Q93" si="22">ROUND(C94+C95,3)</f>
        <v>0</v>
      </c>
      <c r="D93" s="691">
        <f t="shared" si="22"/>
        <v>0</v>
      </c>
      <c r="E93" s="691">
        <f t="shared" si="22"/>
        <v>0</v>
      </c>
      <c r="F93" s="691">
        <f t="shared" si="22"/>
        <v>0</v>
      </c>
      <c r="G93" s="693">
        <f t="shared" si="22"/>
        <v>0</v>
      </c>
      <c r="H93" s="691">
        <f t="shared" si="22"/>
        <v>0</v>
      </c>
      <c r="I93" s="691">
        <f t="shared" si="22"/>
        <v>0</v>
      </c>
      <c r="J93" s="691">
        <f t="shared" si="22"/>
        <v>0</v>
      </c>
      <c r="K93" s="692">
        <f t="shared" si="22"/>
        <v>0</v>
      </c>
      <c r="L93" s="693">
        <f t="shared" si="22"/>
        <v>0</v>
      </c>
      <c r="M93" s="691">
        <f t="shared" si="22"/>
        <v>0</v>
      </c>
      <c r="N93" s="691">
        <f t="shared" si="22"/>
        <v>0</v>
      </c>
      <c r="O93" s="691">
        <f t="shared" si="22"/>
        <v>0</v>
      </c>
      <c r="P93" s="692">
        <f t="shared" si="22"/>
        <v>0</v>
      </c>
      <c r="Q93" s="693">
        <f t="shared" si="22"/>
        <v>0</v>
      </c>
    </row>
    <row r="94" spans="1:17" s="625" customFormat="1" ht="30" outlineLevel="2" x14ac:dyDescent="0.25">
      <c r="A94" s="409" t="s">
        <v>116</v>
      </c>
      <c r="B94" s="665" t="s">
        <v>144</v>
      </c>
      <c r="C94" s="703">
        <f>ROUND('1. Статистика'!M141,3)</f>
        <v>0</v>
      </c>
      <c r="D94" s="703">
        <f>ROUND('1. Статистика'!N141,3)</f>
        <v>0</v>
      </c>
      <c r="E94" s="703">
        <f>ROUND('1. Статистика'!O141,3)</f>
        <v>0</v>
      </c>
      <c r="F94" s="703">
        <f>ROUND('1. Статистика'!P141,3)</f>
        <v>0</v>
      </c>
      <c r="G94" s="697">
        <f>ROUND(SUM(C94:F94),3)</f>
        <v>0</v>
      </c>
      <c r="H94" s="703">
        <f>ROUND(C93,3)</f>
        <v>0</v>
      </c>
      <c r="I94" s="703">
        <f>ROUND(D93,3)</f>
        <v>0</v>
      </c>
      <c r="J94" s="703">
        <f>ROUND(E93,3)</f>
        <v>0</v>
      </c>
      <c r="K94" s="704">
        <f>ROUND(F93,3)</f>
        <v>0</v>
      </c>
      <c r="L94" s="697">
        <f>ROUND(SUM(H94:K94),3)</f>
        <v>0</v>
      </c>
      <c r="M94" s="703">
        <f>ROUND(H93,3)</f>
        <v>0</v>
      </c>
      <c r="N94" s="703">
        <f>ROUND(I93,3)</f>
        <v>0</v>
      </c>
      <c r="O94" s="703">
        <f>ROUND(J93,3)</f>
        <v>0</v>
      </c>
      <c r="P94" s="704">
        <f>ROUND(K93,3)</f>
        <v>0</v>
      </c>
      <c r="Q94" s="697">
        <f>ROUND(SUM(M94:P94),3)</f>
        <v>0</v>
      </c>
    </row>
    <row r="95" spans="1:17" s="625" customFormat="1" ht="30" outlineLevel="2" x14ac:dyDescent="0.25">
      <c r="A95" s="413" t="s">
        <v>117</v>
      </c>
      <c r="B95" s="666" t="s">
        <v>144</v>
      </c>
      <c r="C95" s="756">
        <f>ROUND('2. Прогноз. Без корректировки'!C95,3)</f>
        <v>0</v>
      </c>
      <c r="D95" s="756">
        <f>ROUND('2. Прогноз. Без корректировки'!D95,3)</f>
        <v>0</v>
      </c>
      <c r="E95" s="756">
        <f>ROUND('2. Прогноз. Без корректировки'!E95,3)</f>
        <v>0</v>
      </c>
      <c r="F95" s="756">
        <f>ROUND('2. Прогноз. Без корректировки'!F95,3)</f>
        <v>0</v>
      </c>
      <c r="G95" s="701">
        <f>ROUND(SUM(C95:F95),3)</f>
        <v>0</v>
      </c>
      <c r="H95" s="756">
        <f>ROUND('2. Прогноз. Без корректировки'!H95,3)</f>
        <v>0</v>
      </c>
      <c r="I95" s="756">
        <f>ROUND('2. Прогноз. Без корректировки'!I95,3)</f>
        <v>0</v>
      </c>
      <c r="J95" s="756">
        <f>ROUND('2. Прогноз. Без корректировки'!J95,3)</f>
        <v>0</v>
      </c>
      <c r="K95" s="756">
        <f>ROUND('2. Прогноз. Без корректировки'!K95,3)</f>
        <v>0</v>
      </c>
      <c r="L95" s="701">
        <f>ROUND(SUM(H95:K95),3)</f>
        <v>0</v>
      </c>
      <c r="M95" s="756">
        <f>ROUND('2. Прогноз. Без корректировки'!M95,3)</f>
        <v>0</v>
      </c>
      <c r="N95" s="756">
        <f>ROUND('2. Прогноз. Без корректировки'!N95,3)</f>
        <v>0</v>
      </c>
      <c r="O95" s="756">
        <f>ROUND('2. Прогноз. Без корректировки'!O95,3)</f>
        <v>0</v>
      </c>
      <c r="P95" s="756">
        <f>ROUND('2. Прогноз. Без корректировки'!P95,3)</f>
        <v>0</v>
      </c>
      <c r="Q95" s="701">
        <f>ROUND(SUM(M95:P95),3)</f>
        <v>0</v>
      </c>
    </row>
    <row r="96" spans="1:17" outlineLevel="1" x14ac:dyDescent="0.25">
      <c r="A96" s="656" t="s">
        <v>185</v>
      </c>
      <c r="B96" s="663" t="s">
        <v>144</v>
      </c>
      <c r="C96" s="691">
        <f t="shared" ref="C96:Q96" si="23">ROUND(C97+C98,3)</f>
        <v>0</v>
      </c>
      <c r="D96" s="691">
        <f t="shared" si="23"/>
        <v>0</v>
      </c>
      <c r="E96" s="691">
        <f t="shared" si="23"/>
        <v>0</v>
      </c>
      <c r="F96" s="691">
        <f t="shared" si="23"/>
        <v>0</v>
      </c>
      <c r="G96" s="693">
        <f t="shared" si="23"/>
        <v>0</v>
      </c>
      <c r="H96" s="691">
        <f t="shared" si="23"/>
        <v>0</v>
      </c>
      <c r="I96" s="691">
        <f t="shared" si="23"/>
        <v>0</v>
      </c>
      <c r="J96" s="691">
        <f t="shared" si="23"/>
        <v>0</v>
      </c>
      <c r="K96" s="692">
        <f t="shared" si="23"/>
        <v>0</v>
      </c>
      <c r="L96" s="693">
        <f t="shared" si="23"/>
        <v>0</v>
      </c>
      <c r="M96" s="691">
        <f t="shared" si="23"/>
        <v>0</v>
      </c>
      <c r="N96" s="691">
        <f t="shared" si="23"/>
        <v>0</v>
      </c>
      <c r="O96" s="691">
        <f t="shared" si="23"/>
        <v>0</v>
      </c>
      <c r="P96" s="692">
        <f t="shared" si="23"/>
        <v>0</v>
      </c>
      <c r="Q96" s="693">
        <f t="shared" si="23"/>
        <v>0</v>
      </c>
    </row>
    <row r="97" spans="1:17" s="625" customFormat="1" ht="30" outlineLevel="2" x14ac:dyDescent="0.25">
      <c r="A97" s="409" t="s">
        <v>116</v>
      </c>
      <c r="B97" s="665" t="s">
        <v>144</v>
      </c>
      <c r="C97" s="703">
        <f>ROUND('1. Статистика'!M142,3)</f>
        <v>0</v>
      </c>
      <c r="D97" s="703">
        <f>ROUND('1. Статистика'!N142,3)</f>
        <v>0</v>
      </c>
      <c r="E97" s="703">
        <f>ROUND('1. Статистика'!O142,3)</f>
        <v>0</v>
      </c>
      <c r="F97" s="703">
        <f>ROUND('1. Статистика'!P142,3)</f>
        <v>0</v>
      </c>
      <c r="G97" s="697">
        <f>ROUND(SUM(C97:F97),3)</f>
        <v>0</v>
      </c>
      <c r="H97" s="703">
        <f>ROUND(C96,3)</f>
        <v>0</v>
      </c>
      <c r="I97" s="703">
        <f>ROUND(D96,3)</f>
        <v>0</v>
      </c>
      <c r="J97" s="703">
        <f>ROUND(E96,3)</f>
        <v>0</v>
      </c>
      <c r="K97" s="704">
        <f>ROUND(F96,3)</f>
        <v>0</v>
      </c>
      <c r="L97" s="697">
        <f>ROUND(SUM(H97:K97),3)</f>
        <v>0</v>
      </c>
      <c r="M97" s="703">
        <f>ROUND(H96,3)</f>
        <v>0</v>
      </c>
      <c r="N97" s="703">
        <f>ROUND(I96,3)</f>
        <v>0</v>
      </c>
      <c r="O97" s="703">
        <f>ROUND(J96,3)</f>
        <v>0</v>
      </c>
      <c r="P97" s="704">
        <f>ROUND(K96,3)</f>
        <v>0</v>
      </c>
      <c r="Q97" s="697">
        <f>ROUND(SUM(M97:P97),3)</f>
        <v>0</v>
      </c>
    </row>
    <row r="98" spans="1:17" s="625" customFormat="1" ht="30" outlineLevel="2" x14ac:dyDescent="0.25">
      <c r="A98" s="413" t="s">
        <v>117</v>
      </c>
      <c r="B98" s="666" t="s">
        <v>144</v>
      </c>
      <c r="C98" s="756">
        <f>ROUND('2. Прогноз. Без корректировки'!C98,3)</f>
        <v>0</v>
      </c>
      <c r="D98" s="756">
        <f>ROUND('2. Прогноз. Без корректировки'!D98,3)</f>
        <v>0</v>
      </c>
      <c r="E98" s="756">
        <f>ROUND('2. Прогноз. Без корректировки'!E98,3)</f>
        <v>0</v>
      </c>
      <c r="F98" s="756">
        <f>ROUND('2. Прогноз. Без корректировки'!F98,3)</f>
        <v>0</v>
      </c>
      <c r="G98" s="701">
        <f>ROUND(SUM(C98:F98),3)</f>
        <v>0</v>
      </c>
      <c r="H98" s="756">
        <f>ROUND('2. Прогноз. Без корректировки'!H98,3)</f>
        <v>0</v>
      </c>
      <c r="I98" s="756">
        <f>ROUND('2. Прогноз. Без корректировки'!I98,3)</f>
        <v>0</v>
      </c>
      <c r="J98" s="756">
        <f>ROUND('2. Прогноз. Без корректировки'!J98,3)</f>
        <v>0</v>
      </c>
      <c r="K98" s="756">
        <f>ROUND('2. Прогноз. Без корректировки'!K98,3)</f>
        <v>0</v>
      </c>
      <c r="L98" s="701">
        <f>ROUND(SUM(H98:K98),3)</f>
        <v>0</v>
      </c>
      <c r="M98" s="756">
        <f>ROUND('2. Прогноз. Без корректировки'!M98,3)</f>
        <v>0</v>
      </c>
      <c r="N98" s="756">
        <f>ROUND('2. Прогноз. Без корректировки'!N98,3)</f>
        <v>0</v>
      </c>
      <c r="O98" s="756">
        <f>ROUND('2. Прогноз. Без корректировки'!O98,3)</f>
        <v>0</v>
      </c>
      <c r="P98" s="756">
        <f>ROUND('2. Прогноз. Без корректировки'!P98,3)</f>
        <v>0</v>
      </c>
      <c r="Q98" s="701">
        <f>ROUND(SUM(M98:P98),3)</f>
        <v>0</v>
      </c>
    </row>
    <row r="99" spans="1:17" outlineLevel="1" x14ac:dyDescent="0.25">
      <c r="A99" s="656" t="s">
        <v>92</v>
      </c>
      <c r="B99" s="663" t="s">
        <v>144</v>
      </c>
      <c r="C99" s="691">
        <f t="shared" ref="C99:Q99" si="24">ROUND(C100+C101,3)</f>
        <v>0</v>
      </c>
      <c r="D99" s="691">
        <f t="shared" si="24"/>
        <v>0</v>
      </c>
      <c r="E99" s="691">
        <f t="shared" si="24"/>
        <v>0</v>
      </c>
      <c r="F99" s="691">
        <f t="shared" si="24"/>
        <v>0</v>
      </c>
      <c r="G99" s="693">
        <f t="shared" si="24"/>
        <v>0</v>
      </c>
      <c r="H99" s="691">
        <f t="shared" si="24"/>
        <v>0</v>
      </c>
      <c r="I99" s="691">
        <f t="shared" si="24"/>
        <v>0</v>
      </c>
      <c r="J99" s="691">
        <f t="shared" si="24"/>
        <v>0</v>
      </c>
      <c r="K99" s="692">
        <f t="shared" si="24"/>
        <v>0</v>
      </c>
      <c r="L99" s="693">
        <f t="shared" si="24"/>
        <v>0</v>
      </c>
      <c r="M99" s="691">
        <f t="shared" si="24"/>
        <v>0</v>
      </c>
      <c r="N99" s="691">
        <f t="shared" si="24"/>
        <v>0</v>
      </c>
      <c r="O99" s="691">
        <f t="shared" si="24"/>
        <v>0</v>
      </c>
      <c r="P99" s="692">
        <f t="shared" si="24"/>
        <v>0</v>
      </c>
      <c r="Q99" s="693">
        <f t="shared" si="24"/>
        <v>0</v>
      </c>
    </row>
    <row r="100" spans="1:17" s="625" customFormat="1" ht="30" outlineLevel="2" x14ac:dyDescent="0.25">
      <c r="A100" s="409" t="s">
        <v>116</v>
      </c>
      <c r="B100" s="665" t="s">
        <v>144</v>
      </c>
      <c r="C100" s="703">
        <f>ROUND('1. Статистика'!M143,3)</f>
        <v>0</v>
      </c>
      <c r="D100" s="703">
        <f>ROUND('1. Статистика'!N143,3)</f>
        <v>0</v>
      </c>
      <c r="E100" s="703">
        <f>ROUND('1. Статистика'!O143,3)</f>
        <v>0</v>
      </c>
      <c r="F100" s="703">
        <f>ROUND('1. Статистика'!P143,3)</f>
        <v>0</v>
      </c>
      <c r="G100" s="697">
        <f>ROUND(SUM(C100:F100),3)</f>
        <v>0</v>
      </c>
      <c r="H100" s="703">
        <f>ROUND(C99,3)</f>
        <v>0</v>
      </c>
      <c r="I100" s="703">
        <f>ROUND(D99,3)</f>
        <v>0</v>
      </c>
      <c r="J100" s="703">
        <f>ROUND(E99,3)</f>
        <v>0</v>
      </c>
      <c r="K100" s="704">
        <f>ROUND(F99,3)</f>
        <v>0</v>
      </c>
      <c r="L100" s="697">
        <f>ROUND(SUM(H100:K100),3)</f>
        <v>0</v>
      </c>
      <c r="M100" s="703">
        <f>ROUND(H99,3)</f>
        <v>0</v>
      </c>
      <c r="N100" s="703">
        <f>ROUND(I99,3)</f>
        <v>0</v>
      </c>
      <c r="O100" s="703">
        <f>ROUND(J99,3)</f>
        <v>0</v>
      </c>
      <c r="P100" s="704">
        <f>ROUND(K99,3)</f>
        <v>0</v>
      </c>
      <c r="Q100" s="697">
        <f>ROUND(SUM(M100:P100),3)</f>
        <v>0</v>
      </c>
    </row>
    <row r="101" spans="1:17" s="625" customFormat="1" ht="30" outlineLevel="2" x14ac:dyDescent="0.25">
      <c r="A101" s="413" t="s">
        <v>117</v>
      </c>
      <c r="B101" s="666" t="s">
        <v>144</v>
      </c>
      <c r="C101" s="756">
        <f>ROUND('2. Прогноз. Без корректировки'!C101,3)</f>
        <v>0</v>
      </c>
      <c r="D101" s="756">
        <f>ROUND('2. Прогноз. Без корректировки'!D101,3)</f>
        <v>0</v>
      </c>
      <c r="E101" s="756">
        <f>ROUND('2. Прогноз. Без корректировки'!E101,3)</f>
        <v>0</v>
      </c>
      <c r="F101" s="756">
        <f>ROUND('2. Прогноз. Без корректировки'!F101,3)</f>
        <v>0</v>
      </c>
      <c r="G101" s="701">
        <f>ROUND(SUM(C101:F101),3)</f>
        <v>0</v>
      </c>
      <c r="H101" s="756">
        <f>ROUND('2. Прогноз. Без корректировки'!H101,3)</f>
        <v>0</v>
      </c>
      <c r="I101" s="756">
        <f>ROUND('2. Прогноз. Без корректировки'!I101,3)</f>
        <v>0</v>
      </c>
      <c r="J101" s="756">
        <f>ROUND('2. Прогноз. Без корректировки'!J101,3)</f>
        <v>0</v>
      </c>
      <c r="K101" s="756">
        <f>ROUND('2. Прогноз. Без корректировки'!K101,3)</f>
        <v>0</v>
      </c>
      <c r="L101" s="701">
        <f>ROUND(SUM(H101:K101),3)</f>
        <v>0</v>
      </c>
      <c r="M101" s="756">
        <f>ROUND('2. Прогноз. Без корректировки'!M101,3)</f>
        <v>0</v>
      </c>
      <c r="N101" s="756">
        <f>ROUND('2. Прогноз. Без корректировки'!N101,3)</f>
        <v>0</v>
      </c>
      <c r="O101" s="756">
        <f>ROUND('2. Прогноз. Без корректировки'!O101,3)</f>
        <v>0</v>
      </c>
      <c r="P101" s="756">
        <f>ROUND('2. Прогноз. Без корректировки'!P101,3)</f>
        <v>0</v>
      </c>
      <c r="Q101" s="701">
        <f>ROUND(SUM(M101:P101),3)</f>
        <v>0</v>
      </c>
    </row>
    <row r="102" spans="1:17" outlineLevel="1" x14ac:dyDescent="0.25">
      <c r="A102" s="656" t="s">
        <v>187</v>
      </c>
      <c r="B102" s="663" t="s">
        <v>144</v>
      </c>
      <c r="C102" s="691">
        <f t="shared" ref="C102:Q102" si="25">ROUND(C103+C104,3)</f>
        <v>0</v>
      </c>
      <c r="D102" s="691">
        <f t="shared" si="25"/>
        <v>0</v>
      </c>
      <c r="E102" s="691">
        <f t="shared" si="25"/>
        <v>0</v>
      </c>
      <c r="F102" s="691">
        <f t="shared" si="25"/>
        <v>0</v>
      </c>
      <c r="G102" s="693">
        <f t="shared" si="25"/>
        <v>0</v>
      </c>
      <c r="H102" s="691">
        <f t="shared" si="25"/>
        <v>0</v>
      </c>
      <c r="I102" s="691">
        <f t="shared" si="25"/>
        <v>0</v>
      </c>
      <c r="J102" s="691">
        <f t="shared" si="25"/>
        <v>0</v>
      </c>
      <c r="K102" s="692">
        <f t="shared" si="25"/>
        <v>0</v>
      </c>
      <c r="L102" s="693">
        <f t="shared" si="25"/>
        <v>0</v>
      </c>
      <c r="M102" s="691">
        <f t="shared" si="25"/>
        <v>0</v>
      </c>
      <c r="N102" s="691">
        <f t="shared" si="25"/>
        <v>0</v>
      </c>
      <c r="O102" s="691">
        <f t="shared" si="25"/>
        <v>0</v>
      </c>
      <c r="P102" s="692">
        <f t="shared" si="25"/>
        <v>0</v>
      </c>
      <c r="Q102" s="693">
        <f t="shared" si="25"/>
        <v>0</v>
      </c>
    </row>
    <row r="103" spans="1:17" s="625" customFormat="1" ht="30" outlineLevel="2" x14ac:dyDescent="0.25">
      <c r="A103" s="409" t="s">
        <v>116</v>
      </c>
      <c r="B103" s="665" t="s">
        <v>144</v>
      </c>
      <c r="C103" s="703">
        <f>ROUND('1. Статистика'!M144,3)</f>
        <v>0</v>
      </c>
      <c r="D103" s="703">
        <f>ROUND('1. Статистика'!N144,3)</f>
        <v>0</v>
      </c>
      <c r="E103" s="703">
        <f>ROUND('1. Статистика'!O144,3)</f>
        <v>0</v>
      </c>
      <c r="F103" s="703">
        <f>ROUND('1. Статистика'!P144,3)</f>
        <v>0</v>
      </c>
      <c r="G103" s="697">
        <f>ROUND(SUM(C103:F103),3)</f>
        <v>0</v>
      </c>
      <c r="H103" s="703">
        <f>ROUND(C102,3)</f>
        <v>0</v>
      </c>
      <c r="I103" s="703">
        <f>ROUND(D102,3)</f>
        <v>0</v>
      </c>
      <c r="J103" s="703">
        <f>ROUND(E102,3)</f>
        <v>0</v>
      </c>
      <c r="K103" s="704">
        <f>ROUND(F102,3)</f>
        <v>0</v>
      </c>
      <c r="L103" s="697">
        <f>ROUND(SUM(H103:K103),3)</f>
        <v>0</v>
      </c>
      <c r="M103" s="703">
        <f>ROUND(H102,3)</f>
        <v>0</v>
      </c>
      <c r="N103" s="703">
        <f>ROUND(I102,3)</f>
        <v>0</v>
      </c>
      <c r="O103" s="703">
        <f>ROUND(J102,3)</f>
        <v>0</v>
      </c>
      <c r="P103" s="704">
        <f>ROUND(K102,3)</f>
        <v>0</v>
      </c>
      <c r="Q103" s="697">
        <f>ROUND(SUM(M103:P103),3)</f>
        <v>0</v>
      </c>
    </row>
    <row r="104" spans="1:17" s="625" customFormat="1" ht="30" outlineLevel="2" x14ac:dyDescent="0.25">
      <c r="A104" s="413" t="s">
        <v>117</v>
      </c>
      <c r="B104" s="666" t="s">
        <v>144</v>
      </c>
      <c r="C104" s="756">
        <f>ROUND('2. Прогноз. Без корректировки'!C104,3)</f>
        <v>0</v>
      </c>
      <c r="D104" s="756">
        <f>ROUND('2. Прогноз. Без корректировки'!D104,3)</f>
        <v>0</v>
      </c>
      <c r="E104" s="756">
        <f>ROUND('2. Прогноз. Без корректировки'!E104,3)</f>
        <v>0</v>
      </c>
      <c r="F104" s="756">
        <f>ROUND('2. Прогноз. Без корректировки'!F104,3)</f>
        <v>0</v>
      </c>
      <c r="G104" s="701">
        <f>ROUND(SUM(C104:F104),3)</f>
        <v>0</v>
      </c>
      <c r="H104" s="756">
        <f>ROUND('2. Прогноз. Без корректировки'!H104,3)</f>
        <v>0</v>
      </c>
      <c r="I104" s="756">
        <f>ROUND('2. Прогноз. Без корректировки'!I104,3)</f>
        <v>0</v>
      </c>
      <c r="J104" s="756">
        <f>ROUND('2. Прогноз. Без корректировки'!J104,3)</f>
        <v>0</v>
      </c>
      <c r="K104" s="756">
        <f>ROUND('2. Прогноз. Без корректировки'!K104,3)</f>
        <v>0</v>
      </c>
      <c r="L104" s="701">
        <f>ROUND(SUM(H104:K104),3)</f>
        <v>0</v>
      </c>
      <c r="M104" s="756">
        <f>ROUND('2. Прогноз. Без корректировки'!M104,3)</f>
        <v>0</v>
      </c>
      <c r="N104" s="756">
        <f>ROUND('2. Прогноз. Без корректировки'!N104,3)</f>
        <v>0</v>
      </c>
      <c r="O104" s="756">
        <f>ROUND('2. Прогноз. Без корректировки'!O104,3)</f>
        <v>0</v>
      </c>
      <c r="P104" s="756">
        <f>ROUND('2. Прогноз. Без корректировки'!P104,3)</f>
        <v>0</v>
      </c>
      <c r="Q104" s="701">
        <f>ROUND(SUM(M104:P104),3)</f>
        <v>0</v>
      </c>
    </row>
    <row r="105" spans="1:17" outlineLevel="1" x14ac:dyDescent="0.25">
      <c r="A105" s="656" t="s">
        <v>93</v>
      </c>
      <c r="B105" s="663" t="s">
        <v>144</v>
      </c>
      <c r="C105" s="691">
        <f t="shared" ref="C105:Q105" si="26">ROUND(C106+C107,3)</f>
        <v>0</v>
      </c>
      <c r="D105" s="691">
        <f t="shared" si="26"/>
        <v>0</v>
      </c>
      <c r="E105" s="691">
        <f t="shared" si="26"/>
        <v>0</v>
      </c>
      <c r="F105" s="691">
        <f t="shared" si="26"/>
        <v>0</v>
      </c>
      <c r="G105" s="693">
        <f t="shared" si="26"/>
        <v>0</v>
      </c>
      <c r="H105" s="691">
        <f t="shared" si="26"/>
        <v>0</v>
      </c>
      <c r="I105" s="691">
        <f t="shared" si="26"/>
        <v>0</v>
      </c>
      <c r="J105" s="691">
        <f t="shared" si="26"/>
        <v>0</v>
      </c>
      <c r="K105" s="692">
        <f t="shared" si="26"/>
        <v>0</v>
      </c>
      <c r="L105" s="693">
        <f t="shared" si="26"/>
        <v>0</v>
      </c>
      <c r="M105" s="691">
        <f t="shared" si="26"/>
        <v>0</v>
      </c>
      <c r="N105" s="691">
        <f t="shared" si="26"/>
        <v>0</v>
      </c>
      <c r="O105" s="691">
        <f t="shared" si="26"/>
        <v>0</v>
      </c>
      <c r="P105" s="692">
        <f t="shared" si="26"/>
        <v>0</v>
      </c>
      <c r="Q105" s="693">
        <f t="shared" si="26"/>
        <v>0</v>
      </c>
    </row>
    <row r="106" spans="1:17" s="625" customFormat="1" ht="30" outlineLevel="2" x14ac:dyDescent="0.25">
      <c r="A106" s="409" t="s">
        <v>116</v>
      </c>
      <c r="B106" s="665" t="s">
        <v>144</v>
      </c>
      <c r="C106" s="703">
        <f>ROUND('1. Статистика'!M145,3)</f>
        <v>0</v>
      </c>
      <c r="D106" s="703">
        <f>ROUND('1. Статистика'!N145,3)</f>
        <v>0</v>
      </c>
      <c r="E106" s="703">
        <f>ROUND('1. Статистика'!O145,3)</f>
        <v>0</v>
      </c>
      <c r="F106" s="703">
        <f>ROUND('1. Статистика'!P145,3)</f>
        <v>0</v>
      </c>
      <c r="G106" s="697">
        <f>ROUND(SUM(C106:F106),3)</f>
        <v>0</v>
      </c>
      <c r="H106" s="703">
        <f>ROUND(C105,3)</f>
        <v>0</v>
      </c>
      <c r="I106" s="703">
        <f>ROUND(D105,3)</f>
        <v>0</v>
      </c>
      <c r="J106" s="703">
        <f>ROUND(E105,3)</f>
        <v>0</v>
      </c>
      <c r="K106" s="704">
        <f>ROUND(F105,3)</f>
        <v>0</v>
      </c>
      <c r="L106" s="697">
        <f>ROUND(SUM(H106:K106),3)</f>
        <v>0</v>
      </c>
      <c r="M106" s="703">
        <f>ROUND(H105,3)</f>
        <v>0</v>
      </c>
      <c r="N106" s="703">
        <f>ROUND(I105,3)</f>
        <v>0</v>
      </c>
      <c r="O106" s="703">
        <f>ROUND(J105,3)</f>
        <v>0</v>
      </c>
      <c r="P106" s="704">
        <f>ROUND(K105,3)</f>
        <v>0</v>
      </c>
      <c r="Q106" s="697">
        <f>ROUND(SUM(M106:P106),3)</f>
        <v>0</v>
      </c>
    </row>
    <row r="107" spans="1:17" s="625" customFormat="1" ht="30" outlineLevel="2" x14ac:dyDescent="0.25">
      <c r="A107" s="413" t="s">
        <v>117</v>
      </c>
      <c r="B107" s="672" t="s">
        <v>144</v>
      </c>
      <c r="C107" s="756">
        <f>ROUND('2. Прогноз. Без корректировки'!C107,3)</f>
        <v>0</v>
      </c>
      <c r="D107" s="756">
        <f>ROUND('2. Прогноз. Без корректировки'!D107,3)</f>
        <v>0</v>
      </c>
      <c r="E107" s="756">
        <f>ROUND('2. Прогноз. Без корректировки'!E107,3)</f>
        <v>0</v>
      </c>
      <c r="F107" s="756">
        <f>ROUND('2. Прогноз. Без корректировки'!F107,3)</f>
        <v>0</v>
      </c>
      <c r="G107" s="708">
        <f>ROUND(SUM(C107:F107),3)</f>
        <v>0</v>
      </c>
      <c r="H107" s="756">
        <f>ROUND('2. Прогноз. Без корректировки'!H107,3)</f>
        <v>0</v>
      </c>
      <c r="I107" s="756">
        <f>ROUND('2. Прогноз. Без корректировки'!I107,3)</f>
        <v>0</v>
      </c>
      <c r="J107" s="756">
        <f>ROUND('2. Прогноз. Без корректировки'!J107,3)</f>
        <v>0</v>
      </c>
      <c r="K107" s="756">
        <f>ROUND('2. Прогноз. Без корректировки'!K107,3)</f>
        <v>0</v>
      </c>
      <c r="L107" s="708">
        <f>ROUND(SUM(H107:K107),3)</f>
        <v>0</v>
      </c>
      <c r="M107" s="756">
        <f>ROUND('2. Прогноз. Без корректировки'!M107,3)</f>
        <v>0</v>
      </c>
      <c r="N107" s="756">
        <f>ROUND('2. Прогноз. Без корректировки'!N107,3)</f>
        <v>0</v>
      </c>
      <c r="O107" s="756">
        <f>ROUND('2. Прогноз. Без корректировки'!O107,3)</f>
        <v>0</v>
      </c>
      <c r="P107" s="756">
        <f>ROUND('2. Прогноз. Без корректировки'!P107,3)</f>
        <v>0</v>
      </c>
      <c r="Q107" s="708">
        <f>ROUND(SUM(M107:P107),3)</f>
        <v>0</v>
      </c>
    </row>
    <row r="108" spans="1:17" s="624" customFormat="1" x14ac:dyDescent="0.25">
      <c r="A108" s="644" t="s">
        <v>41</v>
      </c>
      <c r="B108" s="674" t="s">
        <v>144</v>
      </c>
      <c r="C108" s="687">
        <f t="shared" ref="C108:Q108" si="27">ROUND(C109+C124+C114+C119+C129,3)</f>
        <v>0</v>
      </c>
      <c r="D108" s="687">
        <f t="shared" si="27"/>
        <v>0</v>
      </c>
      <c r="E108" s="687">
        <f t="shared" si="27"/>
        <v>0</v>
      </c>
      <c r="F108" s="687">
        <f t="shared" si="27"/>
        <v>0</v>
      </c>
      <c r="G108" s="689">
        <f t="shared" si="27"/>
        <v>0</v>
      </c>
      <c r="H108" s="687">
        <f t="shared" si="27"/>
        <v>0</v>
      </c>
      <c r="I108" s="687">
        <f t="shared" si="27"/>
        <v>0</v>
      </c>
      <c r="J108" s="687">
        <f t="shared" si="27"/>
        <v>0</v>
      </c>
      <c r="K108" s="688">
        <f t="shared" si="27"/>
        <v>0</v>
      </c>
      <c r="L108" s="689">
        <f t="shared" si="27"/>
        <v>0</v>
      </c>
      <c r="M108" s="687">
        <f t="shared" si="27"/>
        <v>0</v>
      </c>
      <c r="N108" s="687">
        <f t="shared" si="27"/>
        <v>0</v>
      </c>
      <c r="O108" s="687">
        <f t="shared" si="27"/>
        <v>0</v>
      </c>
      <c r="P108" s="688">
        <f t="shared" si="27"/>
        <v>0</v>
      </c>
      <c r="Q108" s="689">
        <f t="shared" si="27"/>
        <v>0</v>
      </c>
    </row>
    <row r="109" spans="1:17" outlineLevel="1" x14ac:dyDescent="0.25">
      <c r="A109" s="656" t="s">
        <v>184</v>
      </c>
      <c r="B109" s="663" t="s">
        <v>144</v>
      </c>
      <c r="C109" s="691">
        <f t="shared" ref="C109:Q109" si="28">ROUND(C110+C111-C112+C113,3)</f>
        <v>0</v>
      </c>
      <c r="D109" s="691">
        <f t="shared" si="28"/>
        <v>0</v>
      </c>
      <c r="E109" s="691">
        <f t="shared" si="28"/>
        <v>0</v>
      </c>
      <c r="F109" s="691">
        <f t="shared" si="28"/>
        <v>0</v>
      </c>
      <c r="G109" s="693">
        <f t="shared" si="28"/>
        <v>0</v>
      </c>
      <c r="H109" s="691">
        <f t="shared" si="28"/>
        <v>0</v>
      </c>
      <c r="I109" s="691">
        <f t="shared" si="28"/>
        <v>0</v>
      </c>
      <c r="J109" s="691">
        <f t="shared" si="28"/>
        <v>0</v>
      </c>
      <c r="K109" s="692">
        <f t="shared" si="28"/>
        <v>0</v>
      </c>
      <c r="L109" s="693">
        <f t="shared" si="28"/>
        <v>0</v>
      </c>
      <c r="M109" s="691">
        <f t="shared" si="28"/>
        <v>0</v>
      </c>
      <c r="N109" s="691">
        <f t="shared" si="28"/>
        <v>0</v>
      </c>
      <c r="O109" s="691">
        <f t="shared" si="28"/>
        <v>0</v>
      </c>
      <c r="P109" s="692">
        <f t="shared" si="28"/>
        <v>0</v>
      </c>
      <c r="Q109" s="693">
        <f t="shared" si="28"/>
        <v>0</v>
      </c>
    </row>
    <row r="110" spans="1:17" s="625" customFormat="1" outlineLevel="2" x14ac:dyDescent="0.25">
      <c r="A110" s="409" t="s">
        <v>164</v>
      </c>
      <c r="B110" s="665" t="s">
        <v>144</v>
      </c>
      <c r="C110" s="703">
        <f>ROUND('1. Статистика'!M147,3)</f>
        <v>0</v>
      </c>
      <c r="D110" s="703">
        <f>ROUND('1. Статистика'!N147,3)</f>
        <v>0</v>
      </c>
      <c r="E110" s="703">
        <f>ROUND('1. Статистика'!O147,3)</f>
        <v>0</v>
      </c>
      <c r="F110" s="703">
        <f>ROUND('1. Статистика'!P147,3)</f>
        <v>0</v>
      </c>
      <c r="G110" s="697">
        <f>ROUND(SUM(C110:F110),3)</f>
        <v>0</v>
      </c>
      <c r="H110" s="703">
        <f>ROUND(C109,3)</f>
        <v>0</v>
      </c>
      <c r="I110" s="703">
        <f>ROUND(D109,3)</f>
        <v>0</v>
      </c>
      <c r="J110" s="703">
        <f>ROUND(E109,3)</f>
        <v>0</v>
      </c>
      <c r="K110" s="704">
        <f>ROUND(F109,3)</f>
        <v>0</v>
      </c>
      <c r="L110" s="697">
        <f>ROUND(SUM(H110:K110),3)</f>
        <v>0</v>
      </c>
      <c r="M110" s="703">
        <f>ROUND(H109,3)</f>
        <v>0</v>
      </c>
      <c r="N110" s="703">
        <f>ROUND(I109,3)</f>
        <v>0</v>
      </c>
      <c r="O110" s="703">
        <f>ROUND(J109,3)</f>
        <v>0</v>
      </c>
      <c r="P110" s="704">
        <f>ROUND(K109,3)</f>
        <v>0</v>
      </c>
      <c r="Q110" s="697">
        <f>ROUND(SUM(M110:P110),3)</f>
        <v>0</v>
      </c>
    </row>
    <row r="111" spans="1:17" s="625" customFormat="1" ht="45" outlineLevel="2" x14ac:dyDescent="0.25">
      <c r="A111" s="413" t="s">
        <v>42</v>
      </c>
      <c r="B111" s="666" t="s">
        <v>144</v>
      </c>
      <c r="C111" s="706">
        <f>ROUND('1. Статистика'!C85,3)</f>
        <v>0</v>
      </c>
      <c r="D111" s="706">
        <f>ROUND('1. Статистика'!D85,3)</f>
        <v>0</v>
      </c>
      <c r="E111" s="706">
        <f>ROUND('1. Статистика'!E85,3)</f>
        <v>0</v>
      </c>
      <c r="F111" s="706">
        <f>ROUND('1. Статистика'!F85,3)</f>
        <v>0</v>
      </c>
      <c r="G111" s="701">
        <f>ROUND(SUM(C111:F111),3)</f>
        <v>0</v>
      </c>
      <c r="H111" s="706">
        <f>ROUND('1. Статистика'!H85,3)</f>
        <v>0</v>
      </c>
      <c r="I111" s="706">
        <f>ROUND('1. Статистика'!I85,3)</f>
        <v>0</v>
      </c>
      <c r="J111" s="706">
        <f>ROUND('1. Статистика'!J85,3)</f>
        <v>0</v>
      </c>
      <c r="K111" s="707">
        <f>ROUND('1. Статистика'!K85,3)</f>
        <v>0</v>
      </c>
      <c r="L111" s="701">
        <f>ROUND(SUM(H111:K111),3)</f>
        <v>0</v>
      </c>
      <c r="M111" s="706">
        <f>ROUND('1. Статистика'!M85,3)</f>
        <v>0</v>
      </c>
      <c r="N111" s="706">
        <f>ROUND('1. Статистика'!N85,3)</f>
        <v>0</v>
      </c>
      <c r="O111" s="706">
        <f>ROUND('1. Статистика'!O85,3)</f>
        <v>0</v>
      </c>
      <c r="P111" s="707">
        <f>ROUND('1. Статистика'!P85,3)</f>
        <v>0</v>
      </c>
      <c r="Q111" s="701">
        <f>ROUND(SUM(M111:P111),3)</f>
        <v>0</v>
      </c>
    </row>
    <row r="112" spans="1:17" s="625" customFormat="1" ht="30" outlineLevel="2" x14ac:dyDescent="0.25">
      <c r="A112" s="413" t="s">
        <v>43</v>
      </c>
      <c r="B112" s="666" t="s">
        <v>144</v>
      </c>
      <c r="C112" s="759">
        <f>ROUND('2. Прогноз. Без корректировки'!C112,3)</f>
        <v>0</v>
      </c>
      <c r="D112" s="759">
        <f>ROUND('2. Прогноз. Без корректировки'!D112,3)</f>
        <v>0</v>
      </c>
      <c r="E112" s="759">
        <f>ROUND('2. Прогноз. Без корректировки'!E112,3)</f>
        <v>0</v>
      </c>
      <c r="F112" s="759">
        <f>ROUND('2. Прогноз. Без корректировки'!F112,3)</f>
        <v>0</v>
      </c>
      <c r="G112" s="701">
        <f>ROUND(SUM(C112:F112),3)</f>
        <v>0</v>
      </c>
      <c r="H112" s="759">
        <f>ROUND('2. Прогноз. Без корректировки'!H112,3)</f>
        <v>0</v>
      </c>
      <c r="I112" s="759">
        <f>ROUND('2. Прогноз. Без корректировки'!I112,3)</f>
        <v>0</v>
      </c>
      <c r="J112" s="759">
        <f>ROUND('2. Прогноз. Без корректировки'!J112,3)</f>
        <v>0</v>
      </c>
      <c r="K112" s="759">
        <f>ROUND('2. Прогноз. Без корректировки'!K112,3)</f>
        <v>0</v>
      </c>
      <c r="L112" s="701">
        <f>ROUND(SUM(H112:K112),3)</f>
        <v>0</v>
      </c>
      <c r="M112" s="759">
        <f>ROUND('2. Прогноз. Без корректировки'!M112,3)</f>
        <v>0</v>
      </c>
      <c r="N112" s="759">
        <f>ROUND('2. Прогноз. Без корректировки'!N112,3)</f>
        <v>0</v>
      </c>
      <c r="O112" s="759">
        <f>ROUND('2. Прогноз. Без корректировки'!O112,3)</f>
        <v>0</v>
      </c>
      <c r="P112" s="759">
        <f>ROUND('2. Прогноз. Без корректировки'!P112,3)</f>
        <v>0</v>
      </c>
      <c r="Q112" s="701">
        <f>ROUND(SUM(M112:P112),3)</f>
        <v>0</v>
      </c>
    </row>
    <row r="113" spans="1:17" s="625" customFormat="1" ht="30" outlineLevel="2" x14ac:dyDescent="0.25">
      <c r="A113" s="413" t="s">
        <v>44</v>
      </c>
      <c r="B113" s="666" t="s">
        <v>144</v>
      </c>
      <c r="C113" s="756">
        <f>ROUND('2. Прогноз. Без корректировки'!C113,3)</f>
        <v>0</v>
      </c>
      <c r="D113" s="756">
        <f>ROUND('2. Прогноз. Без корректировки'!D113,3)</f>
        <v>0</v>
      </c>
      <c r="E113" s="756">
        <f>ROUND('2. Прогноз. Без корректировки'!E113,3)</f>
        <v>0</v>
      </c>
      <c r="F113" s="756">
        <f>ROUND('2. Прогноз. Без корректировки'!F113,3)</f>
        <v>0</v>
      </c>
      <c r="G113" s="701">
        <f>ROUND(SUM(C113:F113),3)</f>
        <v>0</v>
      </c>
      <c r="H113" s="756">
        <f>ROUND('2. Прогноз. Без корректировки'!H113,3)</f>
        <v>0</v>
      </c>
      <c r="I113" s="756">
        <f>ROUND('2. Прогноз. Без корректировки'!I113,3)</f>
        <v>0</v>
      </c>
      <c r="J113" s="756">
        <f>ROUND('2. Прогноз. Без корректировки'!J113,3)</f>
        <v>0</v>
      </c>
      <c r="K113" s="756">
        <f>ROUND('2. Прогноз. Без корректировки'!K113,3)</f>
        <v>0</v>
      </c>
      <c r="L113" s="701">
        <f>ROUND(SUM(H113:K113),3)</f>
        <v>0</v>
      </c>
      <c r="M113" s="756">
        <f>ROUND('2. Прогноз. Без корректировки'!M113,3)</f>
        <v>0</v>
      </c>
      <c r="N113" s="756">
        <f>ROUND('2. Прогноз. Без корректировки'!N113,3)</f>
        <v>0</v>
      </c>
      <c r="O113" s="756">
        <f>ROUND('2. Прогноз. Без корректировки'!O113,3)</f>
        <v>0</v>
      </c>
      <c r="P113" s="756">
        <f>ROUND('2. Прогноз. Без корректировки'!P113,3)</f>
        <v>0</v>
      </c>
      <c r="Q113" s="701">
        <f>ROUND(SUM(M113:P113),3)</f>
        <v>0</v>
      </c>
    </row>
    <row r="114" spans="1:17" outlineLevel="1" x14ac:dyDescent="0.25">
      <c r="A114" s="656" t="s">
        <v>185</v>
      </c>
      <c r="B114" s="663" t="s">
        <v>144</v>
      </c>
      <c r="C114" s="691">
        <f t="shared" ref="C114:Q114" si="29">ROUND(C115+C116-C117+C118,3)</f>
        <v>0</v>
      </c>
      <c r="D114" s="691">
        <f t="shared" si="29"/>
        <v>0</v>
      </c>
      <c r="E114" s="691">
        <f t="shared" si="29"/>
        <v>0</v>
      </c>
      <c r="F114" s="691">
        <f t="shared" si="29"/>
        <v>0</v>
      </c>
      <c r="G114" s="693">
        <f t="shared" si="29"/>
        <v>0</v>
      </c>
      <c r="H114" s="691">
        <f t="shared" si="29"/>
        <v>0</v>
      </c>
      <c r="I114" s="691">
        <f t="shared" si="29"/>
        <v>0</v>
      </c>
      <c r="J114" s="691">
        <f t="shared" si="29"/>
        <v>0</v>
      </c>
      <c r="K114" s="692">
        <f t="shared" si="29"/>
        <v>0</v>
      </c>
      <c r="L114" s="693">
        <f t="shared" si="29"/>
        <v>0</v>
      </c>
      <c r="M114" s="691">
        <f t="shared" si="29"/>
        <v>0</v>
      </c>
      <c r="N114" s="691">
        <f t="shared" si="29"/>
        <v>0</v>
      </c>
      <c r="O114" s="691">
        <f t="shared" si="29"/>
        <v>0</v>
      </c>
      <c r="P114" s="692">
        <f t="shared" si="29"/>
        <v>0</v>
      </c>
      <c r="Q114" s="693">
        <f t="shared" si="29"/>
        <v>0</v>
      </c>
    </row>
    <row r="115" spans="1:17" s="625" customFormat="1" outlineLevel="2" x14ac:dyDescent="0.25">
      <c r="A115" s="409" t="s">
        <v>164</v>
      </c>
      <c r="B115" s="665" t="s">
        <v>144</v>
      </c>
      <c r="C115" s="703">
        <f>ROUND('1. Статистика'!M148,3)</f>
        <v>0</v>
      </c>
      <c r="D115" s="703">
        <f>ROUND('1. Статистика'!N148,3)</f>
        <v>0</v>
      </c>
      <c r="E115" s="703">
        <f>ROUND('1. Статистика'!O148,3)</f>
        <v>0</v>
      </c>
      <c r="F115" s="703">
        <f>ROUND('1. Статистика'!P148,3)</f>
        <v>0</v>
      </c>
      <c r="G115" s="697">
        <f>ROUND(SUM(C115:F115),3)</f>
        <v>0</v>
      </c>
      <c r="H115" s="703">
        <f>ROUND(C114,3)</f>
        <v>0</v>
      </c>
      <c r="I115" s="703">
        <f>ROUND(D114,3)</f>
        <v>0</v>
      </c>
      <c r="J115" s="703">
        <f>ROUND(E114,3)</f>
        <v>0</v>
      </c>
      <c r="K115" s="704">
        <f>ROUND(F114,3)</f>
        <v>0</v>
      </c>
      <c r="L115" s="697">
        <f>ROUND(SUM(H115:K115),3)</f>
        <v>0</v>
      </c>
      <c r="M115" s="703">
        <f>ROUND(H114,3)</f>
        <v>0</v>
      </c>
      <c r="N115" s="703">
        <f>ROUND(I114,3)</f>
        <v>0</v>
      </c>
      <c r="O115" s="703">
        <f>ROUND(J114,3)</f>
        <v>0</v>
      </c>
      <c r="P115" s="704">
        <f>ROUND(K114,3)</f>
        <v>0</v>
      </c>
      <c r="Q115" s="697">
        <f>ROUND(SUM(M115:P115),3)</f>
        <v>0</v>
      </c>
    </row>
    <row r="116" spans="1:17" s="625" customFormat="1" ht="45" outlineLevel="2" x14ac:dyDescent="0.25">
      <c r="A116" s="413" t="s">
        <v>42</v>
      </c>
      <c r="B116" s="666" t="s">
        <v>144</v>
      </c>
      <c r="C116" s="706">
        <f>ROUND('1. Статистика'!C86,3)</f>
        <v>0</v>
      </c>
      <c r="D116" s="706">
        <f>ROUND('1. Статистика'!D86,3)</f>
        <v>0</v>
      </c>
      <c r="E116" s="706">
        <f>ROUND('1. Статистика'!E86,3)</f>
        <v>0</v>
      </c>
      <c r="F116" s="706">
        <f>ROUND('1. Статистика'!F86,3)</f>
        <v>0</v>
      </c>
      <c r="G116" s="701">
        <f>ROUND(SUM(C116:F116),3)</f>
        <v>0</v>
      </c>
      <c r="H116" s="706">
        <f>ROUND('1. Статистика'!H86,3)</f>
        <v>0</v>
      </c>
      <c r="I116" s="706">
        <f>ROUND('1. Статистика'!I86,3)</f>
        <v>0</v>
      </c>
      <c r="J116" s="706">
        <f>ROUND('1. Статистика'!J86,3)</f>
        <v>0</v>
      </c>
      <c r="K116" s="707">
        <f>ROUND('1. Статистика'!K86,3)</f>
        <v>0</v>
      </c>
      <c r="L116" s="701">
        <f>ROUND(SUM(H116:K116),3)</f>
        <v>0</v>
      </c>
      <c r="M116" s="706">
        <f>ROUND('1. Статистика'!M86,3)</f>
        <v>0</v>
      </c>
      <c r="N116" s="706">
        <f>ROUND('1. Статистика'!N86,3)</f>
        <v>0</v>
      </c>
      <c r="O116" s="706">
        <f>ROUND('1. Статистика'!O86,3)</f>
        <v>0</v>
      </c>
      <c r="P116" s="707">
        <f>ROUND('1. Статистика'!P86,3)</f>
        <v>0</v>
      </c>
      <c r="Q116" s="701">
        <f>ROUND(SUM(M116:P116),3)</f>
        <v>0</v>
      </c>
    </row>
    <row r="117" spans="1:17" s="625" customFormat="1" ht="30" outlineLevel="2" x14ac:dyDescent="0.25">
      <c r="A117" s="413" t="s">
        <v>43</v>
      </c>
      <c r="B117" s="666" t="s">
        <v>144</v>
      </c>
      <c r="C117" s="759">
        <f>ROUND('2. Прогноз. Без корректировки'!C117,3)</f>
        <v>0</v>
      </c>
      <c r="D117" s="759">
        <f>ROUND('2. Прогноз. Без корректировки'!D117,3)</f>
        <v>0</v>
      </c>
      <c r="E117" s="759">
        <f>ROUND('2. Прогноз. Без корректировки'!E117,3)</f>
        <v>0</v>
      </c>
      <c r="F117" s="759">
        <f>ROUND('2. Прогноз. Без корректировки'!F117,3)</f>
        <v>0</v>
      </c>
      <c r="G117" s="701">
        <f>ROUND(SUM(C117:F117),3)</f>
        <v>0</v>
      </c>
      <c r="H117" s="759">
        <f>ROUND('2. Прогноз. Без корректировки'!H117,3)</f>
        <v>0</v>
      </c>
      <c r="I117" s="759">
        <f>ROUND('2. Прогноз. Без корректировки'!I117,3)</f>
        <v>0</v>
      </c>
      <c r="J117" s="759">
        <f>ROUND('2. Прогноз. Без корректировки'!J117,3)</f>
        <v>0</v>
      </c>
      <c r="K117" s="759">
        <f>ROUND('2. Прогноз. Без корректировки'!K117,3)</f>
        <v>0</v>
      </c>
      <c r="L117" s="701">
        <f>ROUND(SUM(H117:K117),3)</f>
        <v>0</v>
      </c>
      <c r="M117" s="759">
        <f>ROUND('2. Прогноз. Без корректировки'!M117,3)</f>
        <v>0</v>
      </c>
      <c r="N117" s="759">
        <f>ROUND('2. Прогноз. Без корректировки'!N117,3)</f>
        <v>0</v>
      </c>
      <c r="O117" s="759">
        <f>ROUND('2. Прогноз. Без корректировки'!O117,3)</f>
        <v>0</v>
      </c>
      <c r="P117" s="759">
        <f>ROUND('2. Прогноз. Без корректировки'!P117,3)</f>
        <v>0</v>
      </c>
      <c r="Q117" s="701">
        <f>ROUND(SUM(M117:P117),3)</f>
        <v>0</v>
      </c>
    </row>
    <row r="118" spans="1:17" s="625" customFormat="1" ht="30" outlineLevel="2" x14ac:dyDescent="0.25">
      <c r="A118" s="413" t="s">
        <v>44</v>
      </c>
      <c r="B118" s="666" t="s">
        <v>144</v>
      </c>
      <c r="C118" s="756">
        <f>ROUND('2. Прогноз. Без корректировки'!C118,3)</f>
        <v>0</v>
      </c>
      <c r="D118" s="756">
        <f>ROUND('2. Прогноз. Без корректировки'!D118,3)</f>
        <v>0</v>
      </c>
      <c r="E118" s="756">
        <f>ROUND('2. Прогноз. Без корректировки'!E118,3)</f>
        <v>0</v>
      </c>
      <c r="F118" s="756">
        <f>ROUND('2. Прогноз. Без корректировки'!F118,3)</f>
        <v>0</v>
      </c>
      <c r="G118" s="701">
        <f>ROUND(SUM(C118:F118),3)</f>
        <v>0</v>
      </c>
      <c r="H118" s="756">
        <f>ROUND('2. Прогноз. Без корректировки'!H118,3)</f>
        <v>0</v>
      </c>
      <c r="I118" s="756">
        <f>ROUND('2. Прогноз. Без корректировки'!I118,3)</f>
        <v>0</v>
      </c>
      <c r="J118" s="756">
        <f>ROUND('2. Прогноз. Без корректировки'!J118,3)</f>
        <v>0</v>
      </c>
      <c r="K118" s="756">
        <f>ROUND('2. Прогноз. Без корректировки'!K118,3)</f>
        <v>0</v>
      </c>
      <c r="L118" s="701">
        <f>ROUND(SUM(H118:K118),3)</f>
        <v>0</v>
      </c>
      <c r="M118" s="756">
        <f>ROUND('2. Прогноз. Без корректировки'!M118,3)</f>
        <v>0</v>
      </c>
      <c r="N118" s="756">
        <f>ROUND('2. Прогноз. Без корректировки'!N118,3)</f>
        <v>0</v>
      </c>
      <c r="O118" s="756">
        <f>ROUND('2. Прогноз. Без корректировки'!O118,3)</f>
        <v>0</v>
      </c>
      <c r="P118" s="756">
        <f>ROUND('2. Прогноз. Без корректировки'!P118,3)</f>
        <v>0</v>
      </c>
      <c r="Q118" s="701">
        <f>ROUND(SUM(M118:P118),3)</f>
        <v>0</v>
      </c>
    </row>
    <row r="119" spans="1:17" outlineLevel="1" x14ac:dyDescent="0.25">
      <c r="A119" s="656" t="s">
        <v>92</v>
      </c>
      <c r="B119" s="663" t="s">
        <v>144</v>
      </c>
      <c r="C119" s="691">
        <f t="shared" ref="C119:Q119" si="30">ROUND(C120+C121-C122+C123,3)</f>
        <v>0</v>
      </c>
      <c r="D119" s="691">
        <f t="shared" si="30"/>
        <v>0</v>
      </c>
      <c r="E119" s="691">
        <f t="shared" si="30"/>
        <v>0</v>
      </c>
      <c r="F119" s="691">
        <f t="shared" si="30"/>
        <v>0</v>
      </c>
      <c r="G119" s="693">
        <f t="shared" si="30"/>
        <v>0</v>
      </c>
      <c r="H119" s="691">
        <f t="shared" si="30"/>
        <v>0</v>
      </c>
      <c r="I119" s="691">
        <f t="shared" si="30"/>
        <v>0</v>
      </c>
      <c r="J119" s="691">
        <f t="shared" si="30"/>
        <v>0</v>
      </c>
      <c r="K119" s="692">
        <f t="shared" si="30"/>
        <v>0</v>
      </c>
      <c r="L119" s="693">
        <f t="shared" si="30"/>
        <v>0</v>
      </c>
      <c r="M119" s="691">
        <f t="shared" si="30"/>
        <v>0</v>
      </c>
      <c r="N119" s="691">
        <f t="shared" si="30"/>
        <v>0</v>
      </c>
      <c r="O119" s="691">
        <f t="shared" si="30"/>
        <v>0</v>
      </c>
      <c r="P119" s="692">
        <f t="shared" si="30"/>
        <v>0</v>
      </c>
      <c r="Q119" s="693">
        <f t="shared" si="30"/>
        <v>0</v>
      </c>
    </row>
    <row r="120" spans="1:17" s="625" customFormat="1" outlineLevel="2" x14ac:dyDescent="0.25">
      <c r="A120" s="409" t="s">
        <v>164</v>
      </c>
      <c r="B120" s="665" t="s">
        <v>144</v>
      </c>
      <c r="C120" s="703">
        <f>ROUND('1. Статистика'!M149,3)</f>
        <v>0</v>
      </c>
      <c r="D120" s="703">
        <f>ROUND('1. Статистика'!N149,3)</f>
        <v>0</v>
      </c>
      <c r="E120" s="703">
        <f>ROUND('1. Статистика'!O149,3)</f>
        <v>0</v>
      </c>
      <c r="F120" s="703">
        <f>ROUND('1. Статистика'!P149,3)</f>
        <v>0</v>
      </c>
      <c r="G120" s="697">
        <f>ROUND(SUM(C120:F120),3)</f>
        <v>0</v>
      </c>
      <c r="H120" s="703">
        <f>ROUND(C119,3)</f>
        <v>0</v>
      </c>
      <c r="I120" s="703">
        <f>ROUND(D119,3)</f>
        <v>0</v>
      </c>
      <c r="J120" s="703">
        <f>ROUND(E119,3)</f>
        <v>0</v>
      </c>
      <c r="K120" s="704">
        <f>ROUND(F119,3)</f>
        <v>0</v>
      </c>
      <c r="L120" s="697">
        <f>ROUND(SUM(H120:K120),3)</f>
        <v>0</v>
      </c>
      <c r="M120" s="703">
        <f>ROUND(H119,3)</f>
        <v>0</v>
      </c>
      <c r="N120" s="703">
        <f>ROUND(I119,3)</f>
        <v>0</v>
      </c>
      <c r="O120" s="703">
        <f>ROUND(J119,3)</f>
        <v>0</v>
      </c>
      <c r="P120" s="704">
        <f>ROUND(K119,3)</f>
        <v>0</v>
      </c>
      <c r="Q120" s="697">
        <f>ROUND(SUM(M120:P120),3)</f>
        <v>0</v>
      </c>
    </row>
    <row r="121" spans="1:17" s="625" customFormat="1" ht="45" outlineLevel="2" x14ac:dyDescent="0.25">
      <c r="A121" s="413" t="s">
        <v>42</v>
      </c>
      <c r="B121" s="666" t="s">
        <v>144</v>
      </c>
      <c r="C121" s="706">
        <f>ROUND('1. Статистика'!C87,3)</f>
        <v>0</v>
      </c>
      <c r="D121" s="706">
        <f>ROUND('1. Статистика'!D87,3)</f>
        <v>0</v>
      </c>
      <c r="E121" s="706">
        <f>ROUND('1. Статистика'!E87,3)</f>
        <v>0</v>
      </c>
      <c r="F121" s="706">
        <f>ROUND('1. Статистика'!F87,3)</f>
        <v>0</v>
      </c>
      <c r="G121" s="701">
        <f>ROUND(SUM(C121:F121),3)</f>
        <v>0</v>
      </c>
      <c r="H121" s="706">
        <f>ROUND('1. Статистика'!H87,3)</f>
        <v>0</v>
      </c>
      <c r="I121" s="706">
        <f>ROUND('1. Статистика'!I87,3)</f>
        <v>0</v>
      </c>
      <c r="J121" s="706">
        <f>ROUND('1. Статистика'!J87,3)</f>
        <v>0</v>
      </c>
      <c r="K121" s="707">
        <f>ROUND('1. Статистика'!K87,3)</f>
        <v>0</v>
      </c>
      <c r="L121" s="701">
        <f>ROUND(SUM(H121:K121),3)</f>
        <v>0</v>
      </c>
      <c r="M121" s="706">
        <f>ROUND('1. Статистика'!M87,3)</f>
        <v>0</v>
      </c>
      <c r="N121" s="706">
        <f>ROUND('1. Статистика'!N87,3)</f>
        <v>0</v>
      </c>
      <c r="O121" s="706">
        <f>ROUND('1. Статистика'!O87,3)</f>
        <v>0</v>
      </c>
      <c r="P121" s="707">
        <f>ROUND('1. Статистика'!P87,3)</f>
        <v>0</v>
      </c>
      <c r="Q121" s="701">
        <f>ROUND(SUM(M121:P121),3)</f>
        <v>0</v>
      </c>
    </row>
    <row r="122" spans="1:17" s="625" customFormat="1" ht="30" outlineLevel="2" x14ac:dyDescent="0.25">
      <c r="A122" s="413" t="s">
        <v>43</v>
      </c>
      <c r="B122" s="666" t="s">
        <v>144</v>
      </c>
      <c r="C122" s="759">
        <f>ROUND('2. Прогноз. Без корректировки'!C122,3)</f>
        <v>0</v>
      </c>
      <c r="D122" s="759">
        <f>ROUND('2. Прогноз. Без корректировки'!D122,3)</f>
        <v>0</v>
      </c>
      <c r="E122" s="759">
        <f>ROUND('2. Прогноз. Без корректировки'!E122,3)</f>
        <v>0</v>
      </c>
      <c r="F122" s="759">
        <f>ROUND('2. Прогноз. Без корректировки'!F122,3)</f>
        <v>0</v>
      </c>
      <c r="G122" s="701">
        <f>ROUND(SUM(C122:F122),3)</f>
        <v>0</v>
      </c>
      <c r="H122" s="759">
        <f>ROUND('2. Прогноз. Без корректировки'!H122,3)</f>
        <v>0</v>
      </c>
      <c r="I122" s="759">
        <f>ROUND('2. Прогноз. Без корректировки'!I122,3)</f>
        <v>0</v>
      </c>
      <c r="J122" s="759">
        <f>ROUND('2. Прогноз. Без корректировки'!J122,3)</f>
        <v>0</v>
      </c>
      <c r="K122" s="759">
        <f>ROUND('2. Прогноз. Без корректировки'!K122,3)</f>
        <v>0</v>
      </c>
      <c r="L122" s="701">
        <f>ROUND(SUM(H122:K122),3)</f>
        <v>0</v>
      </c>
      <c r="M122" s="759">
        <f>ROUND('2. Прогноз. Без корректировки'!M122,3)</f>
        <v>0</v>
      </c>
      <c r="N122" s="759">
        <f>ROUND('2. Прогноз. Без корректировки'!N122,3)</f>
        <v>0</v>
      </c>
      <c r="O122" s="759">
        <f>ROUND('2. Прогноз. Без корректировки'!O122,3)</f>
        <v>0</v>
      </c>
      <c r="P122" s="759">
        <f>ROUND('2. Прогноз. Без корректировки'!P122,3)</f>
        <v>0</v>
      </c>
      <c r="Q122" s="701">
        <f>ROUND(SUM(M122:P122),3)</f>
        <v>0</v>
      </c>
    </row>
    <row r="123" spans="1:17" s="625" customFormat="1" ht="30" outlineLevel="2" x14ac:dyDescent="0.25">
      <c r="A123" s="413" t="s">
        <v>44</v>
      </c>
      <c r="B123" s="666" t="s">
        <v>144</v>
      </c>
      <c r="C123" s="756">
        <f>ROUND('2. Прогноз. Без корректировки'!C123,3)</f>
        <v>0</v>
      </c>
      <c r="D123" s="756">
        <f>ROUND('2. Прогноз. Без корректировки'!D123,3)</f>
        <v>0</v>
      </c>
      <c r="E123" s="756">
        <f>ROUND('2. Прогноз. Без корректировки'!E123,3)</f>
        <v>0</v>
      </c>
      <c r="F123" s="756">
        <f>ROUND('2. Прогноз. Без корректировки'!F123,3)</f>
        <v>0</v>
      </c>
      <c r="G123" s="701">
        <f>ROUND(SUM(C123:F123),3)</f>
        <v>0</v>
      </c>
      <c r="H123" s="756">
        <f>ROUND('2. Прогноз. Без корректировки'!H123,3)</f>
        <v>0</v>
      </c>
      <c r="I123" s="756">
        <f>ROUND('2. Прогноз. Без корректировки'!I123,3)</f>
        <v>0</v>
      </c>
      <c r="J123" s="756">
        <f>ROUND('2. Прогноз. Без корректировки'!J123,3)</f>
        <v>0</v>
      </c>
      <c r="K123" s="756">
        <f>ROUND('2. Прогноз. Без корректировки'!K123,3)</f>
        <v>0</v>
      </c>
      <c r="L123" s="701">
        <f>ROUND(SUM(H123:K123),3)</f>
        <v>0</v>
      </c>
      <c r="M123" s="756">
        <f>ROUND('2. Прогноз. Без корректировки'!M123,3)</f>
        <v>0</v>
      </c>
      <c r="N123" s="756">
        <f>ROUND('2. Прогноз. Без корректировки'!N123,3)</f>
        <v>0</v>
      </c>
      <c r="O123" s="756">
        <f>ROUND('2. Прогноз. Без корректировки'!O123,3)</f>
        <v>0</v>
      </c>
      <c r="P123" s="756">
        <f>ROUND('2. Прогноз. Без корректировки'!P123,3)</f>
        <v>0</v>
      </c>
      <c r="Q123" s="701">
        <f>ROUND(SUM(M123:P123),3)</f>
        <v>0</v>
      </c>
    </row>
    <row r="124" spans="1:17" outlineLevel="1" x14ac:dyDescent="0.25">
      <c r="A124" s="656" t="s">
        <v>187</v>
      </c>
      <c r="B124" s="663" t="s">
        <v>144</v>
      </c>
      <c r="C124" s="691">
        <f t="shared" ref="C124:Q124" si="31">ROUND(C125+C126-C127+C128,3)</f>
        <v>0</v>
      </c>
      <c r="D124" s="691">
        <f t="shared" si="31"/>
        <v>0</v>
      </c>
      <c r="E124" s="691">
        <f t="shared" si="31"/>
        <v>0</v>
      </c>
      <c r="F124" s="691">
        <f t="shared" si="31"/>
        <v>0</v>
      </c>
      <c r="G124" s="693">
        <f t="shared" si="31"/>
        <v>0</v>
      </c>
      <c r="H124" s="691">
        <f t="shared" si="31"/>
        <v>0</v>
      </c>
      <c r="I124" s="691">
        <f t="shared" si="31"/>
        <v>0</v>
      </c>
      <c r="J124" s="691">
        <f t="shared" si="31"/>
        <v>0</v>
      </c>
      <c r="K124" s="692">
        <f t="shared" si="31"/>
        <v>0</v>
      </c>
      <c r="L124" s="693">
        <f t="shared" si="31"/>
        <v>0</v>
      </c>
      <c r="M124" s="691">
        <f t="shared" si="31"/>
        <v>0</v>
      </c>
      <c r="N124" s="691">
        <f t="shared" si="31"/>
        <v>0</v>
      </c>
      <c r="O124" s="691">
        <f t="shared" si="31"/>
        <v>0</v>
      </c>
      <c r="P124" s="692">
        <f t="shared" si="31"/>
        <v>0</v>
      </c>
      <c r="Q124" s="693">
        <f t="shared" si="31"/>
        <v>0</v>
      </c>
    </row>
    <row r="125" spans="1:17" s="625" customFormat="1" outlineLevel="2" x14ac:dyDescent="0.25">
      <c r="A125" s="409" t="s">
        <v>164</v>
      </c>
      <c r="B125" s="665" t="s">
        <v>144</v>
      </c>
      <c r="C125" s="703">
        <f>ROUND('1. Статистика'!M150,3)</f>
        <v>0</v>
      </c>
      <c r="D125" s="703">
        <f>ROUND('1. Статистика'!N150,3)</f>
        <v>0</v>
      </c>
      <c r="E125" s="703">
        <f>ROUND('1. Статистика'!O150,3)</f>
        <v>0</v>
      </c>
      <c r="F125" s="703">
        <f>ROUND('1. Статистика'!P150,3)</f>
        <v>0</v>
      </c>
      <c r="G125" s="697">
        <f>ROUND(SUM(C125:F125),3)</f>
        <v>0</v>
      </c>
      <c r="H125" s="703">
        <f>ROUND(C124,3)</f>
        <v>0</v>
      </c>
      <c r="I125" s="703">
        <f>ROUND(D124,3)</f>
        <v>0</v>
      </c>
      <c r="J125" s="703">
        <f>ROUND(E124,3)</f>
        <v>0</v>
      </c>
      <c r="K125" s="704">
        <f>ROUND(F124,3)</f>
        <v>0</v>
      </c>
      <c r="L125" s="697">
        <f>ROUND(SUM(H125:K125),3)</f>
        <v>0</v>
      </c>
      <c r="M125" s="703">
        <f>ROUND(H124,3)</f>
        <v>0</v>
      </c>
      <c r="N125" s="703">
        <f>ROUND(I124,3)</f>
        <v>0</v>
      </c>
      <c r="O125" s="703">
        <f>ROUND(J124,3)</f>
        <v>0</v>
      </c>
      <c r="P125" s="704">
        <f>ROUND(K124,3)</f>
        <v>0</v>
      </c>
      <c r="Q125" s="697">
        <f>ROUND(SUM(M125:P125),3)</f>
        <v>0</v>
      </c>
    </row>
    <row r="126" spans="1:17" s="625" customFormat="1" ht="45" outlineLevel="2" x14ac:dyDescent="0.25">
      <c r="A126" s="413" t="s">
        <v>42</v>
      </c>
      <c r="B126" s="666" t="s">
        <v>144</v>
      </c>
      <c r="C126" s="706">
        <f>ROUND('1. Статистика'!C88,3)</f>
        <v>0</v>
      </c>
      <c r="D126" s="706">
        <f>ROUND('1. Статистика'!D88,3)</f>
        <v>0</v>
      </c>
      <c r="E126" s="706">
        <f>ROUND('1. Статистика'!E88,3)</f>
        <v>0</v>
      </c>
      <c r="F126" s="706">
        <f>ROUND('1. Статистика'!F88,3)</f>
        <v>0</v>
      </c>
      <c r="G126" s="701">
        <f>ROUND(SUM(C126:F126),3)</f>
        <v>0</v>
      </c>
      <c r="H126" s="706">
        <f>ROUND('1. Статистика'!H88,3)</f>
        <v>0</v>
      </c>
      <c r="I126" s="706">
        <f>ROUND('1. Статистика'!I88,3)</f>
        <v>0</v>
      </c>
      <c r="J126" s="706">
        <f>ROUND('1. Статистика'!J88,3)</f>
        <v>0</v>
      </c>
      <c r="K126" s="707">
        <f>ROUND('1. Статистика'!K88,3)</f>
        <v>0</v>
      </c>
      <c r="L126" s="701">
        <f>ROUND(SUM(H126:K126),3)</f>
        <v>0</v>
      </c>
      <c r="M126" s="706">
        <f>ROUND('1. Статистика'!M88,3)</f>
        <v>0</v>
      </c>
      <c r="N126" s="706">
        <f>ROUND('1. Статистика'!N88,3)</f>
        <v>0</v>
      </c>
      <c r="O126" s="706">
        <f>ROUND('1. Статистика'!O88,3)</f>
        <v>0</v>
      </c>
      <c r="P126" s="707">
        <f>ROUND('1. Статистика'!P88,3)</f>
        <v>0</v>
      </c>
      <c r="Q126" s="701">
        <f>ROUND(SUM(M126:P126),3)</f>
        <v>0</v>
      </c>
    </row>
    <row r="127" spans="1:17" s="625" customFormat="1" ht="30" outlineLevel="2" x14ac:dyDescent="0.25">
      <c r="A127" s="413" t="s">
        <v>43</v>
      </c>
      <c r="B127" s="666" t="s">
        <v>144</v>
      </c>
      <c r="C127" s="759">
        <f>ROUND('2. Прогноз. Без корректировки'!C127,3)</f>
        <v>0</v>
      </c>
      <c r="D127" s="759">
        <f>ROUND('2. Прогноз. Без корректировки'!D127,3)</f>
        <v>0</v>
      </c>
      <c r="E127" s="759">
        <f>ROUND('2. Прогноз. Без корректировки'!E127,3)</f>
        <v>0</v>
      </c>
      <c r="F127" s="759">
        <f>ROUND('2. Прогноз. Без корректировки'!F127,3)</f>
        <v>0</v>
      </c>
      <c r="G127" s="701">
        <f>ROUND(SUM(C127:F127),3)</f>
        <v>0</v>
      </c>
      <c r="H127" s="759">
        <f>ROUND('2. Прогноз. Без корректировки'!H127,3)</f>
        <v>0</v>
      </c>
      <c r="I127" s="759">
        <f>ROUND('2. Прогноз. Без корректировки'!I127,3)</f>
        <v>0</v>
      </c>
      <c r="J127" s="759">
        <f>ROUND('2. Прогноз. Без корректировки'!J127,3)</f>
        <v>0</v>
      </c>
      <c r="K127" s="759">
        <f>ROUND('2. Прогноз. Без корректировки'!K127,3)</f>
        <v>0</v>
      </c>
      <c r="L127" s="701">
        <f>ROUND(SUM(H127:K127),3)</f>
        <v>0</v>
      </c>
      <c r="M127" s="759">
        <f>ROUND('2. Прогноз. Без корректировки'!M127,3)</f>
        <v>0</v>
      </c>
      <c r="N127" s="759">
        <f>ROUND('2. Прогноз. Без корректировки'!N127,3)</f>
        <v>0</v>
      </c>
      <c r="O127" s="759">
        <f>ROUND('2. Прогноз. Без корректировки'!O127,3)</f>
        <v>0</v>
      </c>
      <c r="P127" s="759">
        <f>ROUND('2. Прогноз. Без корректировки'!P127,3)</f>
        <v>0</v>
      </c>
      <c r="Q127" s="701">
        <f>ROUND(SUM(M127:P127),3)</f>
        <v>0</v>
      </c>
    </row>
    <row r="128" spans="1:17" s="625" customFormat="1" ht="30" outlineLevel="2" x14ac:dyDescent="0.25">
      <c r="A128" s="413" t="s">
        <v>44</v>
      </c>
      <c r="B128" s="666" t="s">
        <v>144</v>
      </c>
      <c r="C128" s="756">
        <f>ROUND('2. Прогноз. Без корректировки'!C128,3)</f>
        <v>0</v>
      </c>
      <c r="D128" s="756">
        <f>ROUND('2. Прогноз. Без корректировки'!D128,3)</f>
        <v>0</v>
      </c>
      <c r="E128" s="756">
        <f>ROUND('2. Прогноз. Без корректировки'!E128,3)</f>
        <v>0</v>
      </c>
      <c r="F128" s="756">
        <f>ROUND('2. Прогноз. Без корректировки'!F128,3)</f>
        <v>0</v>
      </c>
      <c r="G128" s="701">
        <f>ROUND(SUM(C128:F128),3)</f>
        <v>0</v>
      </c>
      <c r="H128" s="756">
        <f>ROUND('2. Прогноз. Без корректировки'!H128,3)</f>
        <v>0</v>
      </c>
      <c r="I128" s="756">
        <f>ROUND('2. Прогноз. Без корректировки'!I128,3)</f>
        <v>0</v>
      </c>
      <c r="J128" s="756">
        <f>ROUND('2. Прогноз. Без корректировки'!J128,3)</f>
        <v>0</v>
      </c>
      <c r="K128" s="756">
        <f>ROUND('2. Прогноз. Без корректировки'!K128,3)</f>
        <v>0</v>
      </c>
      <c r="L128" s="701">
        <f>ROUND(SUM(H128:K128),3)</f>
        <v>0</v>
      </c>
      <c r="M128" s="756">
        <f>ROUND('2. Прогноз. Без корректировки'!M128,3)</f>
        <v>0</v>
      </c>
      <c r="N128" s="756">
        <f>ROUND('2. Прогноз. Без корректировки'!N128,3)</f>
        <v>0</v>
      </c>
      <c r="O128" s="756">
        <f>ROUND('2. Прогноз. Без корректировки'!O128,3)</f>
        <v>0</v>
      </c>
      <c r="P128" s="756">
        <f>ROUND('2. Прогноз. Без корректировки'!P128,3)</f>
        <v>0</v>
      </c>
      <c r="Q128" s="701">
        <f>ROUND(SUM(M128:P128),3)</f>
        <v>0</v>
      </c>
    </row>
    <row r="129" spans="1:17" outlineLevel="1" x14ac:dyDescent="0.25">
      <c r="A129" s="656" t="s">
        <v>93</v>
      </c>
      <c r="B129" s="663" t="s">
        <v>144</v>
      </c>
      <c r="C129" s="691">
        <f t="shared" ref="C129:Q129" si="32">ROUND(C130+C131-C132+C133,3)</f>
        <v>0</v>
      </c>
      <c r="D129" s="691">
        <f t="shared" si="32"/>
        <v>0</v>
      </c>
      <c r="E129" s="691">
        <f t="shared" si="32"/>
        <v>0</v>
      </c>
      <c r="F129" s="691">
        <f t="shared" si="32"/>
        <v>0</v>
      </c>
      <c r="G129" s="693">
        <f t="shared" si="32"/>
        <v>0</v>
      </c>
      <c r="H129" s="691">
        <f t="shared" si="32"/>
        <v>0</v>
      </c>
      <c r="I129" s="691">
        <f t="shared" si="32"/>
        <v>0</v>
      </c>
      <c r="J129" s="691">
        <f t="shared" si="32"/>
        <v>0</v>
      </c>
      <c r="K129" s="692">
        <f t="shared" si="32"/>
        <v>0</v>
      </c>
      <c r="L129" s="693">
        <f t="shared" si="32"/>
        <v>0</v>
      </c>
      <c r="M129" s="691">
        <f t="shared" si="32"/>
        <v>0</v>
      </c>
      <c r="N129" s="691">
        <f t="shared" si="32"/>
        <v>0</v>
      </c>
      <c r="O129" s="691">
        <f t="shared" si="32"/>
        <v>0</v>
      </c>
      <c r="P129" s="692">
        <f t="shared" si="32"/>
        <v>0</v>
      </c>
      <c r="Q129" s="693">
        <f t="shared" si="32"/>
        <v>0</v>
      </c>
    </row>
    <row r="130" spans="1:17" s="625" customFormat="1" outlineLevel="2" x14ac:dyDescent="0.25">
      <c r="A130" s="657" t="s">
        <v>164</v>
      </c>
      <c r="B130" s="665" t="s">
        <v>144</v>
      </c>
      <c r="C130" s="703">
        <f>ROUND('1. Статистика'!M151,3)</f>
        <v>0</v>
      </c>
      <c r="D130" s="703">
        <f>ROUND('1. Статистика'!N151,3)</f>
        <v>0</v>
      </c>
      <c r="E130" s="703">
        <f>ROUND('1. Статистика'!O151,3)</f>
        <v>0</v>
      </c>
      <c r="F130" s="703">
        <f>ROUND('1. Статистика'!P151,3)</f>
        <v>0</v>
      </c>
      <c r="G130" s="697">
        <f>ROUND(SUM(C130:F130),3)</f>
        <v>0</v>
      </c>
      <c r="H130" s="703">
        <f>ROUND(C129,3)</f>
        <v>0</v>
      </c>
      <c r="I130" s="703">
        <f>ROUND(D129,3)</f>
        <v>0</v>
      </c>
      <c r="J130" s="703">
        <f>ROUND(E129,3)</f>
        <v>0</v>
      </c>
      <c r="K130" s="704">
        <f>ROUND(F129,3)</f>
        <v>0</v>
      </c>
      <c r="L130" s="697">
        <f>ROUND(SUM(H130:K130),3)</f>
        <v>0</v>
      </c>
      <c r="M130" s="703">
        <f>ROUND(H129,3)</f>
        <v>0</v>
      </c>
      <c r="N130" s="703">
        <f>ROUND(I129,3)</f>
        <v>0</v>
      </c>
      <c r="O130" s="703">
        <f>ROUND(J129,3)</f>
        <v>0</v>
      </c>
      <c r="P130" s="704">
        <f>ROUND(K129,3)</f>
        <v>0</v>
      </c>
      <c r="Q130" s="697">
        <f>ROUND(SUM(M130:P130),3)</f>
        <v>0</v>
      </c>
    </row>
    <row r="131" spans="1:17" s="625" customFormat="1" ht="45" outlineLevel="2" x14ac:dyDescent="0.25">
      <c r="A131" s="413" t="s">
        <v>42</v>
      </c>
      <c r="B131" s="666" t="s">
        <v>144</v>
      </c>
      <c r="C131" s="706">
        <f>ROUND('1. Статистика'!C89,3)</f>
        <v>0</v>
      </c>
      <c r="D131" s="706">
        <f>ROUND('1. Статистика'!D89,3)</f>
        <v>0</v>
      </c>
      <c r="E131" s="706">
        <f>ROUND('1. Статистика'!E89,3)</f>
        <v>0</v>
      </c>
      <c r="F131" s="706">
        <f>ROUND('1. Статистика'!F89,3)</f>
        <v>0</v>
      </c>
      <c r="G131" s="701">
        <f>ROUND(SUM(C131:F131),3)</f>
        <v>0</v>
      </c>
      <c r="H131" s="706">
        <f>ROUND('1. Статистика'!H89,3)</f>
        <v>0</v>
      </c>
      <c r="I131" s="706">
        <f>ROUND('1. Статистика'!I89,3)</f>
        <v>0</v>
      </c>
      <c r="J131" s="706">
        <f>ROUND('1. Статистика'!J89,3)</f>
        <v>0</v>
      </c>
      <c r="K131" s="707">
        <f>ROUND('1. Статистика'!K89,3)</f>
        <v>0</v>
      </c>
      <c r="L131" s="701">
        <f>ROUND(SUM(H131:K131),3)</f>
        <v>0</v>
      </c>
      <c r="M131" s="706">
        <f>ROUND('1. Статистика'!M89,3)</f>
        <v>0</v>
      </c>
      <c r="N131" s="706">
        <f>ROUND('1. Статистика'!N89,3)</f>
        <v>0</v>
      </c>
      <c r="O131" s="706">
        <f>ROUND('1. Статистика'!O89,3)</f>
        <v>0</v>
      </c>
      <c r="P131" s="707">
        <f>ROUND('1. Статистика'!P89,3)</f>
        <v>0</v>
      </c>
      <c r="Q131" s="701">
        <f>ROUND(SUM(M131:P131),3)</f>
        <v>0</v>
      </c>
    </row>
    <row r="132" spans="1:17" s="625" customFormat="1" ht="30" outlineLevel="2" x14ac:dyDescent="0.25">
      <c r="A132" s="413" t="s">
        <v>43</v>
      </c>
      <c r="B132" s="666" t="s">
        <v>144</v>
      </c>
      <c r="C132" s="759">
        <f>ROUND('2. Прогноз. Без корректировки'!C132,3)</f>
        <v>0</v>
      </c>
      <c r="D132" s="759">
        <f>ROUND('2. Прогноз. Без корректировки'!D132,3)</f>
        <v>0</v>
      </c>
      <c r="E132" s="759">
        <f>ROUND('2. Прогноз. Без корректировки'!E132,3)</f>
        <v>0</v>
      </c>
      <c r="F132" s="759">
        <f>ROUND('2. Прогноз. Без корректировки'!F132,3)</f>
        <v>0</v>
      </c>
      <c r="G132" s="701">
        <f>ROUND(SUM(C132:F132),3)</f>
        <v>0</v>
      </c>
      <c r="H132" s="759">
        <f>ROUND('2. Прогноз. Без корректировки'!H132,3)</f>
        <v>0</v>
      </c>
      <c r="I132" s="759">
        <f>ROUND('2. Прогноз. Без корректировки'!I132,3)</f>
        <v>0</v>
      </c>
      <c r="J132" s="759">
        <f>ROUND('2. Прогноз. Без корректировки'!J132,3)</f>
        <v>0</v>
      </c>
      <c r="K132" s="759">
        <f>ROUND('2. Прогноз. Без корректировки'!K132,3)</f>
        <v>0</v>
      </c>
      <c r="L132" s="701">
        <f>ROUND(SUM(H132:K132),3)</f>
        <v>0</v>
      </c>
      <c r="M132" s="759">
        <f>ROUND('2. Прогноз. Без корректировки'!M132,3)</f>
        <v>0</v>
      </c>
      <c r="N132" s="759">
        <f>ROUND('2. Прогноз. Без корректировки'!N132,3)</f>
        <v>0</v>
      </c>
      <c r="O132" s="759">
        <f>ROUND('2. Прогноз. Без корректировки'!O132,3)</f>
        <v>0</v>
      </c>
      <c r="P132" s="759">
        <f>ROUND('2. Прогноз. Без корректировки'!P132,3)</f>
        <v>0</v>
      </c>
      <c r="Q132" s="701">
        <f>ROUND(SUM(M132:P132),3)</f>
        <v>0</v>
      </c>
    </row>
    <row r="133" spans="1:17" s="625" customFormat="1" ht="30" outlineLevel="2" x14ac:dyDescent="0.25">
      <c r="A133" s="413" t="s">
        <v>44</v>
      </c>
      <c r="B133" s="672" t="s">
        <v>144</v>
      </c>
      <c r="C133" s="756">
        <f>ROUND('2. Прогноз. Без корректировки'!C133,3)</f>
        <v>0</v>
      </c>
      <c r="D133" s="756">
        <f>ROUND('2. Прогноз. Без корректировки'!D133,3)</f>
        <v>0</v>
      </c>
      <c r="E133" s="756">
        <f>ROUND('2. Прогноз. Без корректировки'!E133,3)</f>
        <v>0</v>
      </c>
      <c r="F133" s="756">
        <f>ROUND('2. Прогноз. Без корректировки'!F133,3)</f>
        <v>0</v>
      </c>
      <c r="G133" s="708">
        <f>ROUND(SUM(C133:F133),3)</f>
        <v>0</v>
      </c>
      <c r="H133" s="756">
        <f>ROUND('2. Прогноз. Без корректировки'!H133,3)</f>
        <v>0</v>
      </c>
      <c r="I133" s="756">
        <f>ROUND('2. Прогноз. Без корректировки'!I133,3)</f>
        <v>0</v>
      </c>
      <c r="J133" s="756">
        <f>ROUND('2. Прогноз. Без корректировки'!J133,3)</f>
        <v>0</v>
      </c>
      <c r="K133" s="756">
        <f>ROUND('2. Прогноз. Без корректировки'!K133,3)</f>
        <v>0</v>
      </c>
      <c r="L133" s="708">
        <f>ROUND(SUM(H133:K133),3)</f>
        <v>0</v>
      </c>
      <c r="M133" s="756">
        <f>ROUND('2. Прогноз. Без корректировки'!M133,3)</f>
        <v>0</v>
      </c>
      <c r="N133" s="756">
        <f>ROUND('2. Прогноз. Без корректировки'!N133,3)</f>
        <v>0</v>
      </c>
      <c r="O133" s="756">
        <f>ROUND('2. Прогноз. Без корректировки'!O133,3)</f>
        <v>0</v>
      </c>
      <c r="P133" s="756">
        <f>ROUND('2. Прогноз. Без корректировки'!P133,3)</f>
        <v>0</v>
      </c>
      <c r="Q133" s="708">
        <f>ROUND(SUM(M133:P133),3)</f>
        <v>0</v>
      </c>
    </row>
    <row r="134" spans="1:17" s="624" customFormat="1" x14ac:dyDescent="0.25">
      <c r="A134" s="644" t="s">
        <v>152</v>
      </c>
      <c r="B134" s="674" t="s">
        <v>144</v>
      </c>
      <c r="C134" s="687">
        <f t="shared" ref="C134:Q134" si="33">ROUND(C135+C141+C137+C139+C143,3)</f>
        <v>0</v>
      </c>
      <c r="D134" s="687">
        <f t="shared" si="33"/>
        <v>0</v>
      </c>
      <c r="E134" s="687">
        <f t="shared" si="33"/>
        <v>0</v>
      </c>
      <c r="F134" s="687">
        <f t="shared" si="33"/>
        <v>0</v>
      </c>
      <c r="G134" s="689">
        <f t="shared" si="33"/>
        <v>0</v>
      </c>
      <c r="H134" s="687">
        <f t="shared" si="33"/>
        <v>0</v>
      </c>
      <c r="I134" s="687">
        <f t="shared" si="33"/>
        <v>0</v>
      </c>
      <c r="J134" s="687">
        <f t="shared" si="33"/>
        <v>0</v>
      </c>
      <c r="K134" s="688">
        <f t="shared" si="33"/>
        <v>0</v>
      </c>
      <c r="L134" s="689">
        <f t="shared" si="33"/>
        <v>0</v>
      </c>
      <c r="M134" s="687">
        <f t="shared" si="33"/>
        <v>0</v>
      </c>
      <c r="N134" s="687">
        <f t="shared" si="33"/>
        <v>0</v>
      </c>
      <c r="O134" s="687">
        <f t="shared" si="33"/>
        <v>0</v>
      </c>
      <c r="P134" s="688">
        <f t="shared" si="33"/>
        <v>0</v>
      </c>
      <c r="Q134" s="689">
        <f t="shared" si="33"/>
        <v>0</v>
      </c>
    </row>
    <row r="135" spans="1:17" outlineLevel="1" x14ac:dyDescent="0.25">
      <c r="A135" s="656" t="s">
        <v>184</v>
      </c>
      <c r="B135" s="663" t="s">
        <v>144</v>
      </c>
      <c r="C135" s="691">
        <f>ROUND('2. Прогноз. Без корректировки'!C135,3)</f>
        <v>0</v>
      </c>
      <c r="D135" s="691">
        <f>ROUND('2. Прогноз. Без корректировки'!D135,3)</f>
        <v>0</v>
      </c>
      <c r="E135" s="691">
        <f>ROUND('2. Прогноз. Без корректировки'!E135,3)</f>
        <v>0</v>
      </c>
      <c r="F135" s="691">
        <f>ROUND('2. Прогноз. Без корректировки'!F135,3)</f>
        <v>0</v>
      </c>
      <c r="G135" s="685">
        <f>ROUND('2. Прогноз. Без корректировки'!G135,3)</f>
        <v>0</v>
      </c>
      <c r="H135" s="691">
        <f>ROUND('2. Прогноз. Без корректировки'!H135,3)</f>
        <v>0</v>
      </c>
      <c r="I135" s="691">
        <f>ROUND('2. Прогноз. Без корректировки'!I135,3)</f>
        <v>0</v>
      </c>
      <c r="J135" s="691">
        <f>ROUND('2. Прогноз. Без корректировки'!J135,3)</f>
        <v>0</v>
      </c>
      <c r="K135" s="691">
        <f>ROUND('2. Прогноз. Без корректировки'!K135,3)</f>
        <v>0</v>
      </c>
      <c r="L135" s="685">
        <f>ROUND('2. Прогноз. Без корректировки'!L135,3)</f>
        <v>0</v>
      </c>
      <c r="M135" s="691">
        <f>ROUND('2. Прогноз. Без корректировки'!M135,3)</f>
        <v>0</v>
      </c>
      <c r="N135" s="691">
        <f>ROUND('2. Прогноз. Без корректировки'!N135,3)</f>
        <v>0</v>
      </c>
      <c r="O135" s="691">
        <f>ROUND('2. Прогноз. Без корректировки'!O135,3)</f>
        <v>0</v>
      </c>
      <c r="P135" s="691">
        <f>ROUND('2. Прогноз. Без корректировки'!P135,3)</f>
        <v>0</v>
      </c>
      <c r="Q135" s="685">
        <f>ROUND('2. Прогноз. Без корректировки'!Q135,3)</f>
        <v>0</v>
      </c>
    </row>
    <row r="136" spans="1:17" s="625" customFormat="1" outlineLevel="2" x14ac:dyDescent="0.25">
      <c r="A136" s="645" t="s">
        <v>45</v>
      </c>
      <c r="B136" s="665" t="s">
        <v>132</v>
      </c>
      <c r="C136" s="695"/>
      <c r="D136" s="695"/>
      <c r="E136" s="695"/>
      <c r="F136" s="695"/>
      <c r="G136" s="719">
        <f>ROUND('2. Прогноз. Без корректировки'!G136,3)</f>
        <v>0</v>
      </c>
      <c r="H136" s="695"/>
      <c r="I136" s="695"/>
      <c r="J136" s="695"/>
      <c r="K136" s="695"/>
      <c r="L136" s="719">
        <f>ROUND('2. Прогноз. Без корректировки'!L136,3)</f>
        <v>0</v>
      </c>
      <c r="M136" s="695"/>
      <c r="N136" s="695"/>
      <c r="O136" s="695"/>
      <c r="P136" s="695"/>
      <c r="Q136" s="719">
        <f>ROUND('2. Прогноз. Без корректировки'!Q136,3)</f>
        <v>0</v>
      </c>
    </row>
    <row r="137" spans="1:17" outlineLevel="1" x14ac:dyDescent="0.25">
      <c r="A137" s="656" t="s">
        <v>185</v>
      </c>
      <c r="B137" s="663" t="s">
        <v>144</v>
      </c>
      <c r="C137" s="691">
        <f>ROUND('2. Прогноз. Без корректировки'!C137,3)</f>
        <v>0</v>
      </c>
      <c r="D137" s="691">
        <f>ROUND('2. Прогноз. Без корректировки'!D137,3)</f>
        <v>0</v>
      </c>
      <c r="E137" s="691">
        <f>ROUND('2. Прогноз. Без корректировки'!E137,3)</f>
        <v>0</v>
      </c>
      <c r="F137" s="691">
        <f>ROUND('2. Прогноз. Без корректировки'!F137,3)</f>
        <v>0</v>
      </c>
      <c r="G137" s="685">
        <f>ROUND('2. Прогноз. Без корректировки'!G137,3)</f>
        <v>0</v>
      </c>
      <c r="H137" s="691">
        <f>ROUND('2. Прогноз. Без корректировки'!H137,3)</f>
        <v>0</v>
      </c>
      <c r="I137" s="691">
        <f>ROUND('2. Прогноз. Без корректировки'!I137,3)</f>
        <v>0</v>
      </c>
      <c r="J137" s="691">
        <f>ROUND('2. Прогноз. Без корректировки'!J137,3)</f>
        <v>0</v>
      </c>
      <c r="K137" s="691">
        <f>ROUND('2. Прогноз. Без корректировки'!K137,3)</f>
        <v>0</v>
      </c>
      <c r="L137" s="685">
        <f>ROUND('2. Прогноз. Без корректировки'!L137,3)</f>
        <v>0</v>
      </c>
      <c r="M137" s="691">
        <f>ROUND('2. Прогноз. Без корректировки'!M137,3)</f>
        <v>0</v>
      </c>
      <c r="N137" s="691">
        <f>ROUND('2. Прогноз. Без корректировки'!N137,3)</f>
        <v>0</v>
      </c>
      <c r="O137" s="691">
        <f>ROUND('2. Прогноз. Без корректировки'!O137,3)</f>
        <v>0</v>
      </c>
      <c r="P137" s="691">
        <f>ROUND('2. Прогноз. Без корректировки'!P137,3)</f>
        <v>0</v>
      </c>
      <c r="Q137" s="685">
        <f>ROUND('2. Прогноз. Без корректировки'!Q137,3)</f>
        <v>0</v>
      </c>
    </row>
    <row r="138" spans="1:17" s="625" customFormat="1" outlineLevel="2" x14ac:dyDescent="0.25">
      <c r="A138" s="645" t="s">
        <v>45</v>
      </c>
      <c r="B138" s="665" t="s">
        <v>132</v>
      </c>
      <c r="C138" s="695"/>
      <c r="D138" s="695"/>
      <c r="E138" s="695"/>
      <c r="F138" s="695"/>
      <c r="G138" s="719">
        <f>ROUND('2. Прогноз. Без корректировки'!G138,3)</f>
        <v>0</v>
      </c>
      <c r="H138" s="695"/>
      <c r="I138" s="695"/>
      <c r="J138" s="695"/>
      <c r="K138" s="695"/>
      <c r="L138" s="719">
        <f>ROUND('2. Прогноз. Без корректировки'!L138,3)</f>
        <v>0</v>
      </c>
      <c r="M138" s="695"/>
      <c r="N138" s="695"/>
      <c r="O138" s="695"/>
      <c r="P138" s="695"/>
      <c r="Q138" s="719">
        <f>ROUND('2. Прогноз. Без корректировки'!Q138,3)</f>
        <v>0</v>
      </c>
    </row>
    <row r="139" spans="1:17" outlineLevel="1" x14ac:dyDescent="0.25">
      <c r="A139" s="656" t="s">
        <v>92</v>
      </c>
      <c r="B139" s="663" t="s">
        <v>144</v>
      </c>
      <c r="C139" s="691">
        <f>ROUND('2. Прогноз. Без корректировки'!C139,3)</f>
        <v>0</v>
      </c>
      <c r="D139" s="691">
        <f>ROUND('2. Прогноз. Без корректировки'!D139,3)</f>
        <v>0</v>
      </c>
      <c r="E139" s="691">
        <f>ROUND('2. Прогноз. Без корректировки'!E139,3)</f>
        <v>0</v>
      </c>
      <c r="F139" s="691">
        <f>ROUND('2. Прогноз. Без корректировки'!F139,3)</f>
        <v>0</v>
      </c>
      <c r="G139" s="685">
        <f>ROUND('2. Прогноз. Без корректировки'!G139,3)</f>
        <v>0</v>
      </c>
      <c r="H139" s="691">
        <f>ROUND('2. Прогноз. Без корректировки'!H139,3)</f>
        <v>0</v>
      </c>
      <c r="I139" s="691">
        <f>ROUND('2. Прогноз. Без корректировки'!I139,3)</f>
        <v>0</v>
      </c>
      <c r="J139" s="691">
        <f>ROUND('2. Прогноз. Без корректировки'!J139,3)</f>
        <v>0</v>
      </c>
      <c r="K139" s="691">
        <f>ROUND('2. Прогноз. Без корректировки'!K139,3)</f>
        <v>0</v>
      </c>
      <c r="L139" s="685">
        <f>ROUND('2. Прогноз. Без корректировки'!L139,3)</f>
        <v>0</v>
      </c>
      <c r="M139" s="691">
        <f>ROUND('2. Прогноз. Без корректировки'!M139,3)</f>
        <v>0</v>
      </c>
      <c r="N139" s="691">
        <f>ROUND('2. Прогноз. Без корректировки'!N139,3)</f>
        <v>0</v>
      </c>
      <c r="O139" s="691">
        <f>ROUND('2. Прогноз. Без корректировки'!O139,3)</f>
        <v>0</v>
      </c>
      <c r="P139" s="691">
        <f>ROUND('2. Прогноз. Без корректировки'!P139,3)</f>
        <v>0</v>
      </c>
      <c r="Q139" s="685">
        <f>ROUND('2. Прогноз. Без корректировки'!Q139,3)</f>
        <v>0</v>
      </c>
    </row>
    <row r="140" spans="1:17" s="625" customFormat="1" outlineLevel="2" x14ac:dyDescent="0.25">
      <c r="A140" s="645" t="s">
        <v>45</v>
      </c>
      <c r="B140" s="665" t="s">
        <v>132</v>
      </c>
      <c r="C140" s="695"/>
      <c r="D140" s="695"/>
      <c r="E140" s="695"/>
      <c r="F140" s="695"/>
      <c r="G140" s="719">
        <f>ROUND('2. Прогноз. Без корректировки'!G140,3)</f>
        <v>0</v>
      </c>
      <c r="H140" s="695"/>
      <c r="I140" s="695"/>
      <c r="J140" s="695"/>
      <c r="K140" s="695"/>
      <c r="L140" s="719">
        <f>ROUND('2. Прогноз. Без корректировки'!L140,3)</f>
        <v>0</v>
      </c>
      <c r="M140" s="695"/>
      <c r="N140" s="695"/>
      <c r="O140" s="695"/>
      <c r="P140" s="695"/>
      <c r="Q140" s="719">
        <f>ROUND('2. Прогноз. Без корректировки'!Q140,3)</f>
        <v>0</v>
      </c>
    </row>
    <row r="141" spans="1:17" outlineLevel="1" x14ac:dyDescent="0.25">
      <c r="A141" s="656" t="s">
        <v>187</v>
      </c>
      <c r="B141" s="663" t="s">
        <v>144</v>
      </c>
      <c r="C141" s="691">
        <f>ROUND('2. Прогноз. Без корректировки'!C141,3)</f>
        <v>0</v>
      </c>
      <c r="D141" s="691">
        <f>ROUND('2. Прогноз. Без корректировки'!D141,3)</f>
        <v>0</v>
      </c>
      <c r="E141" s="691">
        <f>ROUND('2. Прогноз. Без корректировки'!E141,3)</f>
        <v>0</v>
      </c>
      <c r="F141" s="691">
        <f>ROUND('2. Прогноз. Без корректировки'!F141,3)</f>
        <v>0</v>
      </c>
      <c r="G141" s="685">
        <f>ROUND('2. Прогноз. Без корректировки'!G141,3)</f>
        <v>0</v>
      </c>
      <c r="H141" s="691">
        <f>ROUND('2. Прогноз. Без корректировки'!H141,3)</f>
        <v>0</v>
      </c>
      <c r="I141" s="691">
        <f>ROUND('2. Прогноз. Без корректировки'!I141,3)</f>
        <v>0</v>
      </c>
      <c r="J141" s="691">
        <f>ROUND('2. Прогноз. Без корректировки'!J141,3)</f>
        <v>0</v>
      </c>
      <c r="K141" s="691">
        <f>ROUND('2. Прогноз. Без корректировки'!K141,3)</f>
        <v>0</v>
      </c>
      <c r="L141" s="685">
        <f>ROUND('2. Прогноз. Без корректировки'!L141,3)</f>
        <v>0</v>
      </c>
      <c r="M141" s="691">
        <f>ROUND('2. Прогноз. Без корректировки'!M141,3)</f>
        <v>0</v>
      </c>
      <c r="N141" s="691">
        <f>ROUND('2. Прогноз. Без корректировки'!N141,3)</f>
        <v>0</v>
      </c>
      <c r="O141" s="691">
        <f>ROUND('2. Прогноз. Без корректировки'!O141,3)</f>
        <v>0</v>
      </c>
      <c r="P141" s="691">
        <f>ROUND('2. Прогноз. Без корректировки'!P141,3)</f>
        <v>0</v>
      </c>
      <c r="Q141" s="685">
        <f>ROUND('2. Прогноз. Без корректировки'!Q141,3)</f>
        <v>0</v>
      </c>
    </row>
    <row r="142" spans="1:17" s="625" customFormat="1" outlineLevel="2" x14ac:dyDescent="0.25">
      <c r="A142" s="645" t="s">
        <v>45</v>
      </c>
      <c r="B142" s="665" t="s">
        <v>132</v>
      </c>
      <c r="C142" s="695"/>
      <c r="D142" s="695"/>
      <c r="E142" s="695"/>
      <c r="F142" s="695"/>
      <c r="G142" s="719">
        <f>ROUND('2. Прогноз. Без корректировки'!G142,3)</f>
        <v>0</v>
      </c>
      <c r="H142" s="695"/>
      <c r="I142" s="695"/>
      <c r="J142" s="695"/>
      <c r="K142" s="695"/>
      <c r="L142" s="719">
        <f>ROUND('2. Прогноз. Без корректировки'!L142,3)</f>
        <v>0</v>
      </c>
      <c r="M142" s="695"/>
      <c r="N142" s="695"/>
      <c r="O142" s="695"/>
      <c r="P142" s="695"/>
      <c r="Q142" s="719">
        <f>ROUND('2. Прогноз. Без корректировки'!Q142,3)</f>
        <v>0</v>
      </c>
    </row>
    <row r="143" spans="1:17" outlineLevel="1" x14ac:dyDescent="0.25">
      <c r="A143" s="656" t="s">
        <v>93</v>
      </c>
      <c r="B143" s="663" t="s">
        <v>144</v>
      </c>
      <c r="C143" s="691">
        <f>ROUND('2. Прогноз. Без корректировки'!C143,3)</f>
        <v>0</v>
      </c>
      <c r="D143" s="691">
        <f>ROUND('2. Прогноз. Без корректировки'!D143,3)</f>
        <v>0</v>
      </c>
      <c r="E143" s="691">
        <f>ROUND('2. Прогноз. Без корректировки'!E143,3)</f>
        <v>0</v>
      </c>
      <c r="F143" s="691">
        <f>ROUND('2. Прогноз. Без корректировки'!F143,3)</f>
        <v>0</v>
      </c>
      <c r="G143" s="685">
        <f>ROUND('2. Прогноз. Без корректировки'!G143,3)</f>
        <v>0</v>
      </c>
      <c r="H143" s="691">
        <f>ROUND('2. Прогноз. Без корректировки'!H143,3)</f>
        <v>0</v>
      </c>
      <c r="I143" s="691">
        <f>ROUND('2. Прогноз. Без корректировки'!I143,3)</f>
        <v>0</v>
      </c>
      <c r="J143" s="691">
        <f>ROUND('2. Прогноз. Без корректировки'!J143,3)</f>
        <v>0</v>
      </c>
      <c r="K143" s="691">
        <f>ROUND('2. Прогноз. Без корректировки'!K143,3)</f>
        <v>0</v>
      </c>
      <c r="L143" s="685">
        <f>ROUND('2. Прогноз. Без корректировки'!L143,3)</f>
        <v>0</v>
      </c>
      <c r="M143" s="691">
        <f>ROUND('2. Прогноз. Без корректировки'!M143,3)</f>
        <v>0</v>
      </c>
      <c r="N143" s="691">
        <f>ROUND('2. Прогноз. Без корректировки'!N143,3)</f>
        <v>0</v>
      </c>
      <c r="O143" s="691">
        <f>ROUND('2. Прогноз. Без корректировки'!O143,3)</f>
        <v>0</v>
      </c>
      <c r="P143" s="691">
        <f>ROUND('2. Прогноз. Без корректировки'!P143,3)</f>
        <v>0</v>
      </c>
      <c r="Q143" s="685">
        <f>ROUND('2. Прогноз. Без корректировки'!Q143,3)</f>
        <v>0</v>
      </c>
    </row>
    <row r="144" spans="1:17" s="625" customFormat="1" outlineLevel="2" x14ac:dyDescent="0.25">
      <c r="A144" s="658" t="s">
        <v>45</v>
      </c>
      <c r="B144" s="675" t="s">
        <v>132</v>
      </c>
      <c r="C144" s="695"/>
      <c r="D144" s="695"/>
      <c r="E144" s="695"/>
      <c r="F144" s="695"/>
      <c r="G144" s="719">
        <f>ROUND('2. Прогноз. Без корректировки'!G144,3)</f>
        <v>0</v>
      </c>
      <c r="H144" s="695"/>
      <c r="I144" s="695"/>
      <c r="J144" s="695"/>
      <c r="K144" s="695"/>
      <c r="L144" s="719">
        <f>ROUND('2. Прогноз. Без корректировки'!L144,3)</f>
        <v>0</v>
      </c>
      <c r="M144" s="695"/>
      <c r="N144" s="695"/>
      <c r="O144" s="695"/>
      <c r="P144" s="695"/>
      <c r="Q144" s="719">
        <f>ROUND('2. Прогноз. Без корректировки'!Q144,3)</f>
        <v>0</v>
      </c>
    </row>
    <row r="145" spans="1:17" s="624" customFormat="1" x14ac:dyDescent="0.25">
      <c r="A145" s="644" t="s">
        <v>153</v>
      </c>
      <c r="B145" s="674" t="s">
        <v>144</v>
      </c>
      <c r="C145" s="687">
        <f t="shared" ref="C145:Q145" si="34">ROUND(C146+C161+C151+C156+C166,3)</f>
        <v>1.35</v>
      </c>
      <c r="D145" s="687">
        <f t="shared" si="34"/>
        <v>2.38</v>
      </c>
      <c r="E145" s="687">
        <f t="shared" si="34"/>
        <v>3.6080000000000001</v>
      </c>
      <c r="F145" s="687">
        <f t="shared" si="34"/>
        <v>3.0819999999999999</v>
      </c>
      <c r="G145" s="689">
        <f t="shared" si="34"/>
        <v>10.42</v>
      </c>
      <c r="H145" s="687">
        <f t="shared" si="34"/>
        <v>1.306</v>
      </c>
      <c r="I145" s="687">
        <f t="shared" si="34"/>
        <v>2.2799999999999998</v>
      </c>
      <c r="J145" s="687">
        <f t="shared" si="34"/>
        <v>3.2989999999999999</v>
      </c>
      <c r="K145" s="688">
        <f t="shared" si="34"/>
        <v>3.1349999999999998</v>
      </c>
      <c r="L145" s="689">
        <f t="shared" si="34"/>
        <v>10.02</v>
      </c>
      <c r="M145" s="687">
        <f t="shared" si="34"/>
        <v>1.335</v>
      </c>
      <c r="N145" s="687">
        <f t="shared" si="34"/>
        <v>2.2799999999999998</v>
      </c>
      <c r="O145" s="687">
        <f t="shared" si="34"/>
        <v>3.3279999999999998</v>
      </c>
      <c r="P145" s="688">
        <f t="shared" si="34"/>
        <v>3.077</v>
      </c>
      <c r="Q145" s="689">
        <f t="shared" si="34"/>
        <v>10.02</v>
      </c>
    </row>
    <row r="146" spans="1:17" ht="15" customHeight="1" outlineLevel="1" x14ac:dyDescent="0.25">
      <c r="A146" s="649" t="s">
        <v>184</v>
      </c>
      <c r="B146" s="663" t="s">
        <v>144</v>
      </c>
      <c r="C146" s="682">
        <f t="shared" ref="C146:Q146" si="35">ROUND(C147+C148+C149,3)</f>
        <v>0.1</v>
      </c>
      <c r="D146" s="683">
        <f t="shared" si="35"/>
        <v>0.45</v>
      </c>
      <c r="E146" s="683">
        <f t="shared" si="35"/>
        <v>0.65</v>
      </c>
      <c r="F146" s="684">
        <f t="shared" si="35"/>
        <v>0.4</v>
      </c>
      <c r="G146" s="685">
        <f t="shared" si="35"/>
        <v>1.6</v>
      </c>
      <c r="H146" s="682">
        <f t="shared" si="35"/>
        <v>0.1</v>
      </c>
      <c r="I146" s="683">
        <f t="shared" si="35"/>
        <v>0.45</v>
      </c>
      <c r="J146" s="683">
        <f t="shared" si="35"/>
        <v>0.65</v>
      </c>
      <c r="K146" s="684">
        <f t="shared" si="35"/>
        <v>0.4</v>
      </c>
      <c r="L146" s="685">
        <f t="shared" si="35"/>
        <v>1.6</v>
      </c>
      <c r="M146" s="682">
        <f t="shared" si="35"/>
        <v>0.1</v>
      </c>
      <c r="N146" s="683">
        <f t="shared" si="35"/>
        <v>0.45</v>
      </c>
      <c r="O146" s="683">
        <f t="shared" si="35"/>
        <v>0.65</v>
      </c>
      <c r="P146" s="684">
        <f t="shared" si="35"/>
        <v>0.4</v>
      </c>
      <c r="Q146" s="685">
        <f t="shared" si="35"/>
        <v>1.6</v>
      </c>
    </row>
    <row r="147" spans="1:17" s="625" customFormat="1" ht="15" customHeight="1" outlineLevel="2" x14ac:dyDescent="0.25">
      <c r="A147" s="650" t="s">
        <v>46</v>
      </c>
      <c r="B147" s="665" t="s">
        <v>144</v>
      </c>
      <c r="C147" s="716">
        <f>ROUND('1. Статистика'!M160,3)</f>
        <v>0.1</v>
      </c>
      <c r="D147" s="717">
        <f>ROUND('1. Статистика'!N160,3)</f>
        <v>0.45</v>
      </c>
      <c r="E147" s="717">
        <f>ROUND('1. Статистика'!O160,3)</f>
        <v>0.65</v>
      </c>
      <c r="F147" s="718">
        <f>ROUND('1. Статистика'!P160,3)</f>
        <v>0.4</v>
      </c>
      <c r="G147" s="719">
        <f>ROUND(SUM(C147:F147),3)</f>
        <v>1.6</v>
      </c>
      <c r="H147" s="716">
        <f>ROUND(C147+C148,3)</f>
        <v>0.1</v>
      </c>
      <c r="I147" s="717">
        <f>ROUND(D147+D148,3)</f>
        <v>0.45</v>
      </c>
      <c r="J147" s="717">
        <f>ROUND(E147+E148,3)</f>
        <v>0.65</v>
      </c>
      <c r="K147" s="718">
        <f>ROUND(F147+F148,3)</f>
        <v>0.4</v>
      </c>
      <c r="L147" s="719">
        <f>ROUND(SUM(H147:K147),3)</f>
        <v>1.6</v>
      </c>
      <c r="M147" s="716">
        <f>ROUND(H147+H148,3)</f>
        <v>0.1</v>
      </c>
      <c r="N147" s="717">
        <f>ROUND(I147+I148,3)</f>
        <v>0.45</v>
      </c>
      <c r="O147" s="717">
        <f>ROUND(J147+J148,3)</f>
        <v>0.65</v>
      </c>
      <c r="P147" s="718">
        <f>ROUND(K147+K148,3)</f>
        <v>0.4</v>
      </c>
      <c r="Q147" s="719">
        <f>ROUND(SUM(M147:P147),3)</f>
        <v>1.6</v>
      </c>
    </row>
    <row r="148" spans="1:17" s="625" customFormat="1" ht="15" customHeight="1" outlineLevel="2" x14ac:dyDescent="0.25">
      <c r="A148" s="356" t="s">
        <v>47</v>
      </c>
      <c r="B148" s="670" t="s">
        <v>144</v>
      </c>
      <c r="C148" s="755">
        <f>ROUND('1. Статистика'!C470-'3.Прогноз.С корректировкойТаб11'!C147,3)</f>
        <v>0</v>
      </c>
      <c r="D148" s="756">
        <f>ROUND('1. Статистика'!D470-'3.Прогноз.С корректировкойТаб11'!D147,3)</f>
        <v>0</v>
      </c>
      <c r="E148" s="756">
        <f>ROUND('1. Статистика'!E470-'3.Прогноз.С корректировкойТаб11'!E147,3)</f>
        <v>0</v>
      </c>
      <c r="F148" s="757">
        <f>ROUND('1. Статистика'!F470-'3.Прогноз.С корректировкойТаб11'!F147,3)</f>
        <v>0</v>
      </c>
      <c r="G148" s="720">
        <f>ROUND(SUM(C148:F148),3)</f>
        <v>0</v>
      </c>
      <c r="H148" s="755">
        <f>ROUND('1. Статистика'!H470-'3.Прогноз.С корректировкойТаб11'!H147,3)</f>
        <v>0</v>
      </c>
      <c r="I148" s="756">
        <f>ROUND('1. Статистика'!I470-'3.Прогноз.С корректировкойТаб11'!I147,3)</f>
        <v>0</v>
      </c>
      <c r="J148" s="756">
        <f>ROUND('1. Статистика'!J470-'3.Прогноз.С корректировкойТаб11'!J147,3)</f>
        <v>0</v>
      </c>
      <c r="K148" s="757">
        <f>ROUND('1. Статистика'!K470-'3.Прогноз.С корректировкойТаб11'!K147,3)</f>
        <v>0</v>
      </c>
      <c r="L148" s="720">
        <f>ROUND(SUM(H148:K148),3)</f>
        <v>0</v>
      </c>
      <c r="M148" s="755">
        <f>ROUND('1. Статистика'!M470-'3.Прогноз.С корректировкойТаб11'!M147,3)</f>
        <v>0</v>
      </c>
      <c r="N148" s="756">
        <f>ROUND('1. Статистика'!N470-'3.Прогноз.С корректировкойТаб11'!N147,3)</f>
        <v>0</v>
      </c>
      <c r="O148" s="756">
        <f>ROUND('1. Статистика'!O470-'3.Прогноз.С корректировкойТаб11'!O147,3)</f>
        <v>0</v>
      </c>
      <c r="P148" s="757">
        <f>ROUND('1. Статистика'!P470-'3.Прогноз.С корректировкойТаб11'!P147,3)</f>
        <v>0</v>
      </c>
      <c r="Q148" s="720">
        <f>ROUND(SUM(M148:P148),3)</f>
        <v>0</v>
      </c>
    </row>
    <row r="149" spans="1:17" s="625" customFormat="1" ht="15" customHeight="1" outlineLevel="2" x14ac:dyDescent="0.25">
      <c r="A149" s="356" t="s">
        <v>227</v>
      </c>
      <c r="B149" s="666" t="s">
        <v>144</v>
      </c>
      <c r="C149" s="721">
        <f>ROUND('1. Статистика'!C471,3)</f>
        <v>0</v>
      </c>
      <c r="D149" s="722">
        <f>ROUND('1. Статистика'!D471,3)</f>
        <v>0</v>
      </c>
      <c r="E149" s="722">
        <f>ROUND('1. Статистика'!E471,3)</f>
        <v>0</v>
      </c>
      <c r="F149" s="723">
        <f>ROUND('1. Статистика'!F471,3)</f>
        <v>0</v>
      </c>
      <c r="G149" s="720">
        <f>ROUND(SUM(C149:F149),3)</f>
        <v>0</v>
      </c>
      <c r="H149" s="721">
        <f>ROUND('1. Статистика'!H471,3)</f>
        <v>0</v>
      </c>
      <c r="I149" s="722">
        <f>ROUND('1. Статистика'!I471,3)</f>
        <v>0</v>
      </c>
      <c r="J149" s="722">
        <f>ROUND('1. Статистика'!J471,3)</f>
        <v>0</v>
      </c>
      <c r="K149" s="723">
        <f>ROUND('1. Статистика'!K471,3)</f>
        <v>0</v>
      </c>
      <c r="L149" s="720">
        <f>ROUND(SUM(H149:K149),3)</f>
        <v>0</v>
      </c>
      <c r="M149" s="721">
        <f>ROUND('1. Статистика'!M471,3)</f>
        <v>0</v>
      </c>
      <c r="N149" s="722">
        <f>ROUND('1. Статистика'!N471,3)</f>
        <v>0</v>
      </c>
      <c r="O149" s="722">
        <f>ROUND('1. Статистика'!O471,3)</f>
        <v>0</v>
      </c>
      <c r="P149" s="723">
        <f>ROUND('1. Статистика'!P471,3)</f>
        <v>0</v>
      </c>
      <c r="Q149" s="720">
        <f>ROUND(SUM(M149:P149),3)</f>
        <v>0</v>
      </c>
    </row>
    <row r="150" spans="1:17" s="625" customFormat="1" ht="15" customHeight="1" outlineLevel="2" x14ac:dyDescent="0.25">
      <c r="A150" s="413" t="s">
        <v>200</v>
      </c>
      <c r="B150" s="666" t="s">
        <v>132</v>
      </c>
      <c r="C150" s="698"/>
      <c r="D150" s="699"/>
      <c r="E150" s="699"/>
      <c r="F150" s="700"/>
      <c r="G150" s="700"/>
      <c r="H150" s="698"/>
      <c r="I150" s="699"/>
      <c r="J150" s="699"/>
      <c r="K150" s="700"/>
      <c r="L150" s="700"/>
      <c r="M150" s="698"/>
      <c r="N150" s="699"/>
      <c r="O150" s="699"/>
      <c r="P150" s="700"/>
      <c r="Q150" s="700"/>
    </row>
    <row r="151" spans="1:17" ht="15" customHeight="1" outlineLevel="1" x14ac:dyDescent="0.25">
      <c r="A151" s="649" t="s">
        <v>185</v>
      </c>
      <c r="B151" s="663" t="s">
        <v>144</v>
      </c>
      <c r="C151" s="682">
        <f t="shared" ref="C151:Q151" si="36">ROUND(C152+C153+C154,3)</f>
        <v>0</v>
      </c>
      <c r="D151" s="683">
        <f t="shared" si="36"/>
        <v>0</v>
      </c>
      <c r="E151" s="683">
        <f t="shared" si="36"/>
        <v>0</v>
      </c>
      <c r="F151" s="684">
        <f t="shared" si="36"/>
        <v>0.19500000000000001</v>
      </c>
      <c r="G151" s="685">
        <f t="shared" si="36"/>
        <v>0.19500000000000001</v>
      </c>
      <c r="H151" s="682">
        <f t="shared" si="36"/>
        <v>0</v>
      </c>
      <c r="I151" s="683">
        <f t="shared" si="36"/>
        <v>0</v>
      </c>
      <c r="J151" s="683">
        <f t="shared" si="36"/>
        <v>0</v>
      </c>
      <c r="K151" s="684">
        <f t="shared" si="36"/>
        <v>0.19500000000000001</v>
      </c>
      <c r="L151" s="685">
        <f t="shared" si="36"/>
        <v>0.19500000000000001</v>
      </c>
      <c r="M151" s="682">
        <f t="shared" si="36"/>
        <v>0</v>
      </c>
      <c r="N151" s="683">
        <f t="shared" si="36"/>
        <v>0</v>
      </c>
      <c r="O151" s="683">
        <f t="shared" si="36"/>
        <v>0</v>
      </c>
      <c r="P151" s="684">
        <f t="shared" si="36"/>
        <v>0.19500000000000001</v>
      </c>
      <c r="Q151" s="685">
        <f t="shared" si="36"/>
        <v>0.19500000000000001</v>
      </c>
    </row>
    <row r="152" spans="1:17" s="625" customFormat="1" ht="15" customHeight="1" outlineLevel="2" x14ac:dyDescent="0.25">
      <c r="A152" s="650" t="s">
        <v>46</v>
      </c>
      <c r="B152" s="665" t="s">
        <v>144</v>
      </c>
      <c r="C152" s="716">
        <f>ROUND('1. Статистика'!M164,3)</f>
        <v>0</v>
      </c>
      <c r="D152" s="717">
        <f>ROUND('1. Статистика'!N164,3)</f>
        <v>0</v>
      </c>
      <c r="E152" s="717">
        <f>ROUND('1. Статистика'!O164,3)</f>
        <v>0</v>
      </c>
      <c r="F152" s="718">
        <f>ROUND('1. Статистика'!P164,3)</f>
        <v>0.495</v>
      </c>
      <c r="G152" s="719">
        <f>ROUND(SUM(C152:F152),3)</f>
        <v>0.495</v>
      </c>
      <c r="H152" s="716">
        <f>ROUND(C152+C153,3)</f>
        <v>0</v>
      </c>
      <c r="I152" s="717">
        <f>ROUND(D152+D153,3)</f>
        <v>0</v>
      </c>
      <c r="J152" s="717">
        <f>ROUND(E152+E153,3)</f>
        <v>0</v>
      </c>
      <c r="K152" s="718">
        <f>ROUND(F152+F153,3)</f>
        <v>0.19500000000000001</v>
      </c>
      <c r="L152" s="719">
        <f>ROUND(SUM(H152:K152),3)</f>
        <v>0.19500000000000001</v>
      </c>
      <c r="M152" s="716">
        <f>ROUND(H152+H153,3)</f>
        <v>0</v>
      </c>
      <c r="N152" s="717">
        <f>ROUND(I152+I153,3)</f>
        <v>0</v>
      </c>
      <c r="O152" s="717">
        <f>ROUND(J152+J153,3)</f>
        <v>0</v>
      </c>
      <c r="P152" s="718">
        <f>ROUND(K152+K153,3)</f>
        <v>0.19500000000000001</v>
      </c>
      <c r="Q152" s="719">
        <f>ROUND(SUM(M152:P152),3)</f>
        <v>0.19500000000000001</v>
      </c>
    </row>
    <row r="153" spans="1:17" s="625" customFormat="1" ht="15" customHeight="1" outlineLevel="2" x14ac:dyDescent="0.25">
      <c r="A153" s="356" t="s">
        <v>47</v>
      </c>
      <c r="B153" s="670" t="s">
        <v>144</v>
      </c>
      <c r="C153" s="755">
        <f>ROUND('1. Статистика'!C473-'3.Прогноз.С корректировкойТаб11'!C152,3)</f>
        <v>0</v>
      </c>
      <c r="D153" s="756">
        <f>ROUND('1. Статистика'!D473-'3.Прогноз.С корректировкойТаб11'!D152,3)</f>
        <v>0</v>
      </c>
      <c r="E153" s="756">
        <f>ROUND('1. Статистика'!E473-'3.Прогноз.С корректировкойТаб11'!E152,3)</f>
        <v>0</v>
      </c>
      <c r="F153" s="757">
        <f>ROUND('1. Статистика'!F473-'3.Прогноз.С корректировкойТаб11'!F152,3)</f>
        <v>-0.3</v>
      </c>
      <c r="G153" s="720">
        <f>ROUND(SUM(C153:F153),3)</f>
        <v>-0.3</v>
      </c>
      <c r="H153" s="755">
        <f>ROUND('1. Статистика'!H473-'3.Прогноз.С корректировкойТаб11'!H152,3)</f>
        <v>0</v>
      </c>
      <c r="I153" s="756">
        <f>ROUND('1. Статистика'!I473-'3.Прогноз.С корректировкойТаб11'!I152,3)</f>
        <v>0</v>
      </c>
      <c r="J153" s="756">
        <f>ROUND('1. Статистика'!J473-'3.Прогноз.С корректировкойТаб11'!J152,3)</f>
        <v>0</v>
      </c>
      <c r="K153" s="757">
        <f>ROUND('1. Статистика'!K473-'3.Прогноз.С корректировкойТаб11'!K152,3)</f>
        <v>0</v>
      </c>
      <c r="L153" s="720">
        <f>ROUND(SUM(H153:K153),3)</f>
        <v>0</v>
      </c>
      <c r="M153" s="755">
        <f>ROUND('1. Статистика'!M473-'3.Прогноз.С корректировкойТаб11'!M152,3)</f>
        <v>0</v>
      </c>
      <c r="N153" s="756">
        <f>ROUND('1. Статистика'!N473-'3.Прогноз.С корректировкойТаб11'!N152,3)</f>
        <v>0</v>
      </c>
      <c r="O153" s="756">
        <f>ROUND('1. Статистика'!O473-'3.Прогноз.С корректировкойТаб11'!O152,3)</f>
        <v>0</v>
      </c>
      <c r="P153" s="757">
        <f>ROUND('1. Статистика'!P473-'3.Прогноз.С корректировкойТаб11'!P152,3)</f>
        <v>0</v>
      </c>
      <c r="Q153" s="720">
        <f>ROUND(SUM(M153:P153),3)</f>
        <v>0</v>
      </c>
    </row>
    <row r="154" spans="1:17" s="625" customFormat="1" ht="15" customHeight="1" outlineLevel="2" x14ac:dyDescent="0.25">
      <c r="A154" s="356" t="s">
        <v>228</v>
      </c>
      <c r="B154" s="666" t="s">
        <v>144</v>
      </c>
      <c r="C154" s="721">
        <f>ROUND('1. Статистика'!C474,3)</f>
        <v>0</v>
      </c>
      <c r="D154" s="722">
        <f>ROUND('1. Статистика'!D474,3)</f>
        <v>0</v>
      </c>
      <c r="E154" s="722">
        <f>ROUND('1. Статистика'!E474,3)</f>
        <v>0</v>
      </c>
      <c r="F154" s="723">
        <f>ROUND('1. Статистика'!F474,3)</f>
        <v>0</v>
      </c>
      <c r="G154" s="720">
        <f>ROUND(SUM(C154:F154),3)</f>
        <v>0</v>
      </c>
      <c r="H154" s="721">
        <f>ROUND('1. Статистика'!H474,3)</f>
        <v>0</v>
      </c>
      <c r="I154" s="722">
        <f>ROUND('1. Статистика'!I474,3)</f>
        <v>0</v>
      </c>
      <c r="J154" s="722">
        <f>ROUND('1. Статистика'!J474,3)</f>
        <v>0</v>
      </c>
      <c r="K154" s="723">
        <f>ROUND('1. Статистика'!K474,3)</f>
        <v>0</v>
      </c>
      <c r="L154" s="720">
        <f>ROUND(SUM(H154:K154),3)</f>
        <v>0</v>
      </c>
      <c r="M154" s="721">
        <f>ROUND('1. Статистика'!M474,3)</f>
        <v>0</v>
      </c>
      <c r="N154" s="722">
        <f>ROUND('1. Статистика'!N474,3)</f>
        <v>0</v>
      </c>
      <c r="O154" s="722">
        <f>ROUND('1. Статистика'!O474,3)</f>
        <v>0</v>
      </c>
      <c r="P154" s="723">
        <f>ROUND('1. Статистика'!P474,3)</f>
        <v>0</v>
      </c>
      <c r="Q154" s="720">
        <f>ROUND(SUM(M154:P154),3)</f>
        <v>0</v>
      </c>
    </row>
    <row r="155" spans="1:17" s="625" customFormat="1" ht="15" customHeight="1" outlineLevel="2" x14ac:dyDescent="0.25">
      <c r="A155" s="413" t="s">
        <v>200</v>
      </c>
      <c r="B155" s="666" t="s">
        <v>132</v>
      </c>
      <c r="C155" s="698"/>
      <c r="D155" s="699"/>
      <c r="E155" s="699"/>
      <c r="F155" s="700"/>
      <c r="G155" s="700"/>
      <c r="H155" s="698"/>
      <c r="I155" s="699"/>
      <c r="J155" s="699"/>
      <c r="K155" s="700"/>
      <c r="L155" s="700"/>
      <c r="M155" s="698"/>
      <c r="N155" s="699"/>
      <c r="O155" s="699"/>
      <c r="P155" s="700"/>
      <c r="Q155" s="700"/>
    </row>
    <row r="156" spans="1:17" ht="15" customHeight="1" outlineLevel="1" x14ac:dyDescent="0.25">
      <c r="A156" s="649" t="s">
        <v>92</v>
      </c>
      <c r="B156" s="663" t="s">
        <v>144</v>
      </c>
      <c r="C156" s="682">
        <f t="shared" ref="C156:Q156" si="37">ROUND(C157+C158+C159,3)</f>
        <v>0</v>
      </c>
      <c r="D156" s="683">
        <f t="shared" si="37"/>
        <v>0</v>
      </c>
      <c r="E156" s="683">
        <f t="shared" si="37"/>
        <v>0</v>
      </c>
      <c r="F156" s="684">
        <f t="shared" si="37"/>
        <v>0</v>
      </c>
      <c r="G156" s="685">
        <f t="shared" si="37"/>
        <v>0</v>
      </c>
      <c r="H156" s="682">
        <f t="shared" si="37"/>
        <v>0</v>
      </c>
      <c r="I156" s="683">
        <f t="shared" si="37"/>
        <v>0</v>
      </c>
      <c r="J156" s="683">
        <f t="shared" si="37"/>
        <v>0</v>
      </c>
      <c r="K156" s="684">
        <f t="shared" si="37"/>
        <v>0</v>
      </c>
      <c r="L156" s="685">
        <f t="shared" si="37"/>
        <v>0</v>
      </c>
      <c r="M156" s="682">
        <f t="shared" si="37"/>
        <v>0</v>
      </c>
      <c r="N156" s="683">
        <f t="shared" si="37"/>
        <v>0</v>
      </c>
      <c r="O156" s="683">
        <f t="shared" si="37"/>
        <v>0</v>
      </c>
      <c r="P156" s="684">
        <f t="shared" si="37"/>
        <v>0</v>
      </c>
      <c r="Q156" s="685">
        <f t="shared" si="37"/>
        <v>0</v>
      </c>
    </row>
    <row r="157" spans="1:17" s="625" customFormat="1" ht="15" customHeight="1" outlineLevel="2" x14ac:dyDescent="0.25">
      <c r="A157" s="650" t="s">
        <v>46</v>
      </c>
      <c r="B157" s="665" t="s">
        <v>144</v>
      </c>
      <c r="C157" s="716">
        <f>ROUND('1. Статистика'!M168,3)</f>
        <v>0</v>
      </c>
      <c r="D157" s="717">
        <f>ROUND('1. Статистика'!N168,3)</f>
        <v>0</v>
      </c>
      <c r="E157" s="717">
        <f>ROUND('1. Статистика'!O168,3)</f>
        <v>0</v>
      </c>
      <c r="F157" s="718">
        <f>ROUND('1. Статистика'!P168,3)</f>
        <v>0</v>
      </c>
      <c r="G157" s="719">
        <f>ROUND(SUM(C157:F157),3)</f>
        <v>0</v>
      </c>
      <c r="H157" s="716">
        <f>ROUND(C157+C158,3)</f>
        <v>0</v>
      </c>
      <c r="I157" s="717">
        <f>ROUND(D157+D158,3)</f>
        <v>0</v>
      </c>
      <c r="J157" s="717">
        <f>ROUND(E157+E158,3)</f>
        <v>0</v>
      </c>
      <c r="K157" s="718">
        <f>ROUND(F157+F158,3)</f>
        <v>0</v>
      </c>
      <c r="L157" s="719">
        <f>ROUND(SUM(H157:K157),3)</f>
        <v>0</v>
      </c>
      <c r="M157" s="716">
        <f>ROUND(H157+H158,3)</f>
        <v>0</v>
      </c>
      <c r="N157" s="717">
        <f>ROUND(I157+I158,3)</f>
        <v>0</v>
      </c>
      <c r="O157" s="717">
        <f>ROUND(J157+J158,3)</f>
        <v>0</v>
      </c>
      <c r="P157" s="718">
        <f>ROUND(K157+K158,3)</f>
        <v>0</v>
      </c>
      <c r="Q157" s="719">
        <f>ROUND(SUM(M157:P157),3)</f>
        <v>0</v>
      </c>
    </row>
    <row r="158" spans="1:17" s="625" customFormat="1" ht="15" customHeight="1" outlineLevel="2" x14ac:dyDescent="0.25">
      <c r="A158" s="356" t="s">
        <v>47</v>
      </c>
      <c r="B158" s="670" t="s">
        <v>144</v>
      </c>
      <c r="C158" s="755">
        <f>ROUND('1. Статистика'!C476-'3.Прогноз.С корректировкойТаб11'!C157,3)</f>
        <v>0</v>
      </c>
      <c r="D158" s="756">
        <f>ROUND('1. Статистика'!D476-'3.Прогноз.С корректировкойТаб11'!D157,3)</f>
        <v>0</v>
      </c>
      <c r="E158" s="756">
        <f>ROUND('1. Статистика'!E476-'3.Прогноз.С корректировкойТаб11'!E157,3)</f>
        <v>0</v>
      </c>
      <c r="F158" s="757">
        <f>ROUND('1. Статистика'!F476-'3.Прогноз.С корректировкойТаб11'!F157,3)</f>
        <v>0</v>
      </c>
      <c r="G158" s="720">
        <f>ROUND(SUM(C158:F158),3)</f>
        <v>0</v>
      </c>
      <c r="H158" s="755">
        <f>ROUND('1. Статистика'!H476-'3.Прогноз.С корректировкойТаб11'!H157,3)</f>
        <v>0</v>
      </c>
      <c r="I158" s="756">
        <f>ROUND('1. Статистика'!I476-'3.Прогноз.С корректировкойТаб11'!I157,3)</f>
        <v>0</v>
      </c>
      <c r="J158" s="756">
        <f>ROUND('1. Статистика'!J476-'3.Прогноз.С корректировкойТаб11'!J157,3)</f>
        <v>0</v>
      </c>
      <c r="K158" s="757">
        <f>ROUND('1. Статистика'!K476-'3.Прогноз.С корректировкойТаб11'!K157,3)</f>
        <v>0</v>
      </c>
      <c r="L158" s="720">
        <f>ROUND(SUM(H158:K158),3)</f>
        <v>0</v>
      </c>
      <c r="M158" s="755">
        <f>ROUND('1. Статистика'!M476-'3.Прогноз.С корректировкойТаб11'!M157,3)</f>
        <v>0</v>
      </c>
      <c r="N158" s="756">
        <f>ROUND('1. Статистика'!N476-'3.Прогноз.С корректировкойТаб11'!N157,3)</f>
        <v>0</v>
      </c>
      <c r="O158" s="756">
        <f>ROUND('1. Статистика'!O476-'3.Прогноз.С корректировкойТаб11'!O157,3)</f>
        <v>0</v>
      </c>
      <c r="P158" s="757">
        <f>ROUND('1. Статистика'!P476-'3.Прогноз.С корректировкойТаб11'!P157,3)</f>
        <v>0</v>
      </c>
      <c r="Q158" s="720">
        <f>ROUND(SUM(M158:P158),3)</f>
        <v>0</v>
      </c>
    </row>
    <row r="159" spans="1:17" s="625" customFormat="1" ht="15" customHeight="1" outlineLevel="2" x14ac:dyDescent="0.25">
      <c r="A159" s="356" t="s">
        <v>229</v>
      </c>
      <c r="B159" s="666" t="s">
        <v>144</v>
      </c>
      <c r="C159" s="721">
        <f>ROUND('1. Статистика'!C477,3)</f>
        <v>0</v>
      </c>
      <c r="D159" s="722">
        <f>ROUND('1. Статистика'!D477,3)</f>
        <v>0</v>
      </c>
      <c r="E159" s="722">
        <f>ROUND('1. Статистика'!E477,3)</f>
        <v>0</v>
      </c>
      <c r="F159" s="723">
        <f>ROUND('1. Статистика'!F477,3)</f>
        <v>0</v>
      </c>
      <c r="G159" s="720">
        <f>ROUND(SUM(C159:F159),3)</f>
        <v>0</v>
      </c>
      <c r="H159" s="721">
        <f>ROUND('1. Статистика'!H477,3)</f>
        <v>0</v>
      </c>
      <c r="I159" s="722">
        <f>ROUND('1. Статистика'!I477,3)</f>
        <v>0</v>
      </c>
      <c r="J159" s="722">
        <f>ROUND('1. Статистика'!J477,3)</f>
        <v>0</v>
      </c>
      <c r="K159" s="723">
        <f>ROUND('1. Статистика'!K477,3)</f>
        <v>0</v>
      </c>
      <c r="L159" s="720">
        <f>ROUND(SUM(H159:K159),3)</f>
        <v>0</v>
      </c>
      <c r="M159" s="721">
        <f>ROUND('1. Статистика'!M477,3)</f>
        <v>0</v>
      </c>
      <c r="N159" s="722">
        <f>ROUND('1. Статистика'!N477,3)</f>
        <v>0</v>
      </c>
      <c r="O159" s="722">
        <f>ROUND('1. Статистика'!O477,3)</f>
        <v>0</v>
      </c>
      <c r="P159" s="723">
        <f>ROUND('1. Статистика'!P477,3)</f>
        <v>0</v>
      </c>
      <c r="Q159" s="720">
        <f>ROUND(SUM(M159:P159),3)</f>
        <v>0</v>
      </c>
    </row>
    <row r="160" spans="1:17" s="625" customFormat="1" ht="15" customHeight="1" outlineLevel="2" x14ac:dyDescent="0.25">
      <c r="A160" s="413" t="s">
        <v>200</v>
      </c>
      <c r="B160" s="666" t="s">
        <v>132</v>
      </c>
      <c r="C160" s="698"/>
      <c r="D160" s="699"/>
      <c r="E160" s="699"/>
      <c r="F160" s="700"/>
      <c r="G160" s="700"/>
      <c r="H160" s="698"/>
      <c r="I160" s="699"/>
      <c r="J160" s="699"/>
      <c r="K160" s="700"/>
      <c r="L160" s="700"/>
      <c r="M160" s="698"/>
      <c r="N160" s="699"/>
      <c r="O160" s="699"/>
      <c r="P160" s="700"/>
      <c r="Q160" s="700"/>
    </row>
    <row r="161" spans="1:17" ht="15" customHeight="1" outlineLevel="1" x14ac:dyDescent="0.25">
      <c r="A161" s="649" t="s">
        <v>187</v>
      </c>
      <c r="B161" s="663" t="s">
        <v>144</v>
      </c>
      <c r="C161" s="682">
        <f t="shared" ref="C161:Q161" si="38">ROUND(C162+C163+C164,3)</f>
        <v>1.25</v>
      </c>
      <c r="D161" s="683">
        <f t="shared" si="38"/>
        <v>1.93</v>
      </c>
      <c r="E161" s="683">
        <f t="shared" si="38"/>
        <v>2.8580000000000001</v>
      </c>
      <c r="F161" s="684">
        <f t="shared" si="38"/>
        <v>2.2869999999999999</v>
      </c>
      <c r="G161" s="685">
        <f t="shared" si="38"/>
        <v>8.3249999999999993</v>
      </c>
      <c r="H161" s="682">
        <f t="shared" si="38"/>
        <v>1.206</v>
      </c>
      <c r="I161" s="683">
        <f t="shared" si="38"/>
        <v>1.83</v>
      </c>
      <c r="J161" s="683">
        <f t="shared" si="38"/>
        <v>2.5489999999999999</v>
      </c>
      <c r="K161" s="684">
        <f t="shared" si="38"/>
        <v>2.34</v>
      </c>
      <c r="L161" s="685">
        <f t="shared" si="38"/>
        <v>7.9249999999999998</v>
      </c>
      <c r="M161" s="682">
        <f t="shared" si="38"/>
        <v>1.2350000000000001</v>
      </c>
      <c r="N161" s="683">
        <f t="shared" si="38"/>
        <v>1.83</v>
      </c>
      <c r="O161" s="683">
        <f t="shared" si="38"/>
        <v>2.5779999999999998</v>
      </c>
      <c r="P161" s="684">
        <f t="shared" si="38"/>
        <v>2.282</v>
      </c>
      <c r="Q161" s="685">
        <f t="shared" si="38"/>
        <v>7.9249999999999998</v>
      </c>
    </row>
    <row r="162" spans="1:17" s="625" customFormat="1" ht="15" customHeight="1" outlineLevel="2" x14ac:dyDescent="0.25">
      <c r="A162" s="650" t="s">
        <v>46</v>
      </c>
      <c r="B162" s="665" t="s">
        <v>144</v>
      </c>
      <c r="C162" s="716">
        <f>ROUND('1. Статистика'!M172,3)</f>
        <v>1.25</v>
      </c>
      <c r="D162" s="717">
        <f>ROUND('1. Статистика'!N172,3)</f>
        <v>2</v>
      </c>
      <c r="E162" s="717">
        <f>ROUND('1. Статистика'!O172,3)</f>
        <v>3</v>
      </c>
      <c r="F162" s="718">
        <f>ROUND('1. Статистика'!P172,3)</f>
        <v>2.1549999999999998</v>
      </c>
      <c r="G162" s="719">
        <f>ROUND(SUM(C162:F162),3)</f>
        <v>8.4049999999999994</v>
      </c>
      <c r="H162" s="716">
        <f>ROUND(C162+C163,3)</f>
        <v>1.25</v>
      </c>
      <c r="I162" s="717">
        <f>ROUND(D162+D163,3)</f>
        <v>1.93</v>
      </c>
      <c r="J162" s="717">
        <f>ROUND(E162+E163,3)</f>
        <v>2.8580000000000001</v>
      </c>
      <c r="K162" s="718">
        <f>ROUND(F162+F163,3)</f>
        <v>2.2869999999999999</v>
      </c>
      <c r="L162" s="719">
        <f>ROUND(SUM(H162:K162),3)</f>
        <v>8.3249999999999993</v>
      </c>
      <c r="M162" s="716">
        <f>ROUND(H162+H163,3)</f>
        <v>1.206</v>
      </c>
      <c r="N162" s="717">
        <f>ROUND(I162+I163,3)</f>
        <v>1.83</v>
      </c>
      <c r="O162" s="717">
        <f>ROUND(J162+J163,3)</f>
        <v>2.5489999999999999</v>
      </c>
      <c r="P162" s="718">
        <f>ROUND(K162+K163,3)</f>
        <v>2.34</v>
      </c>
      <c r="Q162" s="719">
        <f>ROUND(SUM(M162:P162),3)</f>
        <v>7.9249999999999998</v>
      </c>
    </row>
    <row r="163" spans="1:17" s="625" customFormat="1" ht="15" customHeight="1" outlineLevel="2" x14ac:dyDescent="0.25">
      <c r="A163" s="356" t="s">
        <v>47</v>
      </c>
      <c r="B163" s="670" t="s">
        <v>144</v>
      </c>
      <c r="C163" s="755">
        <f>ROUND('1. Статистика'!C479-'3.Прогноз.С корректировкойТаб11'!C162,3)</f>
        <v>0</v>
      </c>
      <c r="D163" s="756">
        <f>ROUND('1. Статистика'!D479-'3.Прогноз.С корректировкойТаб11'!D162,3)</f>
        <v>-7.0000000000000007E-2</v>
      </c>
      <c r="E163" s="756">
        <f>ROUND('1. Статистика'!E479-'3.Прогноз.С корректировкойТаб11'!E162,3)</f>
        <v>-0.14199999999999999</v>
      </c>
      <c r="F163" s="757">
        <f>ROUND('1. Статистика'!F479-'3.Прогноз.С корректировкойТаб11'!F162,3)</f>
        <v>0.13200000000000001</v>
      </c>
      <c r="G163" s="720">
        <f>ROUND(SUM(C163:F163),3)</f>
        <v>-0.08</v>
      </c>
      <c r="H163" s="755">
        <f>ROUND('1. Статистика'!H479-'3.Прогноз.С корректировкойТаб11'!H162,3)</f>
        <v>-4.3999999999999997E-2</v>
      </c>
      <c r="I163" s="756">
        <f>ROUND('1. Статистика'!I479-'3.Прогноз.С корректировкойТаб11'!I162,3)</f>
        <v>-0.1</v>
      </c>
      <c r="J163" s="756">
        <f>ROUND('1. Статистика'!J479-'3.Прогноз.С корректировкойТаб11'!J162,3)</f>
        <v>-0.309</v>
      </c>
      <c r="K163" s="757">
        <f>ROUND('1. Статистика'!K479-'3.Прогноз.С корректировкойТаб11'!K162,3)</f>
        <v>5.2999999999999999E-2</v>
      </c>
      <c r="L163" s="720">
        <f>ROUND(SUM(H163:K163),3)</f>
        <v>-0.4</v>
      </c>
      <c r="M163" s="755">
        <f>ROUND('1. Статистика'!M479-'3.Прогноз.С корректировкойТаб11'!M162,3)</f>
        <v>2.9000000000000001E-2</v>
      </c>
      <c r="N163" s="756">
        <f>ROUND('1. Статистика'!N479-'3.Прогноз.С корректировкойТаб11'!N162,3)</f>
        <v>0</v>
      </c>
      <c r="O163" s="756">
        <f>ROUND('1. Статистика'!O479-'3.Прогноз.С корректировкойТаб11'!O162,3)</f>
        <v>2.9000000000000001E-2</v>
      </c>
      <c r="P163" s="757">
        <f>ROUND('1. Статистика'!P479-'3.Прогноз.С корректировкойТаб11'!P162,3)</f>
        <v>-5.8000000000000003E-2</v>
      </c>
      <c r="Q163" s="720">
        <f>ROUND(SUM(M163:P163),3)</f>
        <v>0</v>
      </c>
    </row>
    <row r="164" spans="1:17" s="625" customFormat="1" ht="15" customHeight="1" outlineLevel="2" x14ac:dyDescent="0.25">
      <c r="A164" s="356" t="s">
        <v>230</v>
      </c>
      <c r="B164" s="666" t="s">
        <v>144</v>
      </c>
      <c r="C164" s="722">
        <f>ROUND('1. Статистика'!C480,3)</f>
        <v>0</v>
      </c>
      <c r="D164" s="722">
        <f>ROUND('1. Статистика'!D480,3)</f>
        <v>0</v>
      </c>
      <c r="E164" s="722">
        <f>ROUND('1. Статистика'!E480,3)</f>
        <v>0</v>
      </c>
      <c r="F164" s="723">
        <f>ROUND('1. Статистика'!F480,3)</f>
        <v>0</v>
      </c>
      <c r="G164" s="720">
        <f>ROUND(SUM(C164:F164),3)</f>
        <v>0</v>
      </c>
      <c r="H164" s="722">
        <f>ROUND('1. Статистика'!H480,3)</f>
        <v>0</v>
      </c>
      <c r="I164" s="722">
        <f>ROUND('1. Статистика'!I480,3)</f>
        <v>0</v>
      </c>
      <c r="J164" s="722">
        <f>ROUND('1. Статистика'!J480,3)</f>
        <v>0</v>
      </c>
      <c r="K164" s="723">
        <f>ROUND('1. Статистика'!K480,3)</f>
        <v>0</v>
      </c>
      <c r="L164" s="720">
        <f>ROUND(SUM(H164:K164),3)</f>
        <v>0</v>
      </c>
      <c r="M164" s="722">
        <f>ROUND('1. Статистика'!M480,3)</f>
        <v>0</v>
      </c>
      <c r="N164" s="722">
        <f>ROUND('1. Статистика'!N480,3)</f>
        <v>0</v>
      </c>
      <c r="O164" s="722">
        <f>ROUND('1. Статистика'!O480,3)</f>
        <v>0</v>
      </c>
      <c r="P164" s="723">
        <f>ROUND('1. Статистика'!P480,3)</f>
        <v>0</v>
      </c>
      <c r="Q164" s="720">
        <f>ROUND(SUM(M164:P164),3)</f>
        <v>0</v>
      </c>
    </row>
    <row r="165" spans="1:17" s="625" customFormat="1" ht="15" customHeight="1" outlineLevel="2" x14ac:dyDescent="0.25">
      <c r="A165" s="413" t="s">
        <v>200</v>
      </c>
      <c r="B165" s="666" t="s">
        <v>132</v>
      </c>
      <c r="C165" s="698"/>
      <c r="D165" s="699"/>
      <c r="E165" s="699"/>
      <c r="F165" s="700"/>
      <c r="G165" s="700"/>
      <c r="H165" s="698"/>
      <c r="I165" s="699"/>
      <c r="J165" s="699"/>
      <c r="K165" s="700"/>
      <c r="L165" s="700"/>
      <c r="M165" s="698"/>
      <c r="N165" s="699"/>
      <c r="O165" s="699"/>
      <c r="P165" s="700"/>
      <c r="Q165" s="700"/>
    </row>
    <row r="166" spans="1:17" ht="15" customHeight="1" outlineLevel="1" x14ac:dyDescent="0.25">
      <c r="A166" s="649" t="s">
        <v>93</v>
      </c>
      <c r="B166" s="663" t="s">
        <v>144</v>
      </c>
      <c r="C166" s="682">
        <f t="shared" ref="C166:Q166" si="39">ROUND(C167+C168+C169,3)</f>
        <v>0</v>
      </c>
      <c r="D166" s="683">
        <f t="shared" si="39"/>
        <v>0</v>
      </c>
      <c r="E166" s="683">
        <f t="shared" si="39"/>
        <v>0.1</v>
      </c>
      <c r="F166" s="684">
        <f t="shared" si="39"/>
        <v>0.2</v>
      </c>
      <c r="G166" s="685">
        <f t="shared" si="39"/>
        <v>0.3</v>
      </c>
      <c r="H166" s="682">
        <f t="shared" si="39"/>
        <v>0</v>
      </c>
      <c r="I166" s="683">
        <f t="shared" si="39"/>
        <v>0</v>
      </c>
      <c r="J166" s="683">
        <f t="shared" si="39"/>
        <v>0.1</v>
      </c>
      <c r="K166" s="684">
        <f t="shared" si="39"/>
        <v>0.2</v>
      </c>
      <c r="L166" s="685">
        <f t="shared" si="39"/>
        <v>0.3</v>
      </c>
      <c r="M166" s="682">
        <f t="shared" si="39"/>
        <v>0</v>
      </c>
      <c r="N166" s="683">
        <f t="shared" si="39"/>
        <v>0</v>
      </c>
      <c r="O166" s="683">
        <f t="shared" si="39"/>
        <v>0.1</v>
      </c>
      <c r="P166" s="684">
        <f t="shared" si="39"/>
        <v>0.2</v>
      </c>
      <c r="Q166" s="685">
        <f t="shared" si="39"/>
        <v>0.3</v>
      </c>
    </row>
    <row r="167" spans="1:17" s="625" customFormat="1" ht="15" customHeight="1" outlineLevel="2" x14ac:dyDescent="0.25">
      <c r="A167" s="650" t="s">
        <v>46</v>
      </c>
      <c r="B167" s="665" t="s">
        <v>144</v>
      </c>
      <c r="C167" s="716">
        <f>ROUND('1. Статистика'!M176,3)</f>
        <v>0</v>
      </c>
      <c r="D167" s="717">
        <f>ROUND('1. Статистика'!N176,3)</f>
        <v>0</v>
      </c>
      <c r="E167" s="717">
        <f>ROUND('1. Статистика'!O176,3)</f>
        <v>0.1</v>
      </c>
      <c r="F167" s="718">
        <f>ROUND('1. Статистика'!P176,3)</f>
        <v>0.2</v>
      </c>
      <c r="G167" s="719">
        <f>ROUND(SUM(C167:F167),3)</f>
        <v>0.3</v>
      </c>
      <c r="H167" s="716">
        <f>ROUND(C167+C168,3)</f>
        <v>0</v>
      </c>
      <c r="I167" s="717">
        <f>ROUND(D167+D168,3)</f>
        <v>0</v>
      </c>
      <c r="J167" s="717">
        <f>ROUND(E167+E168,3)</f>
        <v>0.1</v>
      </c>
      <c r="K167" s="718">
        <f>ROUND(F167+F168,3)</f>
        <v>0.2</v>
      </c>
      <c r="L167" s="719">
        <f>ROUND(SUM(H167:K167),3)</f>
        <v>0.3</v>
      </c>
      <c r="M167" s="716">
        <f>ROUND(H167+H168,3)</f>
        <v>0</v>
      </c>
      <c r="N167" s="717">
        <f>ROUND(I167+I168,3)</f>
        <v>0</v>
      </c>
      <c r="O167" s="717">
        <f>ROUND(J167+J168,3)</f>
        <v>0.1</v>
      </c>
      <c r="P167" s="718">
        <f>ROUND(K167+K168,3)</f>
        <v>0.2</v>
      </c>
      <c r="Q167" s="719">
        <f>ROUND(SUM(M167:P167),3)</f>
        <v>0.3</v>
      </c>
    </row>
    <row r="168" spans="1:17" s="625" customFormat="1" ht="15" customHeight="1" outlineLevel="2" x14ac:dyDescent="0.25">
      <c r="A168" s="356" t="s">
        <v>47</v>
      </c>
      <c r="B168" s="670" t="s">
        <v>144</v>
      </c>
      <c r="C168" s="755">
        <f>ROUND('1. Статистика'!C482-'3.Прогноз.С корректировкойТаб11'!C167,3)</f>
        <v>0</v>
      </c>
      <c r="D168" s="756">
        <f>ROUND('1. Статистика'!D482-'3.Прогноз.С корректировкойТаб11'!D167,3)</f>
        <v>0</v>
      </c>
      <c r="E168" s="756">
        <f>ROUND('1. Статистика'!E482-'3.Прогноз.С корректировкойТаб11'!E167,3)</f>
        <v>0</v>
      </c>
      <c r="F168" s="757">
        <f>ROUND('1. Статистика'!F482-'3.Прогноз.С корректировкойТаб11'!F167,3)</f>
        <v>0</v>
      </c>
      <c r="G168" s="720">
        <f>ROUND(SUM(C168:F168),3)</f>
        <v>0</v>
      </c>
      <c r="H168" s="755">
        <f>ROUND('1. Статистика'!H482-'3.Прогноз.С корректировкойТаб11'!H167,3)</f>
        <v>0</v>
      </c>
      <c r="I168" s="756">
        <f>ROUND('1. Статистика'!I482-'3.Прогноз.С корректировкойТаб11'!I167,3)</f>
        <v>0</v>
      </c>
      <c r="J168" s="756">
        <f>ROUND('1. Статистика'!J482-'3.Прогноз.С корректировкойТаб11'!J167,3)</f>
        <v>0</v>
      </c>
      <c r="K168" s="757">
        <f>ROUND('1. Статистика'!K482-'3.Прогноз.С корректировкойТаб11'!K167,3)</f>
        <v>0</v>
      </c>
      <c r="L168" s="720">
        <f>ROUND(SUM(H168:K168),3)</f>
        <v>0</v>
      </c>
      <c r="M168" s="755">
        <f>ROUND('1. Статистика'!M482-'3.Прогноз.С корректировкойТаб11'!M167,3)</f>
        <v>0</v>
      </c>
      <c r="N168" s="756">
        <f>ROUND('1. Статистика'!N482-'3.Прогноз.С корректировкойТаб11'!N167,3)</f>
        <v>0</v>
      </c>
      <c r="O168" s="756">
        <f>ROUND('1. Статистика'!O482-'3.Прогноз.С корректировкойТаб11'!O167,3)</f>
        <v>0</v>
      </c>
      <c r="P168" s="757">
        <f>ROUND('1. Статистика'!P482-'3.Прогноз.С корректировкойТаб11'!P167,3)</f>
        <v>0</v>
      </c>
      <c r="Q168" s="720">
        <f>ROUND(SUM(M168:P168),3)</f>
        <v>0</v>
      </c>
    </row>
    <row r="169" spans="1:17" s="625" customFormat="1" ht="15" customHeight="1" outlineLevel="2" x14ac:dyDescent="0.25">
      <c r="A169" s="356" t="s">
        <v>231</v>
      </c>
      <c r="B169" s="666" t="s">
        <v>144</v>
      </c>
      <c r="C169" s="721">
        <f>ROUND('1. Статистика'!C483,3)</f>
        <v>0</v>
      </c>
      <c r="D169" s="722">
        <f>ROUND('1. Статистика'!D483,3)</f>
        <v>0</v>
      </c>
      <c r="E169" s="722">
        <f>ROUND('1. Статистика'!E483,3)</f>
        <v>0</v>
      </c>
      <c r="F169" s="723">
        <f>ROUND('1. Статистика'!F483,3)</f>
        <v>0</v>
      </c>
      <c r="G169" s="720">
        <f>ROUND(SUM(C169:F169),3)</f>
        <v>0</v>
      </c>
      <c r="H169" s="721">
        <f>ROUND('1. Статистика'!H483,3)</f>
        <v>0</v>
      </c>
      <c r="I169" s="722">
        <f>ROUND('1. Статистика'!I483,3)</f>
        <v>0</v>
      </c>
      <c r="J169" s="722">
        <f>ROUND('1. Статистика'!J483,3)</f>
        <v>0</v>
      </c>
      <c r="K169" s="723">
        <f>ROUND('1. Статистика'!K483,3)</f>
        <v>0</v>
      </c>
      <c r="L169" s="720">
        <f>ROUND(SUM(H169:K169),3)</f>
        <v>0</v>
      </c>
      <c r="M169" s="721">
        <f>ROUND('1. Статистика'!M483,3)</f>
        <v>0</v>
      </c>
      <c r="N169" s="722">
        <f>ROUND('1. Статистика'!N483,3)</f>
        <v>0</v>
      </c>
      <c r="O169" s="722">
        <f>ROUND('1. Статистика'!O483,3)</f>
        <v>0</v>
      </c>
      <c r="P169" s="723">
        <f>ROUND('1. Статистика'!P483,3)</f>
        <v>0</v>
      </c>
      <c r="Q169" s="720">
        <f>ROUND(SUM(M169:P169),3)</f>
        <v>0</v>
      </c>
    </row>
    <row r="170" spans="1:17" s="625" customFormat="1" ht="15" customHeight="1" outlineLevel="2" x14ac:dyDescent="0.25">
      <c r="A170" s="413" t="s">
        <v>200</v>
      </c>
      <c r="B170" s="666" t="s">
        <v>132</v>
      </c>
      <c r="C170" s="698"/>
      <c r="D170" s="699"/>
      <c r="E170" s="699"/>
      <c r="F170" s="700"/>
      <c r="G170" s="700"/>
      <c r="H170" s="698"/>
      <c r="I170" s="699"/>
      <c r="J170" s="699"/>
      <c r="K170" s="700"/>
      <c r="L170" s="700"/>
      <c r="M170" s="698"/>
      <c r="N170" s="699"/>
      <c r="O170" s="699"/>
      <c r="P170" s="700"/>
      <c r="Q170" s="700"/>
    </row>
    <row r="171" spans="1:17" ht="30" outlineLevel="1" x14ac:dyDescent="0.25">
      <c r="A171" s="659" t="s">
        <v>202</v>
      </c>
      <c r="B171" s="676" t="s">
        <v>144</v>
      </c>
      <c r="C171" s="733">
        <f t="shared" ref="C171:Q171" si="40">ROUND(C172+C173,3)</f>
        <v>0</v>
      </c>
      <c r="D171" s="734">
        <f t="shared" si="40"/>
        <v>0</v>
      </c>
      <c r="E171" s="734">
        <f t="shared" si="40"/>
        <v>0</v>
      </c>
      <c r="F171" s="735">
        <f t="shared" si="40"/>
        <v>0</v>
      </c>
      <c r="G171" s="736">
        <f t="shared" si="40"/>
        <v>0</v>
      </c>
      <c r="H171" s="733">
        <f t="shared" si="40"/>
        <v>0</v>
      </c>
      <c r="I171" s="734">
        <f t="shared" si="40"/>
        <v>0</v>
      </c>
      <c r="J171" s="734">
        <f t="shared" si="40"/>
        <v>0</v>
      </c>
      <c r="K171" s="735">
        <f t="shared" si="40"/>
        <v>0</v>
      </c>
      <c r="L171" s="736">
        <f t="shared" si="40"/>
        <v>0</v>
      </c>
      <c r="M171" s="733">
        <f t="shared" si="40"/>
        <v>0</v>
      </c>
      <c r="N171" s="734">
        <f t="shared" si="40"/>
        <v>0</v>
      </c>
      <c r="O171" s="734">
        <f t="shared" si="40"/>
        <v>0</v>
      </c>
      <c r="P171" s="735">
        <f t="shared" si="40"/>
        <v>0</v>
      </c>
      <c r="Q171" s="736">
        <f t="shared" si="40"/>
        <v>0</v>
      </c>
    </row>
    <row r="172" spans="1:17" s="625" customFormat="1" ht="30" outlineLevel="2" x14ac:dyDescent="0.25">
      <c r="A172" s="652" t="s">
        <v>46</v>
      </c>
      <c r="B172" s="666" t="s">
        <v>144</v>
      </c>
      <c r="C172" s="721">
        <f>ROUND('1. Статистика'!M179,3)</f>
        <v>0</v>
      </c>
      <c r="D172" s="722">
        <f>ROUND('1. Статистика'!N179,3)</f>
        <v>0</v>
      </c>
      <c r="E172" s="722">
        <f>ROUND('1. Статистика'!O179,3)</f>
        <v>0</v>
      </c>
      <c r="F172" s="723">
        <f>ROUND('1. Статистика'!P179,3)</f>
        <v>0</v>
      </c>
      <c r="G172" s="720">
        <f>ROUND(SUM(C172:F172),3)</f>
        <v>0</v>
      </c>
      <c r="H172" s="721">
        <f>ROUND(C171,3)</f>
        <v>0</v>
      </c>
      <c r="I172" s="722">
        <f>ROUND(D171,3)</f>
        <v>0</v>
      </c>
      <c r="J172" s="722">
        <f>ROUND(E171,3)</f>
        <v>0</v>
      </c>
      <c r="K172" s="723">
        <f>ROUND(F171,3)</f>
        <v>0</v>
      </c>
      <c r="L172" s="720">
        <f>ROUND(SUM(H172:K172),3)</f>
        <v>0</v>
      </c>
      <c r="M172" s="721">
        <f>ROUND(H171,3)</f>
        <v>0</v>
      </c>
      <c r="N172" s="722">
        <f>ROUND(I171,3)</f>
        <v>0</v>
      </c>
      <c r="O172" s="722">
        <f>ROUND(J171,3)</f>
        <v>0</v>
      </c>
      <c r="P172" s="723">
        <f>ROUND(K171,3)</f>
        <v>0</v>
      </c>
      <c r="Q172" s="720">
        <f>ROUND(SUM(M172:P172),3)</f>
        <v>0</v>
      </c>
    </row>
    <row r="173" spans="1:17" s="625" customFormat="1" ht="30" outlineLevel="2" x14ac:dyDescent="0.25">
      <c r="A173" s="653" t="s">
        <v>47</v>
      </c>
      <c r="B173" s="672" t="s">
        <v>144</v>
      </c>
      <c r="C173" s="763">
        <f>ROUND((C149+C154+C159+C164+C169)-C172,3)</f>
        <v>0</v>
      </c>
      <c r="D173" s="764">
        <f>ROUND((D149+D154+D159+D164+D169)-D172,3)</f>
        <v>0</v>
      </c>
      <c r="E173" s="764">
        <f>ROUND((E149+E154+E159+E164+E169)-E172,3)</f>
        <v>0</v>
      </c>
      <c r="F173" s="765">
        <f>ROUND((F149+F154+F159+F164+F169)-F172,3)</f>
        <v>0</v>
      </c>
      <c r="G173" s="728">
        <f>ROUND(SUM(C173:F173),3)</f>
        <v>0</v>
      </c>
      <c r="H173" s="763">
        <f>ROUND((H149+H154+H159+H164+H169)-H172,3)</f>
        <v>0</v>
      </c>
      <c r="I173" s="764">
        <f>ROUND((I149+I154+I159+I164+I169)-I172,3)</f>
        <v>0</v>
      </c>
      <c r="J173" s="764">
        <f>ROUND((J149+J154+J159+J164+J169)-J172,3)</f>
        <v>0</v>
      </c>
      <c r="K173" s="765">
        <f>ROUND((K149+K154+K159+K164+K169)-K172,3)</f>
        <v>0</v>
      </c>
      <c r="L173" s="728">
        <f>ROUND(SUM(H173:K173),3)</f>
        <v>0</v>
      </c>
      <c r="M173" s="763">
        <f>ROUND((M149+M154+M159+M164+M169)-M172,3)</f>
        <v>0</v>
      </c>
      <c r="N173" s="764">
        <f>ROUND((N149+N154+N159+N164+N169)-N172,3)</f>
        <v>0</v>
      </c>
      <c r="O173" s="764">
        <f>ROUND((O149+O154+O159+O164+O169)-O172,3)</f>
        <v>0</v>
      </c>
      <c r="P173" s="765">
        <f>ROUND((P149+P154+P159+P164+P169)-P172,3)</f>
        <v>0</v>
      </c>
      <c r="Q173" s="728">
        <f>ROUND(SUM(M173:P173),3)</f>
        <v>0</v>
      </c>
    </row>
    <row r="174" spans="1:17" s="624" customFormat="1" x14ac:dyDescent="0.25">
      <c r="A174" s="644" t="s">
        <v>154</v>
      </c>
      <c r="B174" s="674" t="s">
        <v>144</v>
      </c>
      <c r="C174" s="687">
        <f t="shared" ref="C174:Q174" si="41">ROUND(C175+C196+C182+C189+C203,3)</f>
        <v>17.565000000000001</v>
      </c>
      <c r="D174" s="687">
        <f t="shared" si="41"/>
        <v>16.498999999999999</v>
      </c>
      <c r="E174" s="687">
        <f t="shared" si="41"/>
        <v>22.244</v>
      </c>
      <c r="F174" s="687">
        <f t="shared" si="41"/>
        <v>25.38</v>
      </c>
      <c r="G174" s="689">
        <f t="shared" si="41"/>
        <v>81.688000000000002</v>
      </c>
      <c r="H174" s="687">
        <f t="shared" si="41"/>
        <v>17.565000000000001</v>
      </c>
      <c r="I174" s="687">
        <f t="shared" si="41"/>
        <v>16.498999999999999</v>
      </c>
      <c r="J174" s="687">
        <f t="shared" si="41"/>
        <v>22.244</v>
      </c>
      <c r="K174" s="688">
        <f t="shared" si="41"/>
        <v>25.38</v>
      </c>
      <c r="L174" s="689">
        <f t="shared" si="41"/>
        <v>81.688000000000002</v>
      </c>
      <c r="M174" s="687">
        <f t="shared" si="41"/>
        <v>17.565000000000001</v>
      </c>
      <c r="N174" s="687">
        <f t="shared" si="41"/>
        <v>16.498999999999999</v>
      </c>
      <c r="O174" s="687">
        <f t="shared" si="41"/>
        <v>22.244</v>
      </c>
      <c r="P174" s="688">
        <f t="shared" si="41"/>
        <v>25.38</v>
      </c>
      <c r="Q174" s="689">
        <f t="shared" si="41"/>
        <v>81.688000000000002</v>
      </c>
    </row>
    <row r="175" spans="1:17" outlineLevel="1" x14ac:dyDescent="0.25">
      <c r="A175" s="643" t="s">
        <v>184</v>
      </c>
      <c r="B175" s="663" t="s">
        <v>144</v>
      </c>
      <c r="C175" s="691">
        <f>ROUND('2. Прогноз. Без корректировки'!C175,3)</f>
        <v>4.4349999999999996</v>
      </c>
      <c r="D175" s="691">
        <f>ROUND('2. Прогноз. Без корректировки'!D175,3)</f>
        <v>5.3849999999999998</v>
      </c>
      <c r="E175" s="691">
        <f>ROUND('2. Прогноз. Без корректировки'!E175,3)</f>
        <v>4.774</v>
      </c>
      <c r="F175" s="691">
        <f>ROUND('2. Прогноз. Без корректировки'!F175,3)</f>
        <v>8.0329999999999995</v>
      </c>
      <c r="G175" s="685">
        <f>ROUND('2. Прогноз. Без корректировки'!G175,3)</f>
        <v>22.626999999999999</v>
      </c>
      <c r="H175" s="691">
        <f>ROUND('2. Прогноз. Без корректировки'!H175,3)</f>
        <v>4.4349999999999996</v>
      </c>
      <c r="I175" s="691">
        <f>ROUND('2. Прогноз. Без корректировки'!I175,3)</f>
        <v>5.3849999999999998</v>
      </c>
      <c r="J175" s="691">
        <f>ROUND('2. Прогноз. Без корректировки'!J175,3)</f>
        <v>4.774</v>
      </c>
      <c r="K175" s="691">
        <f>ROUND('2. Прогноз. Без корректировки'!K175,3)</f>
        <v>8.0329999999999995</v>
      </c>
      <c r="L175" s="685">
        <f>ROUND('2. Прогноз. Без корректировки'!L175,3)</f>
        <v>22.626999999999999</v>
      </c>
      <c r="M175" s="691">
        <f>ROUND('2. Прогноз. Без корректировки'!M175,3)</f>
        <v>4.4349999999999996</v>
      </c>
      <c r="N175" s="691">
        <f>ROUND('2. Прогноз. Без корректировки'!N175,3)</f>
        <v>5.3849999999999998</v>
      </c>
      <c r="O175" s="691">
        <f>ROUND('2. Прогноз. Без корректировки'!O175,3)</f>
        <v>4.774</v>
      </c>
      <c r="P175" s="691">
        <f>ROUND('2. Прогноз. Без корректировки'!P175,3)</f>
        <v>8.0329999999999995</v>
      </c>
      <c r="Q175" s="685">
        <f>ROUND('2. Прогноз. Без корректировки'!Q175,3)</f>
        <v>22.626999999999999</v>
      </c>
    </row>
    <row r="176" spans="1:17" outlineLevel="2" x14ac:dyDescent="0.25">
      <c r="A176" s="409" t="s">
        <v>254</v>
      </c>
      <c r="B176" s="666" t="s">
        <v>132</v>
      </c>
      <c r="C176" s="737">
        <f>ROUND('2. Прогноз. Без корректировки'!C176,3)</f>
        <v>0.19600000000000001</v>
      </c>
      <c r="D176" s="737">
        <f>ROUND('2. Прогноз. Без корректировки'!D176,3)</f>
        <v>0.23799999999999999</v>
      </c>
      <c r="E176" s="737">
        <f>ROUND('2. Прогноз. Без корректировки'!E176,3)</f>
        <v>0.21099999999999999</v>
      </c>
      <c r="F176" s="737">
        <f>ROUND('2. Прогноз. Без корректировки'!F176,3)</f>
        <v>0.35499999999999998</v>
      </c>
      <c r="G176" s="738">
        <f>ROUND('2. Прогноз. Без корректировки'!G176,3)</f>
        <v>1</v>
      </c>
      <c r="H176" s="737">
        <f>ROUND('2. Прогноз. Без корректировки'!H176,3)</f>
        <v>0.19600000000000001</v>
      </c>
      <c r="I176" s="737">
        <f>ROUND('2. Прогноз. Без корректировки'!I176,3)</f>
        <v>0.23799999999999999</v>
      </c>
      <c r="J176" s="737">
        <f>ROUND('2. Прогноз. Без корректировки'!J176,3)</f>
        <v>0.21099999999999999</v>
      </c>
      <c r="K176" s="737">
        <f>ROUND('2. Прогноз. Без корректировки'!K176,3)</f>
        <v>0.35499999999999998</v>
      </c>
      <c r="L176" s="738">
        <f>ROUND('2. Прогноз. Без корректировки'!L176,3)</f>
        <v>1</v>
      </c>
      <c r="M176" s="737">
        <f>ROUND('2. Прогноз. Без корректировки'!M176,3)</f>
        <v>0.19600000000000001</v>
      </c>
      <c r="N176" s="737">
        <f>ROUND('2. Прогноз. Без корректировки'!N176,3)</f>
        <v>0.23799999999999999</v>
      </c>
      <c r="O176" s="737">
        <f>ROUND('2. Прогноз. Без корректировки'!O176,3)</f>
        <v>0.21099999999999999</v>
      </c>
      <c r="P176" s="737">
        <f>ROUND('2. Прогноз. Без корректировки'!P176,3)</f>
        <v>0.35499999999999998</v>
      </c>
      <c r="Q176" s="738">
        <f>ROUND('2. Прогноз. Без корректировки'!Q176,3)</f>
        <v>1</v>
      </c>
    </row>
    <row r="177" spans="1:17" s="625" customFormat="1" ht="32.65" customHeight="1" outlineLevel="2" x14ac:dyDescent="0.25">
      <c r="A177" s="413" t="s">
        <v>115</v>
      </c>
      <c r="B177" s="666" t="s">
        <v>132</v>
      </c>
      <c r="C177" s="721">
        <f>ROUND('2. Прогноз. Без корректировки'!C177,3)</f>
        <v>0.27700000000000002</v>
      </c>
      <c r="D177" s="722">
        <f>ROUND('2. Прогноз. Без корректировки'!D177,3)</f>
        <v>0.27700000000000002</v>
      </c>
      <c r="E177" s="722">
        <f>ROUND('2. Прогноз. Без корректировки'!E177,3)</f>
        <v>0.27700000000000002</v>
      </c>
      <c r="F177" s="722">
        <f>ROUND('2. Прогноз. Без корректировки'!F177,3)</f>
        <v>0.27700000000000002</v>
      </c>
      <c r="G177" s="766">
        <f>ROUND('2. Прогноз. Без корректировки'!G177,3)</f>
        <v>0.27700000000000002</v>
      </c>
      <c r="H177" s="721">
        <f>ROUND('2. Прогноз. Без корректировки'!H177,3)</f>
        <v>0.27700000000000002</v>
      </c>
      <c r="I177" s="722">
        <f>ROUND('2. Прогноз. Без корректировки'!I177,3)</f>
        <v>0.27700000000000002</v>
      </c>
      <c r="J177" s="722">
        <f>ROUND('2. Прогноз. Без корректировки'!J177,3)</f>
        <v>0.27700000000000002</v>
      </c>
      <c r="K177" s="722">
        <f>ROUND('2. Прогноз. Без корректировки'!K177,3)</f>
        <v>0.27700000000000002</v>
      </c>
      <c r="L177" s="766">
        <f>ROUND('2. Прогноз. Без корректировки'!L177,3)</f>
        <v>0.27700000000000002</v>
      </c>
      <c r="M177" s="721">
        <f>ROUND('2. Прогноз. Без корректировки'!M177,3)</f>
        <v>0.27700000000000002</v>
      </c>
      <c r="N177" s="722">
        <f>ROUND('2. Прогноз. Без корректировки'!N177,3)</f>
        <v>0.27700000000000002</v>
      </c>
      <c r="O177" s="722">
        <f>ROUND('2. Прогноз. Без корректировки'!O177,3)</f>
        <v>0.27700000000000002</v>
      </c>
      <c r="P177" s="722">
        <f>ROUND('2. Прогноз. Без корректировки'!P177,3)</f>
        <v>0.27700000000000002</v>
      </c>
      <c r="Q177" s="766">
        <f>ROUND('2. Прогноз. Без корректировки'!Q177,3)</f>
        <v>0.27700000000000002</v>
      </c>
    </row>
    <row r="178" spans="1:17" s="625" customFormat="1" outlineLevel="2" x14ac:dyDescent="0.25">
      <c r="A178" s="413" t="s">
        <v>163</v>
      </c>
      <c r="B178" s="666" t="s">
        <v>144</v>
      </c>
      <c r="C178" s="721">
        <f>ROUND('2. Прогноз. Без корректировки'!C178,3)</f>
        <v>81.688999999999993</v>
      </c>
      <c r="D178" s="722">
        <f>ROUND('2. Прогноз. Без корректировки'!D178,3)</f>
        <v>81.688999999999993</v>
      </c>
      <c r="E178" s="722">
        <f>ROUND('2. Прогноз. Без корректировки'!E178,3)</f>
        <v>81.688999999999993</v>
      </c>
      <c r="F178" s="722">
        <f>ROUND('2. Прогноз. Без корректировки'!F178,3)</f>
        <v>81.688999999999993</v>
      </c>
      <c r="G178" s="720">
        <f>ROUND('2. Прогноз. Без корректировки'!G178,3)</f>
        <v>81.688999999999993</v>
      </c>
      <c r="H178" s="721">
        <f>ROUND('2. Прогноз. Без корректировки'!H178,3)</f>
        <v>81.688999999999993</v>
      </c>
      <c r="I178" s="722">
        <f>ROUND('2. Прогноз. Без корректировки'!I178,3)</f>
        <v>81.688999999999993</v>
      </c>
      <c r="J178" s="722">
        <f>ROUND('2. Прогноз. Без корректировки'!J178,3)</f>
        <v>81.688999999999993</v>
      </c>
      <c r="K178" s="722">
        <f>ROUND('2. Прогноз. Без корректировки'!K178,3)</f>
        <v>81.688999999999993</v>
      </c>
      <c r="L178" s="720">
        <f>ROUND('2. Прогноз. Без корректировки'!L178,3)</f>
        <v>81.688999999999993</v>
      </c>
      <c r="M178" s="721">
        <f>ROUND('2. Прогноз. Без корректировки'!M178,3)</f>
        <v>81.688999999999993</v>
      </c>
      <c r="N178" s="722">
        <f>ROUND('2. Прогноз. Без корректировки'!N178,3)</f>
        <v>81.688999999999993</v>
      </c>
      <c r="O178" s="722">
        <f>ROUND('2. Прогноз. Без корректировки'!O178,3)</f>
        <v>81.688999999999993</v>
      </c>
      <c r="P178" s="722">
        <f>ROUND('2. Прогноз. Без корректировки'!P178,3)</f>
        <v>81.688999999999993</v>
      </c>
      <c r="Q178" s="720">
        <f>ROUND('2. Прогноз. Без корректировки'!Q178,3)</f>
        <v>81.688999999999993</v>
      </c>
    </row>
    <row r="179" spans="1:17" s="625" customFormat="1" ht="30" outlineLevel="2" x14ac:dyDescent="0.25">
      <c r="A179" s="413" t="s">
        <v>249</v>
      </c>
      <c r="B179" s="666" t="s">
        <v>144</v>
      </c>
      <c r="C179" s="721">
        <f>ROUND('2. Прогноз. Без корректировки'!C179,3)</f>
        <v>4.0919999999999996</v>
      </c>
      <c r="D179" s="722">
        <f>ROUND('2. Прогноз. Без корректировки'!D179,3)</f>
        <v>5.07</v>
      </c>
      <c r="E179" s="722">
        <f>ROUND('2. Прогноз. Без корректировки'!E179,3)</f>
        <v>4.3259999999999996</v>
      </c>
      <c r="F179" s="722">
        <f>ROUND('2. Прогноз. Без корректировки'!F179,3)</f>
        <v>7.6130000000000004</v>
      </c>
      <c r="G179" s="720">
        <f>ROUND('2. Прогноз. Без корректировки'!G179,3)</f>
        <v>21.100999999999999</v>
      </c>
      <c r="H179" s="721">
        <f>ROUND('2. Прогноз. Без корректировки'!H179,3)</f>
        <v>4.0919999999999996</v>
      </c>
      <c r="I179" s="722">
        <f>ROUND('2. Прогноз. Без корректировки'!I179,3)</f>
        <v>5.07</v>
      </c>
      <c r="J179" s="722">
        <f>ROUND('2. Прогноз. Без корректировки'!J179,3)</f>
        <v>4.3259999999999996</v>
      </c>
      <c r="K179" s="722">
        <f>ROUND('2. Прогноз. Без корректировки'!K179,3)</f>
        <v>7.6130000000000004</v>
      </c>
      <c r="L179" s="720">
        <f>ROUND('2. Прогноз. Без корректировки'!L179,3)</f>
        <v>21.100999999999999</v>
      </c>
      <c r="M179" s="721">
        <f>ROUND('2. Прогноз. Без корректировки'!M179,3)</f>
        <v>4.0919999999999996</v>
      </c>
      <c r="N179" s="722">
        <f>ROUND('2. Прогноз. Без корректировки'!N179,3)</f>
        <v>5.07</v>
      </c>
      <c r="O179" s="722">
        <f>ROUND('2. Прогноз. Без корректировки'!O179,3)</f>
        <v>4.3259999999999996</v>
      </c>
      <c r="P179" s="722">
        <f>ROUND('2. Прогноз. Без корректировки'!P179,3)</f>
        <v>7.6130000000000004</v>
      </c>
      <c r="Q179" s="720">
        <f>ROUND('2. Прогноз. Без корректировки'!Q179,3)</f>
        <v>21.100999999999999</v>
      </c>
    </row>
    <row r="180" spans="1:17" s="625" customFormat="1" outlineLevel="2" x14ac:dyDescent="0.25">
      <c r="A180" s="413" t="s">
        <v>227</v>
      </c>
      <c r="B180" s="666" t="s">
        <v>144</v>
      </c>
      <c r="C180" s="722">
        <f>ROUND('2. Прогноз. Без корректировки'!C180,3)</f>
        <v>0.34300000000000003</v>
      </c>
      <c r="D180" s="722">
        <f>ROUND('2. Прогноз. Без корректировки'!D180,3)</f>
        <v>0.315</v>
      </c>
      <c r="E180" s="722">
        <f>ROUND('2. Прогноз. Без корректировки'!E180,3)</f>
        <v>0.44800000000000001</v>
      </c>
      <c r="F180" s="722">
        <f>ROUND('2. Прогноз. Без корректировки'!F180,3)</f>
        <v>0.42</v>
      </c>
      <c r="G180" s="720">
        <f>ROUND('2. Прогноз. Без корректировки'!G180,3)</f>
        <v>1.526</v>
      </c>
      <c r="H180" s="722">
        <f>ROUND('2. Прогноз. Без корректировки'!H180,3)</f>
        <v>0.34300000000000003</v>
      </c>
      <c r="I180" s="722">
        <f>ROUND('2. Прогноз. Без корректировки'!I180,3)</f>
        <v>0.315</v>
      </c>
      <c r="J180" s="722">
        <f>ROUND('2. Прогноз. Без корректировки'!J180,3)</f>
        <v>0.44800000000000001</v>
      </c>
      <c r="K180" s="722">
        <f>ROUND('2. Прогноз. Без корректировки'!K180,3)</f>
        <v>0.42</v>
      </c>
      <c r="L180" s="720">
        <f>ROUND('2. Прогноз. Без корректировки'!L180,3)</f>
        <v>1.526</v>
      </c>
      <c r="M180" s="722">
        <f>ROUND('2. Прогноз. Без корректировки'!M180,3)</f>
        <v>0.34300000000000003</v>
      </c>
      <c r="N180" s="722">
        <f>ROUND('2. Прогноз. Без корректировки'!N180,3)</f>
        <v>0.315</v>
      </c>
      <c r="O180" s="722">
        <f>ROUND('2. Прогноз. Без корректировки'!O180,3)</f>
        <v>0.44800000000000001</v>
      </c>
      <c r="P180" s="722">
        <f>ROUND('2. Прогноз. Без корректировки'!P180,3)</f>
        <v>0.42</v>
      </c>
      <c r="Q180" s="720">
        <f>ROUND('2. Прогноз. Без корректировки'!Q180,3)</f>
        <v>1.526</v>
      </c>
    </row>
    <row r="181" spans="1:17" s="625" customFormat="1" outlineLevel="2" x14ac:dyDescent="0.25">
      <c r="A181" s="660" t="s">
        <v>200</v>
      </c>
      <c r="B181" s="672" t="s">
        <v>132</v>
      </c>
      <c r="C181" s="722">
        <f>ROUND('2. Прогноз. Без корректировки'!C181,3)</f>
        <v>7.0000000000000007E-2</v>
      </c>
      <c r="D181" s="722">
        <f>ROUND('2. Прогноз. Без корректировки'!D181,3)</f>
        <v>7.0000000000000007E-2</v>
      </c>
      <c r="E181" s="722">
        <f>ROUND('2. Прогноз. Без корректировки'!E181,3)</f>
        <v>7.0000000000000007E-2</v>
      </c>
      <c r="F181" s="722">
        <f>ROUND('2. Прогноз. Без корректировки'!F181,3)</f>
        <v>7.0000000000000007E-2</v>
      </c>
      <c r="G181" s="728">
        <f>ROUND('2. Прогноз. Без корректировки'!G181,3)</f>
        <v>7.0000000000000007E-2</v>
      </c>
      <c r="H181" s="722">
        <f>ROUND('2. Прогноз. Без корректировки'!H181,3)</f>
        <v>7.0000000000000007E-2</v>
      </c>
      <c r="I181" s="722">
        <f>ROUND('2. Прогноз. Без корректировки'!I181,3)</f>
        <v>7.0000000000000007E-2</v>
      </c>
      <c r="J181" s="722">
        <f>ROUND('2. Прогноз. Без корректировки'!J181,3)</f>
        <v>7.0000000000000007E-2</v>
      </c>
      <c r="K181" s="722">
        <f>ROUND('2. Прогноз. Без корректировки'!K181,3)</f>
        <v>7.0000000000000007E-2</v>
      </c>
      <c r="L181" s="728">
        <f>ROUND('2. Прогноз. Без корректировки'!L181,3)</f>
        <v>7.0000000000000007E-2</v>
      </c>
      <c r="M181" s="722">
        <f>ROUND('2. Прогноз. Без корректировки'!M181,3)</f>
        <v>7.0000000000000007E-2</v>
      </c>
      <c r="N181" s="722">
        <f>ROUND('2. Прогноз. Без корректировки'!N181,3)</f>
        <v>7.0000000000000007E-2</v>
      </c>
      <c r="O181" s="722">
        <f>ROUND('2. Прогноз. Без корректировки'!O181,3)</f>
        <v>7.0000000000000007E-2</v>
      </c>
      <c r="P181" s="722">
        <f>ROUND('2. Прогноз. Без корректировки'!P181,3)</f>
        <v>7.0000000000000007E-2</v>
      </c>
      <c r="Q181" s="728">
        <f>ROUND('2. Прогноз. Без корректировки'!Q181,3)</f>
        <v>7.0000000000000007E-2</v>
      </c>
    </row>
    <row r="182" spans="1:17" outlineLevel="1" x14ac:dyDescent="0.25">
      <c r="A182" s="643" t="s">
        <v>185</v>
      </c>
      <c r="B182" s="663" t="s">
        <v>144</v>
      </c>
      <c r="C182" s="691">
        <f>ROUND('2. Прогноз. Без корректировки'!C182,3)</f>
        <v>3.8820000000000001</v>
      </c>
      <c r="D182" s="691">
        <f>ROUND('2. Прогноз. Без корректировки'!D182,3)</f>
        <v>3.3879999999999999</v>
      </c>
      <c r="E182" s="691">
        <f>ROUND('2. Прогноз. Без корректировки'!E182,3)</f>
        <v>5.2050000000000001</v>
      </c>
      <c r="F182" s="691">
        <f>ROUND('2. Прогноз. Без корректировки'!F182,3)</f>
        <v>5.17</v>
      </c>
      <c r="G182" s="685">
        <f>ROUND('2. Прогноз. Без корректировки'!G182,3)</f>
        <v>17.645</v>
      </c>
      <c r="H182" s="691">
        <f>ROUND('2. Прогноз. Без корректировки'!H182,3)</f>
        <v>3.8820000000000001</v>
      </c>
      <c r="I182" s="691">
        <f>ROUND('2. Прогноз. Без корректировки'!I182,3)</f>
        <v>3.3879999999999999</v>
      </c>
      <c r="J182" s="691">
        <f>ROUND('2. Прогноз. Без корректировки'!J182,3)</f>
        <v>5.2050000000000001</v>
      </c>
      <c r="K182" s="691">
        <f>ROUND('2. Прогноз. Без корректировки'!K182,3)</f>
        <v>5.17</v>
      </c>
      <c r="L182" s="685">
        <f>ROUND('2. Прогноз. Без корректировки'!L182,3)</f>
        <v>17.645</v>
      </c>
      <c r="M182" s="691">
        <f>ROUND('2. Прогноз. Без корректировки'!M182,3)</f>
        <v>3.8820000000000001</v>
      </c>
      <c r="N182" s="691">
        <f>ROUND('2. Прогноз. Без корректировки'!N182,3)</f>
        <v>3.3879999999999999</v>
      </c>
      <c r="O182" s="691">
        <f>ROUND('2. Прогноз. Без корректировки'!O182,3)</f>
        <v>5.2050000000000001</v>
      </c>
      <c r="P182" s="691">
        <f>ROUND('2. Прогноз. Без корректировки'!P182,3)</f>
        <v>5.17</v>
      </c>
      <c r="Q182" s="685">
        <f>ROUND('2. Прогноз. Без корректировки'!Q182,3)</f>
        <v>17.645</v>
      </c>
    </row>
    <row r="183" spans="1:17" outlineLevel="2" x14ac:dyDescent="0.25">
      <c r="A183" s="409" t="s">
        <v>254</v>
      </c>
      <c r="B183" s="666" t="s">
        <v>132</v>
      </c>
      <c r="C183" s="737">
        <f>ROUND('2. Прогноз. Без корректировки'!C183,3)</f>
        <v>0.22</v>
      </c>
      <c r="D183" s="737">
        <f>ROUND('2. Прогноз. Без корректировки'!D183,3)</f>
        <v>0.192</v>
      </c>
      <c r="E183" s="737">
        <f>ROUND('2. Прогноз. Без корректировки'!E183,3)</f>
        <v>0.29499999999999998</v>
      </c>
      <c r="F183" s="737">
        <f>ROUND('2. Прогноз. Без корректировки'!F183,3)</f>
        <v>0.29299999999999998</v>
      </c>
      <c r="G183" s="738">
        <f>ROUND('2. Прогноз. Без корректировки'!G183,3)</f>
        <v>1</v>
      </c>
      <c r="H183" s="737">
        <f>ROUND('2. Прогноз. Без корректировки'!H183,3)</f>
        <v>0.22</v>
      </c>
      <c r="I183" s="737">
        <f>ROUND('2. Прогноз. Без корректировки'!I183,3)</f>
        <v>0.192</v>
      </c>
      <c r="J183" s="737">
        <f>ROUND('2. Прогноз. Без корректировки'!J183,3)</f>
        <v>0.29499999999999998</v>
      </c>
      <c r="K183" s="737">
        <f>ROUND('2. Прогноз. Без корректировки'!K183,3)</f>
        <v>0.29299999999999998</v>
      </c>
      <c r="L183" s="738">
        <f>ROUND('2. Прогноз. Без корректировки'!L183,3)</f>
        <v>1</v>
      </c>
      <c r="M183" s="737">
        <f>ROUND('2. Прогноз. Без корректировки'!M183,3)</f>
        <v>0.22</v>
      </c>
      <c r="N183" s="737">
        <f>ROUND('2. Прогноз. Без корректировки'!N183,3)</f>
        <v>0.192</v>
      </c>
      <c r="O183" s="737">
        <f>ROUND('2. Прогноз. Без корректировки'!O183,3)</f>
        <v>0.29499999999999998</v>
      </c>
      <c r="P183" s="737">
        <f>ROUND('2. Прогноз. Без корректировки'!P183,3)</f>
        <v>0.29299999999999998</v>
      </c>
      <c r="Q183" s="738">
        <f>ROUND('2. Прогноз. Без корректировки'!Q183,3)</f>
        <v>1</v>
      </c>
    </row>
    <row r="184" spans="1:17" s="625" customFormat="1" ht="32.65" customHeight="1" outlineLevel="2" x14ac:dyDescent="0.25">
      <c r="A184" s="413" t="s">
        <v>115</v>
      </c>
      <c r="B184" s="666" t="s">
        <v>132</v>
      </c>
      <c r="C184" s="721">
        <f>ROUND('2. Прогноз. Без корректировки'!C184,3)</f>
        <v>0.216</v>
      </c>
      <c r="D184" s="722">
        <f>ROUND('2. Прогноз. Без корректировки'!D184,3)</f>
        <v>0.216</v>
      </c>
      <c r="E184" s="722">
        <f>ROUND('2. Прогноз. Без корректировки'!E184,3)</f>
        <v>0.216</v>
      </c>
      <c r="F184" s="722">
        <f>ROUND('2. Прогноз. Без корректировки'!F184,3)</f>
        <v>0.216</v>
      </c>
      <c r="G184" s="766">
        <f>ROUND('2. Прогноз. Без корректировки'!G184,3)</f>
        <v>0.216</v>
      </c>
      <c r="H184" s="721">
        <f>ROUND('2. Прогноз. Без корректировки'!H184,3)</f>
        <v>0.216</v>
      </c>
      <c r="I184" s="722">
        <f>ROUND('2. Прогноз. Без корректировки'!I184,3)</f>
        <v>0.216</v>
      </c>
      <c r="J184" s="722">
        <f>ROUND('2. Прогноз. Без корректировки'!J184,3)</f>
        <v>0.216</v>
      </c>
      <c r="K184" s="722">
        <f>ROUND('2. Прогноз. Без корректировки'!K184,3)</f>
        <v>0.216</v>
      </c>
      <c r="L184" s="766">
        <f>ROUND('2. Прогноз. Без корректировки'!L184,3)</f>
        <v>0.216</v>
      </c>
      <c r="M184" s="721">
        <f>ROUND('2. Прогноз. Без корректировки'!M184,3)</f>
        <v>0.216</v>
      </c>
      <c r="N184" s="722">
        <f>ROUND('2. Прогноз. Без корректировки'!N184,3)</f>
        <v>0.216</v>
      </c>
      <c r="O184" s="722">
        <f>ROUND('2. Прогноз. Без корректировки'!O184,3)</f>
        <v>0.216</v>
      </c>
      <c r="P184" s="722">
        <f>ROUND('2. Прогноз. Без корректировки'!P184,3)</f>
        <v>0.216</v>
      </c>
      <c r="Q184" s="766">
        <f>ROUND('2. Прогноз. Без корректировки'!Q184,3)</f>
        <v>0.216</v>
      </c>
    </row>
    <row r="185" spans="1:17" s="625" customFormat="1" outlineLevel="2" x14ac:dyDescent="0.25">
      <c r="A185" s="413" t="s">
        <v>163</v>
      </c>
      <c r="B185" s="666" t="s">
        <v>144</v>
      </c>
      <c r="C185" s="721">
        <f>ROUND('2. Прогноз. Без корректировки'!C185,3)</f>
        <v>81.688999999999993</v>
      </c>
      <c r="D185" s="722">
        <f>ROUND('2. Прогноз. Без корректировки'!D185,3)</f>
        <v>81.688999999999993</v>
      </c>
      <c r="E185" s="722">
        <f>ROUND('2. Прогноз. Без корректировки'!E185,3)</f>
        <v>81.688999999999993</v>
      </c>
      <c r="F185" s="722">
        <f>ROUND('2. Прогноз. Без корректировки'!F185,3)</f>
        <v>81.688999999999993</v>
      </c>
      <c r="G185" s="720">
        <f>ROUND('2. Прогноз. Без корректировки'!G185,3)</f>
        <v>81.688999999999993</v>
      </c>
      <c r="H185" s="721">
        <f>ROUND('2. Прогноз. Без корректировки'!H185,3)</f>
        <v>81.688999999999993</v>
      </c>
      <c r="I185" s="722">
        <f>ROUND('2. Прогноз. Без корректировки'!I185,3)</f>
        <v>81.688999999999993</v>
      </c>
      <c r="J185" s="722">
        <f>ROUND('2. Прогноз. Без корректировки'!J185,3)</f>
        <v>81.688999999999993</v>
      </c>
      <c r="K185" s="722">
        <f>ROUND('2. Прогноз. Без корректировки'!K185,3)</f>
        <v>81.688999999999993</v>
      </c>
      <c r="L185" s="720">
        <f>ROUND('2. Прогноз. Без корректировки'!L185,3)</f>
        <v>81.688999999999993</v>
      </c>
      <c r="M185" s="721">
        <f>ROUND('2. Прогноз. Без корректировки'!M185,3)</f>
        <v>81.688999999999993</v>
      </c>
      <c r="N185" s="722">
        <f>ROUND('2. Прогноз. Без корректировки'!N185,3)</f>
        <v>81.688999999999993</v>
      </c>
      <c r="O185" s="722">
        <f>ROUND('2. Прогноз. Без корректировки'!O185,3)</f>
        <v>81.688999999999993</v>
      </c>
      <c r="P185" s="722">
        <f>ROUND('2. Прогноз. Без корректировки'!P185,3)</f>
        <v>81.688999999999993</v>
      </c>
      <c r="Q185" s="720">
        <f>ROUND('2. Прогноз. Без корректировки'!Q185,3)</f>
        <v>81.688999999999993</v>
      </c>
    </row>
    <row r="186" spans="1:17" s="625" customFormat="1" ht="30" outlineLevel="2" x14ac:dyDescent="0.25">
      <c r="A186" s="413" t="s">
        <v>250</v>
      </c>
      <c r="B186" s="666" t="s">
        <v>144</v>
      </c>
      <c r="C186" s="721">
        <f>ROUND('2. Прогноз. Без корректировки'!C186,3)</f>
        <v>1.9219999999999999</v>
      </c>
      <c r="D186" s="722">
        <f>ROUND('2. Прогноз. Без корректировки'!D186,3)</f>
        <v>1.5880000000000001</v>
      </c>
      <c r="E186" s="722">
        <f>ROUND('2. Прогноз. Без корректировки'!E186,3)</f>
        <v>2.645</v>
      </c>
      <c r="F186" s="722">
        <f>ROUND('2. Прогноз. Без корректировки'!F186,3)</f>
        <v>2.77</v>
      </c>
      <c r="G186" s="720">
        <f>ROUND('2. Прогноз. Без корректировки'!G186,3)</f>
        <v>8.9250000000000007</v>
      </c>
      <c r="H186" s="721">
        <f>ROUND('2. Прогноз. Без корректировки'!H186,3)</f>
        <v>1.9219999999999999</v>
      </c>
      <c r="I186" s="722">
        <f>ROUND('2. Прогноз. Без корректировки'!I186,3)</f>
        <v>1.5880000000000001</v>
      </c>
      <c r="J186" s="722">
        <f>ROUND('2. Прогноз. Без корректировки'!J186,3)</f>
        <v>2.645</v>
      </c>
      <c r="K186" s="722">
        <f>ROUND('2. Прогноз. Без корректировки'!K186,3)</f>
        <v>2.77</v>
      </c>
      <c r="L186" s="720">
        <f>ROUND('2. Прогноз. Без корректировки'!L186,3)</f>
        <v>8.9250000000000007</v>
      </c>
      <c r="M186" s="721">
        <f>ROUND('2. Прогноз. Без корректировки'!M186,3)</f>
        <v>1.9219999999999999</v>
      </c>
      <c r="N186" s="722">
        <f>ROUND('2. Прогноз. Без корректировки'!N186,3)</f>
        <v>1.5880000000000001</v>
      </c>
      <c r="O186" s="722">
        <f>ROUND('2. Прогноз. Без корректировки'!O186,3)</f>
        <v>2.645</v>
      </c>
      <c r="P186" s="722">
        <f>ROUND('2. Прогноз. Без корректировки'!P186,3)</f>
        <v>2.77</v>
      </c>
      <c r="Q186" s="720">
        <f>ROUND('2. Прогноз. Без корректировки'!Q186,3)</f>
        <v>8.9250000000000007</v>
      </c>
    </row>
    <row r="187" spans="1:17" s="625" customFormat="1" outlineLevel="2" x14ac:dyDescent="0.25">
      <c r="A187" s="413" t="s">
        <v>228</v>
      </c>
      <c r="B187" s="666" t="s">
        <v>144</v>
      </c>
      <c r="C187" s="722">
        <f>ROUND('2. Прогноз. Без корректировки'!C187,3)</f>
        <v>1.96</v>
      </c>
      <c r="D187" s="722">
        <f>ROUND('2. Прогноз. Без корректировки'!D187,3)</f>
        <v>1.8</v>
      </c>
      <c r="E187" s="722">
        <f>ROUND('2. Прогноз. Без корректировки'!E187,3)</f>
        <v>2.56</v>
      </c>
      <c r="F187" s="722">
        <f>ROUND('2. Прогноз. Без корректировки'!F187,3)</f>
        <v>2.4</v>
      </c>
      <c r="G187" s="720">
        <f>ROUND('2. Прогноз. Без корректировки'!G187,3)</f>
        <v>8.7200000000000006</v>
      </c>
      <c r="H187" s="722">
        <f>ROUND('2. Прогноз. Без корректировки'!H187,3)</f>
        <v>1.96</v>
      </c>
      <c r="I187" s="722">
        <f>ROUND('2. Прогноз. Без корректировки'!I187,3)</f>
        <v>1.8</v>
      </c>
      <c r="J187" s="722">
        <f>ROUND('2. Прогноз. Без корректировки'!J187,3)</f>
        <v>2.56</v>
      </c>
      <c r="K187" s="722">
        <f>ROUND('2. Прогноз. Без корректировки'!K187,3)</f>
        <v>2.4</v>
      </c>
      <c r="L187" s="720">
        <f>ROUND('2. Прогноз. Без корректировки'!L187,3)</f>
        <v>8.7200000000000006</v>
      </c>
      <c r="M187" s="722">
        <f>ROUND('2. Прогноз. Без корректировки'!M187,3)</f>
        <v>1.96</v>
      </c>
      <c r="N187" s="722">
        <f>ROUND('2. Прогноз. Без корректировки'!N187,3)</f>
        <v>1.8</v>
      </c>
      <c r="O187" s="722">
        <f>ROUND('2. Прогноз. Без корректировки'!O187,3)</f>
        <v>2.56</v>
      </c>
      <c r="P187" s="722">
        <f>ROUND('2. Прогноз. Без корректировки'!P187,3)</f>
        <v>2.4</v>
      </c>
      <c r="Q187" s="720">
        <f>ROUND('2. Прогноз. Без корректировки'!Q187,3)</f>
        <v>8.7200000000000006</v>
      </c>
    </row>
    <row r="188" spans="1:17" s="625" customFormat="1" outlineLevel="2" x14ac:dyDescent="0.25">
      <c r="A188" s="660" t="s">
        <v>200</v>
      </c>
      <c r="B188" s="672" t="s">
        <v>132</v>
      </c>
      <c r="C188" s="722">
        <f>ROUND('2. Прогноз. Без корректировки'!C188,3)</f>
        <v>0.4</v>
      </c>
      <c r="D188" s="722">
        <f>ROUND('2. Прогноз. Без корректировки'!D188,3)</f>
        <v>0.4</v>
      </c>
      <c r="E188" s="722">
        <f>ROUND('2. Прогноз. Без корректировки'!E188,3)</f>
        <v>0.4</v>
      </c>
      <c r="F188" s="722">
        <f>ROUND('2. Прогноз. Без корректировки'!F188,3)</f>
        <v>0.4</v>
      </c>
      <c r="G188" s="728">
        <f>ROUND('2. Прогноз. Без корректировки'!G188,3)</f>
        <v>0.4</v>
      </c>
      <c r="H188" s="722">
        <f>ROUND('2. Прогноз. Без корректировки'!H188,3)</f>
        <v>0.4</v>
      </c>
      <c r="I188" s="722">
        <f>ROUND('2. Прогноз. Без корректировки'!I188,3)</f>
        <v>0.4</v>
      </c>
      <c r="J188" s="722">
        <f>ROUND('2. Прогноз. Без корректировки'!J188,3)</f>
        <v>0.4</v>
      </c>
      <c r="K188" s="722">
        <f>ROUND('2. Прогноз. Без корректировки'!K188,3)</f>
        <v>0.4</v>
      </c>
      <c r="L188" s="728">
        <f>ROUND('2. Прогноз. Без корректировки'!L188,3)</f>
        <v>0.4</v>
      </c>
      <c r="M188" s="722">
        <f>ROUND('2. Прогноз. Без корректировки'!M188,3)</f>
        <v>0.4</v>
      </c>
      <c r="N188" s="722">
        <f>ROUND('2. Прогноз. Без корректировки'!N188,3)</f>
        <v>0.4</v>
      </c>
      <c r="O188" s="722">
        <f>ROUND('2. Прогноз. Без корректировки'!O188,3)</f>
        <v>0.4</v>
      </c>
      <c r="P188" s="722">
        <f>ROUND('2. Прогноз. Без корректировки'!P188,3)</f>
        <v>0.4</v>
      </c>
      <c r="Q188" s="728">
        <f>ROUND('2. Прогноз. Без корректировки'!Q188,3)</f>
        <v>0.4</v>
      </c>
    </row>
    <row r="189" spans="1:17" outlineLevel="1" x14ac:dyDescent="0.25">
      <c r="A189" s="643" t="s">
        <v>92</v>
      </c>
      <c r="B189" s="663" t="s">
        <v>144</v>
      </c>
      <c r="C189" s="691">
        <f>ROUND('2. Прогноз. Без корректировки'!C189,3)</f>
        <v>6.8230000000000004</v>
      </c>
      <c r="D189" s="691">
        <f>ROUND('2. Прогноз. Без корректировки'!D189,3)</f>
        <v>6.3730000000000002</v>
      </c>
      <c r="E189" s="691">
        <f>ROUND('2. Прогноз. Без корректировки'!E189,3)</f>
        <v>9.4949999999999992</v>
      </c>
      <c r="F189" s="691">
        <f>ROUND('2. Прогноз. Без корректировки'!F189,3)</f>
        <v>9.4949999999999992</v>
      </c>
      <c r="G189" s="685">
        <f>ROUND('2. Прогноз. Без корректировки'!G189,3)</f>
        <v>32.186</v>
      </c>
      <c r="H189" s="691">
        <f>ROUND('2. Прогноз. Без корректировки'!H189,3)</f>
        <v>6.8230000000000004</v>
      </c>
      <c r="I189" s="691">
        <f>ROUND('2. Прогноз. Без корректировки'!I189,3)</f>
        <v>6.3730000000000002</v>
      </c>
      <c r="J189" s="691">
        <f>ROUND('2. Прогноз. Без корректировки'!J189,3)</f>
        <v>9.4949999999999992</v>
      </c>
      <c r="K189" s="691">
        <f>ROUND('2. Прогноз. Без корректировки'!K189,3)</f>
        <v>9.4949999999999992</v>
      </c>
      <c r="L189" s="685">
        <f>ROUND('2. Прогноз. Без корректировки'!L189,3)</f>
        <v>32.186</v>
      </c>
      <c r="M189" s="691">
        <f>ROUND('2. Прогноз. Без корректировки'!M189,3)</f>
        <v>6.8230000000000004</v>
      </c>
      <c r="N189" s="691">
        <f>ROUND('2. Прогноз. Без корректировки'!N189,3)</f>
        <v>6.3730000000000002</v>
      </c>
      <c r="O189" s="691">
        <f>ROUND('2. Прогноз. Без корректировки'!O189,3)</f>
        <v>9.4949999999999992</v>
      </c>
      <c r="P189" s="691">
        <f>ROUND('2. Прогноз. Без корректировки'!P189,3)</f>
        <v>9.4949999999999992</v>
      </c>
      <c r="Q189" s="685">
        <f>ROUND('2. Прогноз. Без корректировки'!Q189,3)</f>
        <v>32.186</v>
      </c>
    </row>
    <row r="190" spans="1:17" outlineLevel="2" x14ac:dyDescent="0.25">
      <c r="A190" s="409" t="s">
        <v>254</v>
      </c>
      <c r="B190" s="666" t="s">
        <v>132</v>
      </c>
      <c r="C190" s="737">
        <f>ROUND('2. Прогноз. Без корректировки'!C190,3)</f>
        <v>0.21199999999999999</v>
      </c>
      <c r="D190" s="737">
        <f>ROUND('2. Прогноз. Без корректировки'!D190,3)</f>
        <v>0.19800000000000001</v>
      </c>
      <c r="E190" s="737">
        <f>ROUND('2. Прогноз. Без корректировки'!E190,3)</f>
        <v>0.29499999999999998</v>
      </c>
      <c r="F190" s="737">
        <f>ROUND('2. Прогноз. Без корректировки'!F190,3)</f>
        <v>0.29499999999999998</v>
      </c>
      <c r="G190" s="738">
        <f>ROUND('2. Прогноз. Без корректировки'!G190,3)</f>
        <v>1</v>
      </c>
      <c r="H190" s="737">
        <f>ROUND('2. Прогноз. Без корректировки'!H190,3)</f>
        <v>0.21199999999999999</v>
      </c>
      <c r="I190" s="737">
        <f>ROUND('2. Прогноз. Без корректировки'!I190,3)</f>
        <v>0.19800000000000001</v>
      </c>
      <c r="J190" s="737">
        <f>ROUND('2. Прогноз. Без корректировки'!J190,3)</f>
        <v>0.29499999999999998</v>
      </c>
      <c r="K190" s="737">
        <f>ROUND('2. Прогноз. Без корректировки'!K190,3)</f>
        <v>0.29499999999999998</v>
      </c>
      <c r="L190" s="738">
        <f>ROUND('2. Прогноз. Без корректировки'!L190,3)</f>
        <v>1</v>
      </c>
      <c r="M190" s="737">
        <f>ROUND('2. Прогноз. Без корректировки'!M190,3)</f>
        <v>0.21199999999999999</v>
      </c>
      <c r="N190" s="737">
        <f>ROUND('2. Прогноз. Без корректировки'!N190,3)</f>
        <v>0.19800000000000001</v>
      </c>
      <c r="O190" s="737">
        <f>ROUND('2. Прогноз. Без корректировки'!O190,3)</f>
        <v>0.29499999999999998</v>
      </c>
      <c r="P190" s="737">
        <f>ROUND('2. Прогноз. Без корректировки'!P190,3)</f>
        <v>0.29499999999999998</v>
      </c>
      <c r="Q190" s="738">
        <f>ROUND('2. Прогноз. Без корректировки'!Q190,3)</f>
        <v>1</v>
      </c>
    </row>
    <row r="191" spans="1:17" s="625" customFormat="1" ht="32.65" customHeight="1" outlineLevel="2" x14ac:dyDescent="0.25">
      <c r="A191" s="413" t="s">
        <v>115</v>
      </c>
      <c r="B191" s="666" t="s">
        <v>132</v>
      </c>
      <c r="C191" s="721">
        <f>ROUND('2. Прогноз. Без корректировки'!C191,3)</f>
        <v>0.39400000000000002</v>
      </c>
      <c r="D191" s="722">
        <f>ROUND('2. Прогноз. Без корректировки'!D191,3)</f>
        <v>0.39400000000000002</v>
      </c>
      <c r="E191" s="722">
        <f>ROUND('2. Прогноз. Без корректировки'!E191,3)</f>
        <v>0.39400000000000002</v>
      </c>
      <c r="F191" s="722">
        <f>ROUND('2. Прогноз. Без корректировки'!F191,3)</f>
        <v>0.39400000000000002</v>
      </c>
      <c r="G191" s="766">
        <f>ROUND('2. Прогноз. Без корректировки'!G191,3)</f>
        <v>0.39400000000000002</v>
      </c>
      <c r="H191" s="721">
        <f>ROUND('2. Прогноз. Без корректировки'!H191,3)</f>
        <v>0.39400000000000002</v>
      </c>
      <c r="I191" s="722">
        <f>ROUND('2. Прогноз. Без корректировки'!I191,3)</f>
        <v>0.39400000000000002</v>
      </c>
      <c r="J191" s="722">
        <f>ROUND('2. Прогноз. Без корректировки'!J191,3)</f>
        <v>0.39400000000000002</v>
      </c>
      <c r="K191" s="722">
        <f>ROUND('2. Прогноз. Без корректировки'!K191,3)</f>
        <v>0.39400000000000002</v>
      </c>
      <c r="L191" s="766">
        <f>ROUND('2. Прогноз. Без корректировки'!L191,3)</f>
        <v>0.39400000000000002</v>
      </c>
      <c r="M191" s="721">
        <f>ROUND('2. Прогноз. Без корректировки'!M191,3)</f>
        <v>0.39400000000000002</v>
      </c>
      <c r="N191" s="722">
        <f>ROUND('2. Прогноз. Без корректировки'!N191,3)</f>
        <v>0.39400000000000002</v>
      </c>
      <c r="O191" s="722">
        <f>ROUND('2. Прогноз. Без корректировки'!O191,3)</f>
        <v>0.39400000000000002</v>
      </c>
      <c r="P191" s="722">
        <f>ROUND('2. Прогноз. Без корректировки'!P191,3)</f>
        <v>0.39400000000000002</v>
      </c>
      <c r="Q191" s="766">
        <f>ROUND('2. Прогноз. Без корректировки'!Q191,3)</f>
        <v>0.39400000000000002</v>
      </c>
    </row>
    <row r="192" spans="1:17" s="625" customFormat="1" outlineLevel="2" x14ac:dyDescent="0.25">
      <c r="A192" s="413" t="s">
        <v>163</v>
      </c>
      <c r="B192" s="666" t="s">
        <v>144</v>
      </c>
      <c r="C192" s="721">
        <f>ROUND('2. Прогноз. Без корректировки'!C192,3)</f>
        <v>81.688999999999993</v>
      </c>
      <c r="D192" s="722">
        <f>ROUND('2. Прогноз. Без корректировки'!D192,3)</f>
        <v>81.688999999999993</v>
      </c>
      <c r="E192" s="722">
        <f>ROUND('2. Прогноз. Без корректировки'!E192,3)</f>
        <v>81.688999999999993</v>
      </c>
      <c r="F192" s="722">
        <f>ROUND('2. Прогноз. Без корректировки'!F192,3)</f>
        <v>81.688999999999993</v>
      </c>
      <c r="G192" s="720">
        <f>ROUND('2. Прогноз. Без корректировки'!G192,3)</f>
        <v>81.688999999999993</v>
      </c>
      <c r="H192" s="721">
        <f>ROUND('2. Прогноз. Без корректировки'!H192,3)</f>
        <v>81.688999999999993</v>
      </c>
      <c r="I192" s="722">
        <f>ROUND('2. Прогноз. Без корректировки'!I192,3)</f>
        <v>81.688999999999993</v>
      </c>
      <c r="J192" s="722">
        <f>ROUND('2. Прогноз. Без корректировки'!J192,3)</f>
        <v>81.688999999999993</v>
      </c>
      <c r="K192" s="722">
        <f>ROUND('2. Прогноз. Без корректировки'!K192,3)</f>
        <v>81.688999999999993</v>
      </c>
      <c r="L192" s="720">
        <f>ROUND('2. Прогноз. Без корректировки'!L192,3)</f>
        <v>81.688999999999993</v>
      </c>
      <c r="M192" s="721">
        <f>ROUND('2. Прогноз. Без корректировки'!M192,3)</f>
        <v>81.688999999999993</v>
      </c>
      <c r="N192" s="722">
        <f>ROUND('2. Прогноз. Без корректировки'!N192,3)</f>
        <v>81.688999999999993</v>
      </c>
      <c r="O192" s="722">
        <f>ROUND('2. Прогноз. Без корректировки'!O192,3)</f>
        <v>81.688999999999993</v>
      </c>
      <c r="P192" s="722">
        <f>ROUND('2. Прогноз. Без корректировки'!P192,3)</f>
        <v>81.688999999999993</v>
      </c>
      <c r="Q192" s="720">
        <f>ROUND('2. Прогноз. Без корректировки'!Q192,3)</f>
        <v>81.688999999999993</v>
      </c>
    </row>
    <row r="193" spans="1:17" s="625" customFormat="1" ht="30" outlineLevel="2" x14ac:dyDescent="0.25">
      <c r="A193" s="413" t="s">
        <v>251</v>
      </c>
      <c r="B193" s="666" t="s">
        <v>144</v>
      </c>
      <c r="C193" s="721">
        <f>ROUND('2. Прогноз. Без корректировки'!C193,3)</f>
        <v>4.3730000000000002</v>
      </c>
      <c r="D193" s="722">
        <f>ROUND('2. Прогноз. Без корректировки'!D193,3)</f>
        <v>4.1230000000000002</v>
      </c>
      <c r="E193" s="722">
        <f>ROUND('2. Прогноз. Без корректировки'!E193,3)</f>
        <v>6.2949999999999999</v>
      </c>
      <c r="F193" s="722">
        <f>ROUND('2. Прогноз. Без корректировки'!F193,3)</f>
        <v>6.4950000000000001</v>
      </c>
      <c r="G193" s="720">
        <f>ROUND('2. Прогноз. Без корректировки'!G193,3)</f>
        <v>21.286000000000001</v>
      </c>
      <c r="H193" s="721">
        <f>ROUND('2. Прогноз. Без корректировки'!H193,3)</f>
        <v>4.3730000000000002</v>
      </c>
      <c r="I193" s="722">
        <f>ROUND('2. Прогноз. Без корректировки'!I193,3)</f>
        <v>4.1230000000000002</v>
      </c>
      <c r="J193" s="722">
        <f>ROUND('2. Прогноз. Без корректировки'!J193,3)</f>
        <v>6.2949999999999999</v>
      </c>
      <c r="K193" s="722">
        <f>ROUND('2. Прогноз. Без корректировки'!K193,3)</f>
        <v>6.4950000000000001</v>
      </c>
      <c r="L193" s="720">
        <f>ROUND('2. Прогноз. Без корректировки'!L193,3)</f>
        <v>21.286000000000001</v>
      </c>
      <c r="M193" s="721">
        <f>ROUND('2. Прогноз. Без корректировки'!M193,3)</f>
        <v>4.3730000000000002</v>
      </c>
      <c r="N193" s="722">
        <f>ROUND('2. Прогноз. Без корректировки'!N193,3)</f>
        <v>4.1230000000000002</v>
      </c>
      <c r="O193" s="722">
        <f>ROUND('2. Прогноз. Без корректировки'!O193,3)</f>
        <v>6.2949999999999999</v>
      </c>
      <c r="P193" s="722">
        <f>ROUND('2. Прогноз. Без корректировки'!P193,3)</f>
        <v>6.4950000000000001</v>
      </c>
      <c r="Q193" s="720">
        <f>ROUND('2. Прогноз. Без корректировки'!Q193,3)</f>
        <v>21.286000000000001</v>
      </c>
    </row>
    <row r="194" spans="1:17" s="625" customFormat="1" outlineLevel="2" x14ac:dyDescent="0.25">
      <c r="A194" s="413" t="s">
        <v>229</v>
      </c>
      <c r="B194" s="666" t="s">
        <v>144</v>
      </c>
      <c r="C194" s="722">
        <f>ROUND('2. Прогноз. Без корректировки'!C194,3)</f>
        <v>2.4500000000000002</v>
      </c>
      <c r="D194" s="722">
        <f>ROUND('2. Прогноз. Без корректировки'!D194,3)</f>
        <v>2.25</v>
      </c>
      <c r="E194" s="722">
        <f>ROUND('2. Прогноз. Без корректировки'!E194,3)</f>
        <v>3.2</v>
      </c>
      <c r="F194" s="722">
        <f>ROUND('2. Прогноз. Без корректировки'!F194,3)</f>
        <v>3</v>
      </c>
      <c r="G194" s="720">
        <f>ROUND('2. Прогноз. Без корректировки'!G194,3)</f>
        <v>10.9</v>
      </c>
      <c r="H194" s="722">
        <f>ROUND('2. Прогноз. Без корректировки'!H194,3)</f>
        <v>2.4500000000000002</v>
      </c>
      <c r="I194" s="722">
        <f>ROUND('2. Прогноз. Без корректировки'!I194,3)</f>
        <v>2.25</v>
      </c>
      <c r="J194" s="722">
        <f>ROUND('2. Прогноз. Без корректировки'!J194,3)</f>
        <v>3.2</v>
      </c>
      <c r="K194" s="722">
        <f>ROUND('2. Прогноз. Без корректировки'!K194,3)</f>
        <v>3</v>
      </c>
      <c r="L194" s="720">
        <f>ROUND('2. Прогноз. Без корректировки'!L194,3)</f>
        <v>10.9</v>
      </c>
      <c r="M194" s="722">
        <f>ROUND('2. Прогноз. Без корректировки'!M194,3)</f>
        <v>2.4500000000000002</v>
      </c>
      <c r="N194" s="722">
        <f>ROUND('2. Прогноз. Без корректировки'!N194,3)</f>
        <v>2.25</v>
      </c>
      <c r="O194" s="722">
        <f>ROUND('2. Прогноз. Без корректировки'!O194,3)</f>
        <v>3.2</v>
      </c>
      <c r="P194" s="722">
        <f>ROUND('2. Прогноз. Без корректировки'!P194,3)</f>
        <v>3</v>
      </c>
      <c r="Q194" s="720">
        <f>ROUND('2. Прогноз. Без корректировки'!Q194,3)</f>
        <v>10.9</v>
      </c>
    </row>
    <row r="195" spans="1:17" s="625" customFormat="1" outlineLevel="2" x14ac:dyDescent="0.25">
      <c r="A195" s="660" t="s">
        <v>200</v>
      </c>
      <c r="B195" s="672" t="s">
        <v>132</v>
      </c>
      <c r="C195" s="722">
        <f>ROUND('2. Прогноз. Без корректировки'!C195,3)</f>
        <v>0.5</v>
      </c>
      <c r="D195" s="722">
        <f>ROUND('2. Прогноз. Без корректировки'!D195,3)</f>
        <v>0.5</v>
      </c>
      <c r="E195" s="722">
        <f>ROUND('2. Прогноз. Без корректировки'!E195,3)</f>
        <v>0.5</v>
      </c>
      <c r="F195" s="722">
        <f>ROUND('2. Прогноз. Без корректировки'!F195,3)</f>
        <v>0.5</v>
      </c>
      <c r="G195" s="728">
        <f>ROUND('2. Прогноз. Без корректировки'!G195,3)</f>
        <v>0.5</v>
      </c>
      <c r="H195" s="722">
        <f>ROUND('2. Прогноз. Без корректировки'!H195,3)</f>
        <v>0.5</v>
      </c>
      <c r="I195" s="722">
        <f>ROUND('2. Прогноз. Без корректировки'!I195,3)</f>
        <v>0.5</v>
      </c>
      <c r="J195" s="722">
        <f>ROUND('2. Прогноз. Без корректировки'!J195,3)</f>
        <v>0.5</v>
      </c>
      <c r="K195" s="722">
        <f>ROUND('2. Прогноз. Без корректировки'!K195,3)</f>
        <v>0.5</v>
      </c>
      <c r="L195" s="728">
        <f>ROUND('2. Прогноз. Без корректировки'!L195,3)</f>
        <v>0.5</v>
      </c>
      <c r="M195" s="722">
        <f>ROUND('2. Прогноз. Без корректировки'!M195,3)</f>
        <v>0.5</v>
      </c>
      <c r="N195" s="722">
        <f>ROUND('2. Прогноз. Без корректировки'!N195,3)</f>
        <v>0.5</v>
      </c>
      <c r="O195" s="722">
        <f>ROUND('2. Прогноз. Без корректировки'!O195,3)</f>
        <v>0.5</v>
      </c>
      <c r="P195" s="722">
        <f>ROUND('2. Прогноз. Без корректировки'!P195,3)</f>
        <v>0.5</v>
      </c>
      <c r="Q195" s="728">
        <f>ROUND('2. Прогноз. Без корректировки'!Q195,3)</f>
        <v>0.5</v>
      </c>
    </row>
    <row r="196" spans="1:17" outlineLevel="1" x14ac:dyDescent="0.25">
      <c r="A196" s="643" t="s">
        <v>187</v>
      </c>
      <c r="B196" s="663" t="s">
        <v>144</v>
      </c>
      <c r="C196" s="691">
        <f>ROUND('2. Прогноз. Без корректировки'!C196,3)</f>
        <v>2.1480000000000001</v>
      </c>
      <c r="D196" s="691">
        <f>ROUND('2. Прогноз. Без корректировки'!D196,3)</f>
        <v>1.111</v>
      </c>
      <c r="E196" s="691">
        <f>ROUND('2. Прогноз. Без корректировки'!E196,3)</f>
        <v>2.492</v>
      </c>
      <c r="F196" s="691">
        <f>ROUND('2. Прогноз. Без корректировки'!F196,3)</f>
        <v>2.4180000000000001</v>
      </c>
      <c r="G196" s="685">
        <f>ROUND('2. Прогноз. Без корректировки'!G196,3)</f>
        <v>8.1690000000000005</v>
      </c>
      <c r="H196" s="691">
        <f>ROUND('2. Прогноз. Без корректировки'!H196,3)</f>
        <v>2.1480000000000001</v>
      </c>
      <c r="I196" s="691">
        <f>ROUND('2. Прогноз. Без корректировки'!I196,3)</f>
        <v>1.111</v>
      </c>
      <c r="J196" s="691">
        <f>ROUND('2. Прогноз. Без корректировки'!J196,3)</f>
        <v>2.492</v>
      </c>
      <c r="K196" s="691">
        <f>ROUND('2. Прогноз. Без корректировки'!K196,3)</f>
        <v>2.4180000000000001</v>
      </c>
      <c r="L196" s="685">
        <f>ROUND('2. Прогноз. Без корректировки'!L196,3)</f>
        <v>8.1690000000000005</v>
      </c>
      <c r="M196" s="691">
        <f>ROUND('2. Прогноз. Без корректировки'!M196,3)</f>
        <v>2.1480000000000001</v>
      </c>
      <c r="N196" s="691">
        <f>ROUND('2. Прогноз. Без корректировки'!N196,3)</f>
        <v>1.111</v>
      </c>
      <c r="O196" s="691">
        <f>ROUND('2. Прогноз. Без корректировки'!O196,3)</f>
        <v>2.492</v>
      </c>
      <c r="P196" s="691">
        <f>ROUND('2. Прогноз. Без корректировки'!P196,3)</f>
        <v>2.4180000000000001</v>
      </c>
      <c r="Q196" s="685">
        <f>ROUND('2. Прогноз. Без корректировки'!Q196,3)</f>
        <v>8.1690000000000005</v>
      </c>
    </row>
    <row r="197" spans="1:17" outlineLevel="2" x14ac:dyDescent="0.25">
      <c r="A197" s="409" t="s">
        <v>254</v>
      </c>
      <c r="B197" s="666" t="s">
        <v>132</v>
      </c>
      <c r="C197" s="737">
        <f>ROUND('2. Прогноз. Без корректировки'!C197,3)</f>
        <v>0.26300000000000001</v>
      </c>
      <c r="D197" s="737">
        <f>ROUND('2. Прогноз. Без корректировки'!D197,3)</f>
        <v>0.13600000000000001</v>
      </c>
      <c r="E197" s="737">
        <f>ROUND('2. Прогноз. Без корректировки'!E197,3)</f>
        <v>0.30499999999999999</v>
      </c>
      <c r="F197" s="737">
        <f>ROUND('2. Прогноз. Без корректировки'!F197,3)</f>
        <v>0.29599999999999999</v>
      </c>
      <c r="G197" s="738">
        <f>ROUND('2. Прогноз. Без корректировки'!G197,3)</f>
        <v>1</v>
      </c>
      <c r="H197" s="737">
        <f>ROUND('2. Прогноз. Без корректировки'!H197,3)</f>
        <v>0.26300000000000001</v>
      </c>
      <c r="I197" s="737">
        <f>ROUND('2. Прогноз. Без корректировки'!I197,3)</f>
        <v>0.13600000000000001</v>
      </c>
      <c r="J197" s="737">
        <f>ROUND('2. Прогноз. Без корректировки'!J197,3)</f>
        <v>0.30499999999999999</v>
      </c>
      <c r="K197" s="737">
        <f>ROUND('2. Прогноз. Без корректировки'!K197,3)</f>
        <v>0.29599999999999999</v>
      </c>
      <c r="L197" s="738">
        <f>ROUND('2. Прогноз. Без корректировки'!L197,3)</f>
        <v>1</v>
      </c>
      <c r="M197" s="737">
        <f>ROUND('2. Прогноз. Без корректировки'!M197,3)</f>
        <v>0.26300000000000001</v>
      </c>
      <c r="N197" s="737">
        <f>ROUND('2. Прогноз. Без корректировки'!N197,3)</f>
        <v>0.13600000000000001</v>
      </c>
      <c r="O197" s="737">
        <f>ROUND('2. Прогноз. Без корректировки'!O197,3)</f>
        <v>0.30499999999999999</v>
      </c>
      <c r="P197" s="737">
        <f>ROUND('2. Прогноз. Без корректировки'!P197,3)</f>
        <v>0.29599999999999999</v>
      </c>
      <c r="Q197" s="738">
        <f>ROUND('2. Прогноз. Без корректировки'!Q197,3)</f>
        <v>1</v>
      </c>
    </row>
    <row r="198" spans="1:17" s="625" customFormat="1" ht="32.65" customHeight="1" outlineLevel="2" x14ac:dyDescent="0.25">
      <c r="A198" s="413" t="s">
        <v>115</v>
      </c>
      <c r="B198" s="666" t="s">
        <v>132</v>
      </c>
      <c r="C198" s="721">
        <f>ROUND('2. Прогноз. Без корректировки'!C198,3)</f>
        <v>0.1</v>
      </c>
      <c r="D198" s="722">
        <f>ROUND('2. Прогноз. Без корректировки'!D198,3)</f>
        <v>0.1</v>
      </c>
      <c r="E198" s="722">
        <f>ROUND('2. Прогноз. Без корректировки'!E198,3)</f>
        <v>0.1</v>
      </c>
      <c r="F198" s="722">
        <f>ROUND('2. Прогноз. Без корректировки'!F198,3)</f>
        <v>0.1</v>
      </c>
      <c r="G198" s="766">
        <f>ROUND('2. Прогноз. Без корректировки'!G198,3)</f>
        <v>0.1</v>
      </c>
      <c r="H198" s="721">
        <f>ROUND('2. Прогноз. Без корректировки'!H198,3)</f>
        <v>0.1</v>
      </c>
      <c r="I198" s="722">
        <f>ROUND('2. Прогноз. Без корректировки'!I198,3)</f>
        <v>0.1</v>
      </c>
      <c r="J198" s="722">
        <f>ROUND('2. Прогноз. Без корректировки'!J198,3)</f>
        <v>0.1</v>
      </c>
      <c r="K198" s="722">
        <f>ROUND('2. Прогноз. Без корректировки'!K198,3)</f>
        <v>0.1</v>
      </c>
      <c r="L198" s="766">
        <f>ROUND('2. Прогноз. Без корректировки'!L198,3)</f>
        <v>0.1</v>
      </c>
      <c r="M198" s="721">
        <f>ROUND('2. Прогноз. Без корректировки'!M198,3)</f>
        <v>0.1</v>
      </c>
      <c r="N198" s="722">
        <f>ROUND('2. Прогноз. Без корректировки'!N198,3)</f>
        <v>0.1</v>
      </c>
      <c r="O198" s="722">
        <f>ROUND('2. Прогноз. Без корректировки'!O198,3)</f>
        <v>0.1</v>
      </c>
      <c r="P198" s="722">
        <f>ROUND('2. Прогноз. Без корректировки'!P198,3)</f>
        <v>0.1</v>
      </c>
      <c r="Q198" s="766">
        <f>ROUND('2. Прогноз. Без корректировки'!Q198,3)</f>
        <v>0.1</v>
      </c>
    </row>
    <row r="199" spans="1:17" s="625" customFormat="1" outlineLevel="2" x14ac:dyDescent="0.25">
      <c r="A199" s="413" t="s">
        <v>163</v>
      </c>
      <c r="B199" s="666" t="s">
        <v>144</v>
      </c>
      <c r="C199" s="721">
        <f>ROUND('2. Прогноз. Без корректировки'!C199,3)</f>
        <v>81.688999999999993</v>
      </c>
      <c r="D199" s="722">
        <f>ROUND('2. Прогноз. Без корректировки'!D199,3)</f>
        <v>81.688999999999993</v>
      </c>
      <c r="E199" s="722">
        <f>ROUND('2. Прогноз. Без корректировки'!E199,3)</f>
        <v>81.688999999999993</v>
      </c>
      <c r="F199" s="722">
        <f>ROUND('2. Прогноз. Без корректировки'!F199,3)</f>
        <v>81.688999999999993</v>
      </c>
      <c r="G199" s="720">
        <f>ROUND('2. Прогноз. Без корректировки'!G199,3)</f>
        <v>81.688999999999993</v>
      </c>
      <c r="H199" s="721">
        <f>ROUND('2. Прогноз. Без корректировки'!H199,3)</f>
        <v>81.688999999999993</v>
      </c>
      <c r="I199" s="722">
        <f>ROUND('2. Прогноз. Без корректировки'!I199,3)</f>
        <v>81.688999999999993</v>
      </c>
      <c r="J199" s="722">
        <f>ROUND('2. Прогноз. Без корректировки'!J199,3)</f>
        <v>81.688999999999993</v>
      </c>
      <c r="K199" s="722">
        <f>ROUND('2. Прогноз. Без корректировки'!K199,3)</f>
        <v>81.688999999999993</v>
      </c>
      <c r="L199" s="720">
        <f>ROUND('2. Прогноз. Без корректировки'!L199,3)</f>
        <v>81.688999999999993</v>
      </c>
      <c r="M199" s="721">
        <f>ROUND('2. Прогноз. Без корректировки'!M199,3)</f>
        <v>81.688999999999993</v>
      </c>
      <c r="N199" s="722">
        <f>ROUND('2. Прогноз. Без корректировки'!N199,3)</f>
        <v>81.688999999999993</v>
      </c>
      <c r="O199" s="722">
        <f>ROUND('2. Прогноз. Без корректировки'!O199,3)</f>
        <v>81.688999999999993</v>
      </c>
      <c r="P199" s="722">
        <f>ROUND('2. Прогноз. Без корректировки'!P199,3)</f>
        <v>81.688999999999993</v>
      </c>
      <c r="Q199" s="720">
        <f>ROUND('2. Прогноз. Без корректировки'!Q199,3)</f>
        <v>81.688999999999993</v>
      </c>
    </row>
    <row r="200" spans="1:17" s="625" customFormat="1" ht="30" outlineLevel="2" x14ac:dyDescent="0.25">
      <c r="A200" s="413" t="s">
        <v>256</v>
      </c>
      <c r="B200" s="666" t="s">
        <v>144</v>
      </c>
      <c r="C200" s="721">
        <f>ROUND('2. Прогноз. Без корректировки'!C200,3)</f>
        <v>2.0990000000000002</v>
      </c>
      <c r="D200" s="722">
        <f>ROUND('2. Прогноз. Без корректировки'!D200,3)</f>
        <v>1.0660000000000001</v>
      </c>
      <c r="E200" s="722">
        <f>ROUND('2. Прогноз. Без корректировки'!E200,3)</f>
        <v>2.4279999999999999</v>
      </c>
      <c r="F200" s="722">
        <f>ROUND('2. Прогноз. Без корректировки'!F200,3)</f>
        <v>2.3580000000000001</v>
      </c>
      <c r="G200" s="720">
        <f>ROUND('2. Прогноз. Без корректировки'!G200,3)</f>
        <v>7.9509999999999996</v>
      </c>
      <c r="H200" s="721">
        <f>ROUND('2. Прогноз. Без корректировки'!H200,3)</f>
        <v>2.0990000000000002</v>
      </c>
      <c r="I200" s="722">
        <f>ROUND('2. Прогноз. Без корректировки'!I200,3)</f>
        <v>1.0660000000000001</v>
      </c>
      <c r="J200" s="722">
        <f>ROUND('2. Прогноз. Без корректировки'!J200,3)</f>
        <v>2.4279999999999999</v>
      </c>
      <c r="K200" s="722">
        <f>ROUND('2. Прогноз. Без корректировки'!K200,3)</f>
        <v>2.3580000000000001</v>
      </c>
      <c r="L200" s="720">
        <f>ROUND('2. Прогноз. Без корректировки'!L200,3)</f>
        <v>7.9509999999999996</v>
      </c>
      <c r="M200" s="721">
        <f>ROUND('2. Прогноз. Без корректировки'!M200,3)</f>
        <v>2.0990000000000002</v>
      </c>
      <c r="N200" s="722">
        <f>ROUND('2. Прогноз. Без корректировки'!N200,3)</f>
        <v>1.0660000000000001</v>
      </c>
      <c r="O200" s="722">
        <f>ROUND('2. Прогноз. Без корректировки'!O200,3)</f>
        <v>2.4279999999999999</v>
      </c>
      <c r="P200" s="722">
        <f>ROUND('2. Прогноз. Без корректировки'!P200,3)</f>
        <v>2.3580000000000001</v>
      </c>
      <c r="Q200" s="720">
        <f>ROUND('2. Прогноз. Без корректировки'!Q200,3)</f>
        <v>7.9509999999999996</v>
      </c>
    </row>
    <row r="201" spans="1:17" s="625" customFormat="1" outlineLevel="2" x14ac:dyDescent="0.25">
      <c r="A201" s="413" t="s">
        <v>230</v>
      </c>
      <c r="B201" s="666" t="s">
        <v>144</v>
      </c>
      <c r="C201" s="722">
        <f>ROUND('2. Прогноз. Без корректировки'!C201,3)</f>
        <v>4.9000000000000002E-2</v>
      </c>
      <c r="D201" s="722">
        <f>ROUND('2. Прогноз. Без корректировки'!D201,3)</f>
        <v>4.4999999999999998E-2</v>
      </c>
      <c r="E201" s="722">
        <f>ROUND('2. Прогноз. Без корректировки'!E201,3)</f>
        <v>6.4000000000000001E-2</v>
      </c>
      <c r="F201" s="722">
        <f>ROUND('2. Прогноз. Без корректировки'!F201,3)</f>
        <v>0.06</v>
      </c>
      <c r="G201" s="720">
        <f>ROUND('2. Прогноз. Без корректировки'!G201,3)</f>
        <v>0.218</v>
      </c>
      <c r="H201" s="722">
        <f>ROUND('2. Прогноз. Без корректировки'!H201,3)</f>
        <v>4.9000000000000002E-2</v>
      </c>
      <c r="I201" s="722">
        <f>ROUND('2. Прогноз. Без корректировки'!I201,3)</f>
        <v>4.4999999999999998E-2</v>
      </c>
      <c r="J201" s="722">
        <f>ROUND('2. Прогноз. Без корректировки'!J201,3)</f>
        <v>6.4000000000000001E-2</v>
      </c>
      <c r="K201" s="722">
        <f>ROUND('2. Прогноз. Без корректировки'!K201,3)</f>
        <v>0.06</v>
      </c>
      <c r="L201" s="720">
        <f>ROUND('2. Прогноз. Без корректировки'!L201,3)</f>
        <v>0.218</v>
      </c>
      <c r="M201" s="722">
        <f>ROUND('2. Прогноз. Без корректировки'!M201,3)</f>
        <v>4.9000000000000002E-2</v>
      </c>
      <c r="N201" s="722">
        <f>ROUND('2. Прогноз. Без корректировки'!N201,3)</f>
        <v>4.4999999999999998E-2</v>
      </c>
      <c r="O201" s="722">
        <f>ROUND('2. Прогноз. Без корректировки'!O201,3)</f>
        <v>6.4000000000000001E-2</v>
      </c>
      <c r="P201" s="722">
        <f>ROUND('2. Прогноз. Без корректировки'!P201,3)</f>
        <v>0.06</v>
      </c>
      <c r="Q201" s="720">
        <f>ROUND('2. Прогноз. Без корректировки'!Q201,3)</f>
        <v>0.218</v>
      </c>
    </row>
    <row r="202" spans="1:17" s="625" customFormat="1" outlineLevel="2" x14ac:dyDescent="0.25">
      <c r="A202" s="660" t="s">
        <v>200</v>
      </c>
      <c r="B202" s="672" t="s">
        <v>132</v>
      </c>
      <c r="C202" s="722">
        <f>ROUND('2. Прогноз. Без корректировки'!C202,3)</f>
        <v>0.01</v>
      </c>
      <c r="D202" s="722">
        <f>ROUND('2. Прогноз. Без корректировки'!D202,3)</f>
        <v>0.01</v>
      </c>
      <c r="E202" s="722">
        <f>ROUND('2. Прогноз. Без корректировки'!E202,3)</f>
        <v>0.01</v>
      </c>
      <c r="F202" s="722">
        <f>ROUND('2. Прогноз. Без корректировки'!F202,3)</f>
        <v>0.01</v>
      </c>
      <c r="G202" s="728">
        <f>ROUND('2. Прогноз. Без корректировки'!G202,3)</f>
        <v>0.01</v>
      </c>
      <c r="H202" s="722">
        <f>ROUND('2. Прогноз. Без корректировки'!H202,3)</f>
        <v>0.01</v>
      </c>
      <c r="I202" s="722">
        <f>ROUND('2. Прогноз. Без корректировки'!I202,3)</f>
        <v>0.01</v>
      </c>
      <c r="J202" s="722">
        <f>ROUND('2. Прогноз. Без корректировки'!J202,3)</f>
        <v>0.01</v>
      </c>
      <c r="K202" s="722">
        <f>ROUND('2. Прогноз. Без корректировки'!K202,3)</f>
        <v>0.01</v>
      </c>
      <c r="L202" s="728">
        <f>ROUND('2. Прогноз. Без корректировки'!L202,3)</f>
        <v>0.01</v>
      </c>
      <c r="M202" s="722">
        <f>ROUND('2. Прогноз. Без корректировки'!M202,3)</f>
        <v>0.01</v>
      </c>
      <c r="N202" s="722">
        <f>ROUND('2. Прогноз. Без корректировки'!N202,3)</f>
        <v>0.01</v>
      </c>
      <c r="O202" s="722">
        <f>ROUND('2. Прогноз. Без корректировки'!O202,3)</f>
        <v>0.01</v>
      </c>
      <c r="P202" s="722">
        <f>ROUND('2. Прогноз. Без корректировки'!P202,3)</f>
        <v>0.01</v>
      </c>
      <c r="Q202" s="728">
        <f>ROUND('2. Прогноз. Без корректировки'!Q202,3)</f>
        <v>0.01</v>
      </c>
    </row>
    <row r="203" spans="1:17" outlineLevel="1" x14ac:dyDescent="0.25">
      <c r="A203" s="643" t="s">
        <v>93</v>
      </c>
      <c r="B203" s="663" t="s">
        <v>144</v>
      </c>
      <c r="C203" s="691">
        <f>ROUND('2. Прогноз. Без корректировки'!C203,3)</f>
        <v>0.27700000000000002</v>
      </c>
      <c r="D203" s="691">
        <f>ROUND('2. Прогноз. Без корректировки'!D203,3)</f>
        <v>0.24199999999999999</v>
      </c>
      <c r="E203" s="691">
        <f>ROUND('2. Прогноз. Без корректировки'!E203,3)</f>
        <v>0.27800000000000002</v>
      </c>
      <c r="F203" s="691">
        <f>ROUND('2. Прогноз. Без корректировки'!F203,3)</f>
        <v>0.26400000000000001</v>
      </c>
      <c r="G203" s="685">
        <f>ROUND('2. Прогноз. Без корректировки'!G203,3)</f>
        <v>1.0609999999999999</v>
      </c>
      <c r="H203" s="691">
        <f>ROUND('2. Прогноз. Без корректировки'!H203,3)</f>
        <v>0.27700000000000002</v>
      </c>
      <c r="I203" s="691">
        <f>ROUND('2. Прогноз. Без корректировки'!I203,3)</f>
        <v>0.24199999999999999</v>
      </c>
      <c r="J203" s="691">
        <f>ROUND('2. Прогноз. Без корректировки'!J203,3)</f>
        <v>0.27800000000000002</v>
      </c>
      <c r="K203" s="691">
        <f>ROUND('2. Прогноз. Без корректировки'!K203,3)</f>
        <v>0.26400000000000001</v>
      </c>
      <c r="L203" s="685">
        <f>ROUND('2. Прогноз. Без корректировки'!L203,3)</f>
        <v>1.0609999999999999</v>
      </c>
      <c r="M203" s="691">
        <f>ROUND('2. Прогноз. Без корректировки'!M203,3)</f>
        <v>0.27700000000000002</v>
      </c>
      <c r="N203" s="691">
        <f>ROUND('2. Прогноз. Без корректировки'!N203,3)</f>
        <v>0.24199999999999999</v>
      </c>
      <c r="O203" s="691">
        <f>ROUND('2. Прогноз. Без корректировки'!O203,3)</f>
        <v>0.27800000000000002</v>
      </c>
      <c r="P203" s="691">
        <f>ROUND('2. Прогноз. Без корректировки'!P203,3)</f>
        <v>0.26400000000000001</v>
      </c>
      <c r="Q203" s="685">
        <f>ROUND('2. Прогноз. Без корректировки'!Q203,3)</f>
        <v>1.0609999999999999</v>
      </c>
    </row>
    <row r="204" spans="1:17" outlineLevel="2" x14ac:dyDescent="0.25">
      <c r="A204" s="409" t="s">
        <v>254</v>
      </c>
      <c r="B204" s="666" t="s">
        <v>132</v>
      </c>
      <c r="C204" s="737">
        <f>ROUND('2. Прогноз. Без корректировки'!C204,3)</f>
        <v>0.26100000000000001</v>
      </c>
      <c r="D204" s="737">
        <f>ROUND('2. Прогноз. Без корректировки'!D204,3)</f>
        <v>0.22800000000000001</v>
      </c>
      <c r="E204" s="737">
        <f>ROUND('2. Прогноз. Без корректировки'!E204,3)</f>
        <v>0.26200000000000001</v>
      </c>
      <c r="F204" s="737">
        <f>ROUND('2. Прогноз. Без корректировки'!F204,3)</f>
        <v>0.249</v>
      </c>
      <c r="G204" s="738">
        <f>ROUND('2. Прогноз. Без корректировки'!G204,3)</f>
        <v>1</v>
      </c>
      <c r="H204" s="737">
        <f>ROUND('2. Прогноз. Без корректировки'!H204,3)</f>
        <v>0.26100000000000001</v>
      </c>
      <c r="I204" s="737">
        <f>ROUND('2. Прогноз. Без корректировки'!I204,3)</f>
        <v>0.22800000000000001</v>
      </c>
      <c r="J204" s="737">
        <f>ROUND('2. Прогноз. Без корректировки'!J204,3)</f>
        <v>0.26200000000000001</v>
      </c>
      <c r="K204" s="737">
        <f>ROUND('2. Прогноз. Без корректировки'!K204,3)</f>
        <v>0.249</v>
      </c>
      <c r="L204" s="738">
        <f>ROUND('2. Прогноз. Без корректировки'!L204,3)</f>
        <v>1</v>
      </c>
      <c r="M204" s="737">
        <f>ROUND('2. Прогноз. Без корректировки'!M204,3)</f>
        <v>0.26100000000000001</v>
      </c>
      <c r="N204" s="737">
        <f>ROUND('2. Прогноз. Без корректировки'!N204,3)</f>
        <v>0.22800000000000001</v>
      </c>
      <c r="O204" s="737">
        <f>ROUND('2. Прогноз. Без корректировки'!O204,3)</f>
        <v>0.26200000000000001</v>
      </c>
      <c r="P204" s="737">
        <f>ROUND('2. Прогноз. Без корректировки'!P204,3)</f>
        <v>0.249</v>
      </c>
      <c r="Q204" s="738">
        <f>ROUND('2. Прогноз. Без корректировки'!Q204,3)</f>
        <v>1</v>
      </c>
    </row>
    <row r="205" spans="1:17" s="625" customFormat="1" ht="32.65" customHeight="1" outlineLevel="2" x14ac:dyDescent="0.25">
      <c r="A205" s="413" t="s">
        <v>115</v>
      </c>
      <c r="B205" s="666" t="s">
        <v>132</v>
      </c>
      <c r="C205" s="721">
        <f>ROUND('2. Прогноз. Без корректировки'!C205,3)</f>
        <v>1.2999999999999999E-2</v>
      </c>
      <c r="D205" s="722">
        <f>ROUND('2. Прогноз. Без корректировки'!D205,3)</f>
        <v>1.2999999999999999E-2</v>
      </c>
      <c r="E205" s="722">
        <f>ROUND('2. Прогноз. Без корректировки'!E205,3)</f>
        <v>1.2999999999999999E-2</v>
      </c>
      <c r="F205" s="722">
        <f>ROUND('2. Прогноз. Без корректировки'!F205,3)</f>
        <v>1.2999999999999999E-2</v>
      </c>
      <c r="G205" s="766">
        <f>ROUND('2. Прогноз. Без корректировки'!G205,3)</f>
        <v>1.2999999999999999E-2</v>
      </c>
      <c r="H205" s="721">
        <f>ROUND('2. Прогноз. Без корректировки'!H205,3)</f>
        <v>1.2999999999999999E-2</v>
      </c>
      <c r="I205" s="722">
        <f>ROUND('2. Прогноз. Без корректировки'!I205,3)</f>
        <v>1.2999999999999999E-2</v>
      </c>
      <c r="J205" s="722">
        <f>ROUND('2. Прогноз. Без корректировки'!J205,3)</f>
        <v>1.2999999999999999E-2</v>
      </c>
      <c r="K205" s="722">
        <f>ROUND('2. Прогноз. Без корректировки'!K205,3)</f>
        <v>1.2999999999999999E-2</v>
      </c>
      <c r="L205" s="766">
        <f>ROUND('2. Прогноз. Без корректировки'!L205,3)</f>
        <v>1.2999999999999999E-2</v>
      </c>
      <c r="M205" s="721">
        <f>ROUND('2. Прогноз. Без корректировки'!M205,3)</f>
        <v>1.2999999999999999E-2</v>
      </c>
      <c r="N205" s="722">
        <f>ROUND('2. Прогноз. Без корректировки'!N205,3)</f>
        <v>1.2999999999999999E-2</v>
      </c>
      <c r="O205" s="722">
        <f>ROUND('2. Прогноз. Без корректировки'!O205,3)</f>
        <v>1.2999999999999999E-2</v>
      </c>
      <c r="P205" s="722">
        <f>ROUND('2. Прогноз. Без корректировки'!P205,3)</f>
        <v>1.2999999999999999E-2</v>
      </c>
      <c r="Q205" s="766">
        <f>ROUND('2. Прогноз. Без корректировки'!Q205,3)</f>
        <v>1.2999999999999999E-2</v>
      </c>
    </row>
    <row r="206" spans="1:17" s="625" customFormat="1" outlineLevel="2" x14ac:dyDescent="0.25">
      <c r="A206" s="413" t="s">
        <v>163</v>
      </c>
      <c r="B206" s="666" t="s">
        <v>144</v>
      </c>
      <c r="C206" s="721">
        <f>ROUND('2. Прогноз. Без корректировки'!C206,3)</f>
        <v>81.688999999999993</v>
      </c>
      <c r="D206" s="722">
        <f>ROUND('2. Прогноз. Без корректировки'!D206,3)</f>
        <v>81.688999999999993</v>
      </c>
      <c r="E206" s="722">
        <f>ROUND('2. Прогноз. Без корректировки'!E206,3)</f>
        <v>81.688999999999993</v>
      </c>
      <c r="F206" s="722">
        <f>ROUND('2. Прогноз. Без корректировки'!F206,3)</f>
        <v>81.688999999999993</v>
      </c>
      <c r="G206" s="720">
        <f>ROUND('2. Прогноз. Без корректировки'!G206,3)</f>
        <v>81.688999999999993</v>
      </c>
      <c r="H206" s="721">
        <f>ROUND('2. Прогноз. Без корректировки'!H206,3)</f>
        <v>81.688999999999993</v>
      </c>
      <c r="I206" s="722">
        <f>ROUND('2. Прогноз. Без корректировки'!I206,3)</f>
        <v>81.688999999999993</v>
      </c>
      <c r="J206" s="722">
        <f>ROUND('2. Прогноз. Без корректировки'!J206,3)</f>
        <v>81.688999999999993</v>
      </c>
      <c r="K206" s="722">
        <f>ROUND('2. Прогноз. Без корректировки'!K206,3)</f>
        <v>81.688999999999993</v>
      </c>
      <c r="L206" s="720">
        <f>ROUND('2. Прогноз. Без корректировки'!L206,3)</f>
        <v>81.688999999999993</v>
      </c>
      <c r="M206" s="721">
        <f>ROUND('2. Прогноз. Без корректировки'!M206,3)</f>
        <v>81.688999999999993</v>
      </c>
      <c r="N206" s="722">
        <f>ROUND('2. Прогноз. Без корректировки'!N206,3)</f>
        <v>81.688999999999993</v>
      </c>
      <c r="O206" s="722">
        <f>ROUND('2. Прогноз. Без корректировки'!O206,3)</f>
        <v>81.688999999999993</v>
      </c>
      <c r="P206" s="722">
        <f>ROUND('2. Прогноз. Без корректировки'!P206,3)</f>
        <v>81.688999999999993</v>
      </c>
      <c r="Q206" s="720">
        <f>ROUND('2. Прогноз. Без корректировки'!Q206,3)</f>
        <v>81.688999999999993</v>
      </c>
    </row>
    <row r="207" spans="1:17" s="625" customFormat="1" ht="30" outlineLevel="2" x14ac:dyDescent="0.25">
      <c r="A207" s="413" t="s">
        <v>253</v>
      </c>
      <c r="B207" s="666" t="s">
        <v>144</v>
      </c>
      <c r="C207" s="721">
        <f>ROUND('2. Прогноз. Без корректировки'!C207,3)</f>
        <v>0.17899999999999999</v>
      </c>
      <c r="D207" s="722">
        <f>ROUND('2. Прогноз. Без корректировки'!D207,3)</f>
        <v>0.152</v>
      </c>
      <c r="E207" s="722">
        <f>ROUND('2. Прогноз. Без корректировки'!E207,3)</f>
        <v>0.15</v>
      </c>
      <c r="F207" s="722">
        <f>ROUND('2. Прогноз. Без корректировки'!F207,3)</f>
        <v>0.14399999999999999</v>
      </c>
      <c r="G207" s="720">
        <f>ROUND('2. Прогноз. Без корректировки'!G207,3)</f>
        <v>0.625</v>
      </c>
      <c r="H207" s="721">
        <f>ROUND('2. Прогноз. Без корректировки'!H207,3)</f>
        <v>0.17899999999999999</v>
      </c>
      <c r="I207" s="722">
        <f>ROUND('2. Прогноз. Без корректировки'!I207,3)</f>
        <v>0.152</v>
      </c>
      <c r="J207" s="722">
        <f>ROUND('2. Прогноз. Без корректировки'!J207,3)</f>
        <v>0.15</v>
      </c>
      <c r="K207" s="722">
        <f>ROUND('2. Прогноз. Без корректировки'!K207,3)</f>
        <v>0.14399999999999999</v>
      </c>
      <c r="L207" s="720">
        <f>ROUND('2. Прогноз. Без корректировки'!L207,3)</f>
        <v>0.625</v>
      </c>
      <c r="M207" s="721">
        <f>ROUND('2. Прогноз. Без корректировки'!M207,3)</f>
        <v>0.17899999999999999</v>
      </c>
      <c r="N207" s="722">
        <f>ROUND('2. Прогноз. Без корректировки'!N207,3)</f>
        <v>0.152</v>
      </c>
      <c r="O207" s="722">
        <f>ROUND('2. Прогноз. Без корректировки'!O207,3)</f>
        <v>0.15</v>
      </c>
      <c r="P207" s="722">
        <f>ROUND('2. Прогноз. Без корректировки'!P207,3)</f>
        <v>0.14399999999999999</v>
      </c>
      <c r="Q207" s="720">
        <f>ROUND('2. Прогноз. Без корректировки'!Q207,3)</f>
        <v>0.625</v>
      </c>
    </row>
    <row r="208" spans="1:17" s="625" customFormat="1" outlineLevel="2" x14ac:dyDescent="0.25">
      <c r="A208" s="413" t="s">
        <v>231</v>
      </c>
      <c r="B208" s="666" t="s">
        <v>144</v>
      </c>
      <c r="C208" s="722">
        <f>ROUND('2. Прогноз. Без корректировки'!C208,3)</f>
        <v>9.8000000000000004E-2</v>
      </c>
      <c r="D208" s="722">
        <f>ROUND('2. Прогноз. Без корректировки'!D208,3)</f>
        <v>0.09</v>
      </c>
      <c r="E208" s="722">
        <f>ROUND('2. Прогноз. Без корректировки'!E208,3)</f>
        <v>0.128</v>
      </c>
      <c r="F208" s="722">
        <f>ROUND('2. Прогноз. Без корректировки'!F208,3)</f>
        <v>0.12</v>
      </c>
      <c r="G208" s="720">
        <f>ROUND('2. Прогноз. Без корректировки'!G208,3)</f>
        <v>0.436</v>
      </c>
      <c r="H208" s="722">
        <f>ROUND('2. Прогноз. Без корректировки'!H208,3)</f>
        <v>9.8000000000000004E-2</v>
      </c>
      <c r="I208" s="722">
        <f>ROUND('2. Прогноз. Без корректировки'!I208,3)</f>
        <v>0.09</v>
      </c>
      <c r="J208" s="722">
        <f>ROUND('2. Прогноз. Без корректировки'!J208,3)</f>
        <v>0.128</v>
      </c>
      <c r="K208" s="722">
        <f>ROUND('2. Прогноз. Без корректировки'!K208,3)</f>
        <v>0.12</v>
      </c>
      <c r="L208" s="720">
        <f>ROUND('2. Прогноз. Без корректировки'!L208,3)</f>
        <v>0.436</v>
      </c>
      <c r="M208" s="722">
        <f>ROUND('2. Прогноз. Без корректировки'!M208,3)</f>
        <v>9.8000000000000004E-2</v>
      </c>
      <c r="N208" s="722">
        <f>ROUND('2. Прогноз. Без корректировки'!N208,3)</f>
        <v>0.09</v>
      </c>
      <c r="O208" s="722">
        <f>ROUND('2. Прогноз. Без корректировки'!O208,3)</f>
        <v>0.128</v>
      </c>
      <c r="P208" s="722">
        <f>ROUND('2. Прогноз. Без корректировки'!P208,3)</f>
        <v>0.12</v>
      </c>
      <c r="Q208" s="720">
        <f>ROUND('2. Прогноз. Без корректировки'!Q208,3)</f>
        <v>0.436</v>
      </c>
    </row>
    <row r="209" spans="1:17" s="625" customFormat="1" outlineLevel="2" x14ac:dyDescent="0.25">
      <c r="A209" s="660" t="s">
        <v>200</v>
      </c>
      <c r="B209" s="672" t="s">
        <v>132</v>
      </c>
      <c r="C209" s="722">
        <f>ROUND('2. Прогноз. Без корректировки'!C209,3)</f>
        <v>0.02</v>
      </c>
      <c r="D209" s="722">
        <f>ROUND('2. Прогноз. Без корректировки'!D209,3)</f>
        <v>0.02</v>
      </c>
      <c r="E209" s="722">
        <f>ROUND('2. Прогноз. Без корректировки'!E209,3)</f>
        <v>0.02</v>
      </c>
      <c r="F209" s="722">
        <f>ROUND('2. Прогноз. Без корректировки'!F209,3)</f>
        <v>0.02</v>
      </c>
      <c r="G209" s="720">
        <f>ROUND('2. Прогноз. Без корректировки'!G209,3)</f>
        <v>0.02</v>
      </c>
      <c r="H209" s="722">
        <f>ROUND('2. Прогноз. Без корректировки'!H209,3)</f>
        <v>0.02</v>
      </c>
      <c r="I209" s="722">
        <f>ROUND('2. Прогноз. Без корректировки'!I209,3)</f>
        <v>0.02</v>
      </c>
      <c r="J209" s="722">
        <f>ROUND('2. Прогноз. Без корректировки'!J209,3)</f>
        <v>0.02</v>
      </c>
      <c r="K209" s="722">
        <f>ROUND('2. Прогноз. Без корректировки'!K209,3)</f>
        <v>0.02</v>
      </c>
      <c r="L209" s="720">
        <f>ROUND('2. Прогноз. Без корректировки'!L209,3)</f>
        <v>0.02</v>
      </c>
      <c r="M209" s="722">
        <f>ROUND('2. Прогноз. Без корректировки'!M209,3)</f>
        <v>0.02</v>
      </c>
      <c r="N209" s="722">
        <f>ROUND('2. Прогноз. Без корректировки'!N209,3)</f>
        <v>0.02</v>
      </c>
      <c r="O209" s="722">
        <f>ROUND('2. Прогноз. Без корректировки'!O209,3)</f>
        <v>0.02</v>
      </c>
      <c r="P209" s="722">
        <f>ROUND('2. Прогноз. Без корректировки'!P209,3)</f>
        <v>0.02</v>
      </c>
      <c r="Q209" s="720">
        <f>ROUND('2. Прогноз. Без корректировки'!Q209,3)</f>
        <v>0.02</v>
      </c>
    </row>
    <row r="210" spans="1:17" ht="30" outlineLevel="1" x14ac:dyDescent="0.25">
      <c r="A210" s="659" t="s">
        <v>255</v>
      </c>
      <c r="B210" s="676" t="s">
        <v>144</v>
      </c>
      <c r="C210" s="733">
        <f>ROUND('2. Прогноз. Без корректировки'!C210,3)</f>
        <v>4.9000000000000004</v>
      </c>
      <c r="D210" s="734">
        <f>ROUND('2. Прогноз. Без корректировки'!D210,3)</f>
        <v>4.5</v>
      </c>
      <c r="E210" s="734">
        <f>ROUND('2. Прогноз. Без корректировки'!E210,3)</f>
        <v>6.4</v>
      </c>
      <c r="F210" s="735">
        <f>ROUND('2. Прогноз. Без корректировки'!F210,3)</f>
        <v>6</v>
      </c>
      <c r="G210" s="736">
        <f>ROUND('2. Прогноз. Без корректировки'!G210,3)</f>
        <v>21.8</v>
      </c>
      <c r="H210" s="733">
        <f>ROUND('2. Прогноз. Без корректировки'!H210,3)</f>
        <v>4.9000000000000004</v>
      </c>
      <c r="I210" s="734">
        <f>ROUND('2. Прогноз. Без корректировки'!I210,3)</f>
        <v>4.5</v>
      </c>
      <c r="J210" s="734">
        <f>ROUND('2. Прогноз. Без корректировки'!J210,3)</f>
        <v>6.4</v>
      </c>
      <c r="K210" s="735">
        <f>ROUND('2. Прогноз. Без корректировки'!K210,3)</f>
        <v>6</v>
      </c>
      <c r="L210" s="736">
        <f>ROUND('2. Прогноз. Без корректировки'!L210,3)</f>
        <v>21.8</v>
      </c>
      <c r="M210" s="733">
        <f>ROUND('2. Прогноз. Без корректировки'!M210,3)</f>
        <v>4.9000000000000004</v>
      </c>
      <c r="N210" s="734">
        <f>ROUND('2. Прогноз. Без корректировки'!N210,3)</f>
        <v>4.5</v>
      </c>
      <c r="O210" s="734">
        <f>ROUND('2. Прогноз. Без корректировки'!O210,3)</f>
        <v>6.4</v>
      </c>
      <c r="P210" s="735">
        <f>ROUND('2. Прогноз. Без корректировки'!P210,3)</f>
        <v>6</v>
      </c>
      <c r="Q210" s="736">
        <f>ROUND('2. Прогноз. Без корректировки'!Q210,3)</f>
        <v>21.8</v>
      </c>
    </row>
    <row r="211" spans="1:17" s="625" customFormat="1" ht="30" outlineLevel="2" x14ac:dyDescent="0.25">
      <c r="A211" s="652" t="s">
        <v>257</v>
      </c>
      <c r="B211" s="666" t="s">
        <v>144</v>
      </c>
      <c r="C211" s="721">
        <f>ROUND('2. Прогноз. Без корректировки'!C211,3)</f>
        <v>4.9000000000000004</v>
      </c>
      <c r="D211" s="722">
        <f>ROUND('2. Прогноз. Без корректировки'!D211,3)</f>
        <v>4.5</v>
      </c>
      <c r="E211" s="722">
        <f>ROUND('2. Прогноз. Без корректировки'!E211,3)</f>
        <v>6.4</v>
      </c>
      <c r="F211" s="722">
        <f>ROUND('2. Прогноз. Без корректировки'!F211,3)</f>
        <v>6</v>
      </c>
      <c r="G211" s="720">
        <f>ROUND('2. Прогноз. Без корректировки'!G211,3)</f>
        <v>21.8</v>
      </c>
      <c r="H211" s="721">
        <f>ROUND('2. Прогноз. Без корректировки'!H211,3)</f>
        <v>4.9000000000000004</v>
      </c>
      <c r="I211" s="722">
        <f>ROUND('2. Прогноз. Без корректировки'!I211,3)</f>
        <v>4.5</v>
      </c>
      <c r="J211" s="722">
        <f>ROUND('2. Прогноз. Без корректировки'!J211,3)</f>
        <v>6.4</v>
      </c>
      <c r="K211" s="723">
        <f>ROUND('2. Прогноз. Без корректировки'!K211,3)</f>
        <v>6</v>
      </c>
      <c r="L211" s="720">
        <f>ROUND('2. Прогноз. Без корректировки'!L211,3)</f>
        <v>21.8</v>
      </c>
      <c r="M211" s="721">
        <f>ROUND('2. Прогноз. Без корректировки'!M211,3)</f>
        <v>4.9000000000000004</v>
      </c>
      <c r="N211" s="722">
        <f>ROUND('2. Прогноз. Без корректировки'!N211,3)</f>
        <v>4.5</v>
      </c>
      <c r="O211" s="722">
        <f>ROUND('2. Прогноз. Без корректировки'!O211,3)</f>
        <v>6.4</v>
      </c>
      <c r="P211" s="723">
        <f>ROUND('2. Прогноз. Без корректировки'!P211,3)</f>
        <v>6</v>
      </c>
      <c r="Q211" s="720">
        <f>ROUND('2. Прогноз. Без корректировки'!Q211,3)</f>
        <v>21.8</v>
      </c>
    </row>
    <row r="212" spans="1:17" s="625" customFormat="1" ht="30" outlineLevel="2" x14ac:dyDescent="0.25">
      <c r="A212" s="653" t="s">
        <v>258</v>
      </c>
      <c r="B212" s="672" t="s">
        <v>144</v>
      </c>
      <c r="C212" s="763">
        <f>ROUND('2. Прогноз. Без корректировки'!C212,3)</f>
        <v>0</v>
      </c>
      <c r="D212" s="764">
        <f>ROUND('2. Прогноз. Без корректировки'!D212,3)</f>
        <v>0</v>
      </c>
      <c r="E212" s="764">
        <f>ROUND('2. Прогноз. Без корректировки'!E212,3)</f>
        <v>0</v>
      </c>
      <c r="F212" s="765">
        <f>ROUND('2. Прогноз. Без корректировки'!F212,3)</f>
        <v>0</v>
      </c>
      <c r="G212" s="728">
        <f>ROUND('2. Прогноз. Без корректировки'!G212,3)</f>
        <v>0</v>
      </c>
      <c r="H212" s="763">
        <f>ROUND('2. Прогноз. Без корректировки'!H212,3)</f>
        <v>0</v>
      </c>
      <c r="I212" s="764">
        <f>ROUND('2. Прогноз. Без корректировки'!I212,3)</f>
        <v>0</v>
      </c>
      <c r="J212" s="764">
        <f>ROUND('2. Прогноз. Без корректировки'!J212,3)</f>
        <v>0</v>
      </c>
      <c r="K212" s="765">
        <f>ROUND('2. Прогноз. Без корректировки'!K212,3)</f>
        <v>0</v>
      </c>
      <c r="L212" s="728">
        <f>ROUND('2. Прогноз. Без корректировки'!L212,3)</f>
        <v>0</v>
      </c>
      <c r="M212" s="763">
        <f>ROUND('2. Прогноз. Без корректировки'!M212,3)</f>
        <v>0</v>
      </c>
      <c r="N212" s="764">
        <f>ROUND('2. Прогноз. Без корректировки'!N212,3)</f>
        <v>0</v>
      </c>
      <c r="O212" s="764">
        <f>ROUND('2. Прогноз. Без корректировки'!O212,3)</f>
        <v>0</v>
      </c>
      <c r="P212" s="765">
        <f>ROUND('2. Прогноз. Без корректировки'!P212,3)</f>
        <v>0</v>
      </c>
      <c r="Q212" s="728">
        <f>ROUND('2. Прогноз. Без корректировки'!Q212,3)</f>
        <v>0</v>
      </c>
    </row>
    <row r="213" spans="1:17" s="626" customFormat="1" ht="15" customHeight="1" x14ac:dyDescent="0.25">
      <c r="A213" s="654" t="s">
        <v>39</v>
      </c>
      <c r="B213" s="673" t="s">
        <v>144</v>
      </c>
      <c r="C213" s="730">
        <f t="shared" ref="C213:Q213" si="42">ROUND(C92+C108+C134+C145+C174,3)</f>
        <v>18.914999999999999</v>
      </c>
      <c r="D213" s="730">
        <f t="shared" si="42"/>
        <v>18.879000000000001</v>
      </c>
      <c r="E213" s="730">
        <f t="shared" si="42"/>
        <v>25.852</v>
      </c>
      <c r="F213" s="730">
        <f t="shared" si="42"/>
        <v>28.462</v>
      </c>
      <c r="G213" s="732">
        <f t="shared" si="42"/>
        <v>92.108000000000004</v>
      </c>
      <c r="H213" s="730">
        <f t="shared" si="42"/>
        <v>18.870999999999999</v>
      </c>
      <c r="I213" s="730">
        <f t="shared" si="42"/>
        <v>18.779</v>
      </c>
      <c r="J213" s="730">
        <f t="shared" si="42"/>
        <v>25.542999999999999</v>
      </c>
      <c r="K213" s="731">
        <f t="shared" si="42"/>
        <v>28.515000000000001</v>
      </c>
      <c r="L213" s="732">
        <f t="shared" si="42"/>
        <v>91.707999999999998</v>
      </c>
      <c r="M213" s="730">
        <f t="shared" si="42"/>
        <v>18.899999999999999</v>
      </c>
      <c r="N213" s="730">
        <f t="shared" si="42"/>
        <v>18.779</v>
      </c>
      <c r="O213" s="730">
        <f t="shared" si="42"/>
        <v>25.571999999999999</v>
      </c>
      <c r="P213" s="731">
        <f t="shared" si="42"/>
        <v>28.457000000000001</v>
      </c>
      <c r="Q213" s="732">
        <f t="shared" si="42"/>
        <v>91.707999999999998</v>
      </c>
    </row>
    <row r="214" spans="1:17" ht="15" customHeight="1" outlineLevel="1" x14ac:dyDescent="0.25">
      <c r="A214" s="655" t="s">
        <v>184</v>
      </c>
      <c r="B214" s="663" t="s">
        <v>144</v>
      </c>
      <c r="C214" s="691">
        <f t="shared" ref="C214:Q214" si="43">ROUND(C93+C109+C135+C146+C175,3)</f>
        <v>4.5350000000000001</v>
      </c>
      <c r="D214" s="691">
        <f t="shared" si="43"/>
        <v>5.835</v>
      </c>
      <c r="E214" s="691">
        <f t="shared" si="43"/>
        <v>5.4240000000000004</v>
      </c>
      <c r="F214" s="691">
        <f t="shared" si="43"/>
        <v>8.4329999999999998</v>
      </c>
      <c r="G214" s="693">
        <f t="shared" si="43"/>
        <v>24.227</v>
      </c>
      <c r="H214" s="691">
        <f t="shared" si="43"/>
        <v>4.5350000000000001</v>
      </c>
      <c r="I214" s="691">
        <f t="shared" si="43"/>
        <v>5.835</v>
      </c>
      <c r="J214" s="691">
        <f t="shared" si="43"/>
        <v>5.4240000000000004</v>
      </c>
      <c r="K214" s="692">
        <f t="shared" si="43"/>
        <v>8.4329999999999998</v>
      </c>
      <c r="L214" s="739">
        <f t="shared" si="43"/>
        <v>24.227</v>
      </c>
      <c r="M214" s="691">
        <f t="shared" si="43"/>
        <v>4.5350000000000001</v>
      </c>
      <c r="N214" s="691">
        <f t="shared" si="43"/>
        <v>5.835</v>
      </c>
      <c r="O214" s="691">
        <f t="shared" si="43"/>
        <v>5.4240000000000004</v>
      </c>
      <c r="P214" s="692">
        <f t="shared" si="43"/>
        <v>8.4329999999999998</v>
      </c>
      <c r="Q214" s="739">
        <f t="shared" si="43"/>
        <v>24.227</v>
      </c>
    </row>
    <row r="215" spans="1:17" ht="15" customHeight="1" outlineLevel="1" x14ac:dyDescent="0.25">
      <c r="A215" s="655" t="s">
        <v>185</v>
      </c>
      <c r="B215" s="663" t="s">
        <v>144</v>
      </c>
      <c r="C215" s="691">
        <f t="shared" ref="C215:Q215" si="44">ROUND(C96+C114+C137+C151+C182,3)</f>
        <v>3.8820000000000001</v>
      </c>
      <c r="D215" s="691">
        <f t="shared" si="44"/>
        <v>3.3879999999999999</v>
      </c>
      <c r="E215" s="691">
        <f t="shared" si="44"/>
        <v>5.2050000000000001</v>
      </c>
      <c r="F215" s="691">
        <f t="shared" si="44"/>
        <v>5.3650000000000002</v>
      </c>
      <c r="G215" s="693">
        <f t="shared" si="44"/>
        <v>17.84</v>
      </c>
      <c r="H215" s="691">
        <f t="shared" si="44"/>
        <v>3.8820000000000001</v>
      </c>
      <c r="I215" s="691">
        <f t="shared" si="44"/>
        <v>3.3879999999999999</v>
      </c>
      <c r="J215" s="691">
        <f t="shared" si="44"/>
        <v>5.2050000000000001</v>
      </c>
      <c r="K215" s="692">
        <f t="shared" si="44"/>
        <v>5.3650000000000002</v>
      </c>
      <c r="L215" s="693">
        <f t="shared" si="44"/>
        <v>17.84</v>
      </c>
      <c r="M215" s="691">
        <f t="shared" si="44"/>
        <v>3.8820000000000001</v>
      </c>
      <c r="N215" s="691">
        <f t="shared" si="44"/>
        <v>3.3879999999999999</v>
      </c>
      <c r="O215" s="691">
        <f t="shared" si="44"/>
        <v>5.2050000000000001</v>
      </c>
      <c r="P215" s="692">
        <f t="shared" si="44"/>
        <v>5.3650000000000002</v>
      </c>
      <c r="Q215" s="693">
        <f t="shared" si="44"/>
        <v>17.84</v>
      </c>
    </row>
    <row r="216" spans="1:17" ht="15" customHeight="1" outlineLevel="1" x14ac:dyDescent="0.25">
      <c r="A216" s="655" t="s">
        <v>92</v>
      </c>
      <c r="B216" s="663" t="s">
        <v>144</v>
      </c>
      <c r="C216" s="691">
        <f t="shared" ref="C216:Q216" si="45">ROUND(C99+C119+C139+C156+C189,3)</f>
        <v>6.8230000000000004</v>
      </c>
      <c r="D216" s="691">
        <f t="shared" si="45"/>
        <v>6.3730000000000002</v>
      </c>
      <c r="E216" s="691">
        <f t="shared" si="45"/>
        <v>9.4949999999999992</v>
      </c>
      <c r="F216" s="691">
        <f t="shared" si="45"/>
        <v>9.4949999999999992</v>
      </c>
      <c r="G216" s="693">
        <f t="shared" si="45"/>
        <v>32.186</v>
      </c>
      <c r="H216" s="691">
        <f t="shared" si="45"/>
        <v>6.8230000000000004</v>
      </c>
      <c r="I216" s="691">
        <f t="shared" si="45"/>
        <v>6.3730000000000002</v>
      </c>
      <c r="J216" s="691">
        <f t="shared" si="45"/>
        <v>9.4949999999999992</v>
      </c>
      <c r="K216" s="692">
        <f t="shared" si="45"/>
        <v>9.4949999999999992</v>
      </c>
      <c r="L216" s="693">
        <f t="shared" si="45"/>
        <v>32.186</v>
      </c>
      <c r="M216" s="691">
        <f t="shared" si="45"/>
        <v>6.8230000000000004</v>
      </c>
      <c r="N216" s="691">
        <f t="shared" si="45"/>
        <v>6.3730000000000002</v>
      </c>
      <c r="O216" s="691">
        <f t="shared" si="45"/>
        <v>9.4949999999999992</v>
      </c>
      <c r="P216" s="692">
        <f t="shared" si="45"/>
        <v>9.4949999999999992</v>
      </c>
      <c r="Q216" s="693">
        <f t="shared" si="45"/>
        <v>32.186</v>
      </c>
    </row>
    <row r="217" spans="1:17" ht="15" customHeight="1" outlineLevel="1" x14ac:dyDescent="0.25">
      <c r="A217" s="655" t="s">
        <v>187</v>
      </c>
      <c r="B217" s="663" t="s">
        <v>144</v>
      </c>
      <c r="C217" s="691">
        <f t="shared" ref="C217:Q217" si="46">ROUND(C102+C124+C141+C161+C196,3)</f>
        <v>3.3980000000000001</v>
      </c>
      <c r="D217" s="691">
        <f t="shared" si="46"/>
        <v>3.0409999999999999</v>
      </c>
      <c r="E217" s="691">
        <f t="shared" si="46"/>
        <v>5.35</v>
      </c>
      <c r="F217" s="691">
        <f t="shared" si="46"/>
        <v>4.7050000000000001</v>
      </c>
      <c r="G217" s="693">
        <f t="shared" si="46"/>
        <v>16.494</v>
      </c>
      <c r="H217" s="691">
        <f t="shared" si="46"/>
        <v>3.3540000000000001</v>
      </c>
      <c r="I217" s="691">
        <f t="shared" si="46"/>
        <v>2.9409999999999998</v>
      </c>
      <c r="J217" s="691">
        <f t="shared" si="46"/>
        <v>5.0410000000000004</v>
      </c>
      <c r="K217" s="692">
        <f t="shared" si="46"/>
        <v>4.758</v>
      </c>
      <c r="L217" s="739">
        <f t="shared" si="46"/>
        <v>16.094000000000001</v>
      </c>
      <c r="M217" s="691">
        <f t="shared" si="46"/>
        <v>3.383</v>
      </c>
      <c r="N217" s="691">
        <f t="shared" si="46"/>
        <v>2.9409999999999998</v>
      </c>
      <c r="O217" s="691">
        <f t="shared" si="46"/>
        <v>5.07</v>
      </c>
      <c r="P217" s="692">
        <f t="shared" si="46"/>
        <v>4.7</v>
      </c>
      <c r="Q217" s="739">
        <f t="shared" si="46"/>
        <v>16.094000000000001</v>
      </c>
    </row>
    <row r="218" spans="1:17" ht="15" customHeight="1" outlineLevel="1" x14ac:dyDescent="0.25">
      <c r="A218" s="655" t="s">
        <v>93</v>
      </c>
      <c r="B218" s="663" t="s">
        <v>144</v>
      </c>
      <c r="C218" s="691">
        <f t="shared" ref="C218:Q218" si="47">ROUND(C105+C129+C143+C166+C203,3)</f>
        <v>0.27700000000000002</v>
      </c>
      <c r="D218" s="691">
        <f t="shared" si="47"/>
        <v>0.24199999999999999</v>
      </c>
      <c r="E218" s="691">
        <f t="shared" si="47"/>
        <v>0.378</v>
      </c>
      <c r="F218" s="691">
        <f t="shared" si="47"/>
        <v>0.46400000000000002</v>
      </c>
      <c r="G218" s="693">
        <f t="shared" si="47"/>
        <v>1.361</v>
      </c>
      <c r="H218" s="691">
        <f t="shared" si="47"/>
        <v>0.27700000000000002</v>
      </c>
      <c r="I218" s="691">
        <f t="shared" si="47"/>
        <v>0.24199999999999999</v>
      </c>
      <c r="J218" s="691">
        <f t="shared" si="47"/>
        <v>0.378</v>
      </c>
      <c r="K218" s="692">
        <f t="shared" si="47"/>
        <v>0.46400000000000002</v>
      </c>
      <c r="L218" s="693">
        <f t="shared" si="47"/>
        <v>1.361</v>
      </c>
      <c r="M218" s="691">
        <f t="shared" si="47"/>
        <v>0.27700000000000002</v>
      </c>
      <c r="N218" s="691">
        <f t="shared" si="47"/>
        <v>0.24199999999999999</v>
      </c>
      <c r="O218" s="691">
        <f t="shared" si="47"/>
        <v>0.378</v>
      </c>
      <c r="P218" s="692">
        <f t="shared" si="47"/>
        <v>0.46400000000000002</v>
      </c>
      <c r="Q218" s="693">
        <f t="shared" si="47"/>
        <v>1.361</v>
      </c>
    </row>
    <row r="219" spans="1:17" x14ac:dyDescent="0.25">
      <c r="A219" s="654" t="s">
        <v>48</v>
      </c>
      <c r="B219" s="673" t="s">
        <v>144</v>
      </c>
      <c r="C219" s="730">
        <f t="shared" ref="C219:Q219" si="48">ROUND(C220+C223+C221+C222+C224,3)</f>
        <v>2.4079999999999999</v>
      </c>
      <c r="D219" s="730">
        <f t="shared" si="48"/>
        <v>2.3690000000000002</v>
      </c>
      <c r="E219" s="730">
        <f t="shared" si="48"/>
        <v>2.867</v>
      </c>
      <c r="F219" s="730">
        <f t="shared" si="48"/>
        <v>4.0119999999999996</v>
      </c>
      <c r="G219" s="732">
        <f t="shared" si="48"/>
        <v>4.0119999999999996</v>
      </c>
      <c r="H219" s="730">
        <f t="shared" si="48"/>
        <v>3.0449999999999999</v>
      </c>
      <c r="I219" s="730">
        <f t="shared" si="48"/>
        <v>3.1880000000000002</v>
      </c>
      <c r="J219" s="730">
        <f t="shared" si="48"/>
        <v>3.6869999999999998</v>
      </c>
      <c r="K219" s="731">
        <f t="shared" si="48"/>
        <v>4.5049999999999999</v>
      </c>
      <c r="L219" s="732">
        <f t="shared" si="48"/>
        <v>4.5049999999999999</v>
      </c>
      <c r="M219" s="730">
        <f t="shared" si="48"/>
        <v>3.681</v>
      </c>
      <c r="N219" s="730">
        <f t="shared" si="48"/>
        <v>3.8239999999999998</v>
      </c>
      <c r="O219" s="730">
        <f t="shared" si="48"/>
        <v>4.3230000000000004</v>
      </c>
      <c r="P219" s="731">
        <f t="shared" si="48"/>
        <v>5.0190000000000001</v>
      </c>
      <c r="Q219" s="732">
        <f t="shared" si="48"/>
        <v>5.0190000000000001</v>
      </c>
    </row>
    <row r="220" spans="1:17" ht="15" customHeight="1" outlineLevel="1" x14ac:dyDescent="0.25">
      <c r="A220" s="655" t="s">
        <v>184</v>
      </c>
      <c r="B220" s="663" t="s">
        <v>144</v>
      </c>
      <c r="C220" s="691">
        <f t="shared" ref="C220:Q220" si="49">ROUND(C87-C214,3)</f>
        <v>0.93100000000000005</v>
      </c>
      <c r="D220" s="691">
        <f t="shared" si="49"/>
        <v>0.96599999999999997</v>
      </c>
      <c r="E220" s="691">
        <f t="shared" si="49"/>
        <v>1.5089999999999999</v>
      </c>
      <c r="F220" s="691">
        <f t="shared" si="49"/>
        <v>1.6020000000000001</v>
      </c>
      <c r="G220" s="693">
        <f t="shared" si="49"/>
        <v>1.6020000000000001</v>
      </c>
      <c r="H220" s="691">
        <f t="shared" si="49"/>
        <v>1.03</v>
      </c>
      <c r="I220" s="691">
        <f t="shared" si="49"/>
        <v>1.0649999999999999</v>
      </c>
      <c r="J220" s="691">
        <f t="shared" si="49"/>
        <v>1.6080000000000001</v>
      </c>
      <c r="K220" s="692">
        <f t="shared" si="49"/>
        <v>1.7010000000000001</v>
      </c>
      <c r="L220" s="693">
        <f t="shared" si="49"/>
        <v>1.7010000000000001</v>
      </c>
      <c r="M220" s="691">
        <f t="shared" si="49"/>
        <v>1.129</v>
      </c>
      <c r="N220" s="691">
        <f t="shared" si="49"/>
        <v>1.1639999999999999</v>
      </c>
      <c r="O220" s="691">
        <f t="shared" si="49"/>
        <v>1.7070000000000001</v>
      </c>
      <c r="P220" s="692">
        <f t="shared" si="49"/>
        <v>1.8</v>
      </c>
      <c r="Q220" s="693">
        <f t="shared" si="49"/>
        <v>1.8</v>
      </c>
    </row>
    <row r="221" spans="1:17" ht="15" customHeight="1" outlineLevel="1" x14ac:dyDescent="0.25">
      <c r="A221" s="655" t="s">
        <v>185</v>
      </c>
      <c r="B221" s="663" t="s">
        <v>144</v>
      </c>
      <c r="C221" s="691">
        <f t="shared" ref="C221:Q221" si="50">ROUND(C88-C215,3)</f>
        <v>0.66300000000000003</v>
      </c>
      <c r="D221" s="691">
        <f t="shared" si="50"/>
        <v>0.29299999999999998</v>
      </c>
      <c r="E221" s="691">
        <f t="shared" si="50"/>
        <v>0.23799999999999999</v>
      </c>
      <c r="F221" s="691">
        <f t="shared" si="50"/>
        <v>0.99399999999999999</v>
      </c>
      <c r="G221" s="693">
        <f t="shared" si="50"/>
        <v>0.99399999999999999</v>
      </c>
      <c r="H221" s="691">
        <f t="shared" si="50"/>
        <v>0.93100000000000005</v>
      </c>
      <c r="I221" s="691">
        <f t="shared" si="50"/>
        <v>0.56100000000000005</v>
      </c>
      <c r="J221" s="691">
        <f t="shared" si="50"/>
        <v>0.50600000000000001</v>
      </c>
      <c r="K221" s="692">
        <f t="shared" si="50"/>
        <v>1.262</v>
      </c>
      <c r="L221" s="693">
        <f t="shared" si="50"/>
        <v>1.262</v>
      </c>
      <c r="M221" s="691">
        <f t="shared" si="50"/>
        <v>1.1990000000000001</v>
      </c>
      <c r="N221" s="691">
        <f t="shared" si="50"/>
        <v>0.82899999999999996</v>
      </c>
      <c r="O221" s="691">
        <f t="shared" si="50"/>
        <v>0.77400000000000002</v>
      </c>
      <c r="P221" s="692">
        <f t="shared" si="50"/>
        <v>1.53</v>
      </c>
      <c r="Q221" s="693">
        <f t="shared" si="50"/>
        <v>1.53</v>
      </c>
    </row>
    <row r="222" spans="1:17" ht="15" customHeight="1" outlineLevel="1" x14ac:dyDescent="0.25">
      <c r="A222" s="655" t="s">
        <v>92</v>
      </c>
      <c r="B222" s="663" t="s">
        <v>144</v>
      </c>
      <c r="C222" s="691">
        <f t="shared" ref="C222:Q222" si="51">ROUND(C89-C216,3)</f>
        <v>0.20399999999999999</v>
      </c>
      <c r="D222" s="691">
        <f t="shared" si="51"/>
        <v>0.53700000000000003</v>
      </c>
      <c r="E222" s="691">
        <f t="shared" si="51"/>
        <v>0.80700000000000005</v>
      </c>
      <c r="F222" s="691">
        <f t="shared" si="51"/>
        <v>0.98099999999999998</v>
      </c>
      <c r="G222" s="693">
        <f t="shared" si="51"/>
        <v>0.98099999999999998</v>
      </c>
      <c r="H222" s="691">
        <f t="shared" si="51"/>
        <v>0.57999999999999996</v>
      </c>
      <c r="I222" s="691">
        <f t="shared" si="51"/>
        <v>0.91300000000000003</v>
      </c>
      <c r="J222" s="691">
        <f t="shared" si="51"/>
        <v>1.1830000000000001</v>
      </c>
      <c r="K222" s="692">
        <f t="shared" si="51"/>
        <v>0.98099999999999998</v>
      </c>
      <c r="L222" s="693">
        <f t="shared" si="51"/>
        <v>0.98099999999999998</v>
      </c>
      <c r="M222" s="691">
        <f t="shared" si="51"/>
        <v>0.78</v>
      </c>
      <c r="N222" s="691">
        <f t="shared" si="51"/>
        <v>1.113</v>
      </c>
      <c r="O222" s="691">
        <f t="shared" si="51"/>
        <v>1.383</v>
      </c>
      <c r="P222" s="692">
        <f t="shared" si="51"/>
        <v>1.0009999999999999</v>
      </c>
      <c r="Q222" s="693">
        <f t="shared" si="51"/>
        <v>1.0009999999999999</v>
      </c>
    </row>
    <row r="223" spans="1:17" ht="15" customHeight="1" outlineLevel="1" x14ac:dyDescent="0.25">
      <c r="A223" s="655" t="s">
        <v>187</v>
      </c>
      <c r="B223" s="663" t="s">
        <v>144</v>
      </c>
      <c r="C223" s="691">
        <f t="shared" ref="C223:Q223" si="52">ROUND(C90-C217,3)</f>
        <v>0.495</v>
      </c>
      <c r="D223" s="691">
        <f t="shared" si="52"/>
        <v>0.44500000000000001</v>
      </c>
      <c r="E223" s="691">
        <f t="shared" si="52"/>
        <v>0.26900000000000002</v>
      </c>
      <c r="F223" s="691">
        <f t="shared" si="52"/>
        <v>0.222</v>
      </c>
      <c r="G223" s="693">
        <f t="shared" si="52"/>
        <v>0.222</v>
      </c>
      <c r="H223" s="691">
        <f t="shared" si="52"/>
        <v>0.29899999999999999</v>
      </c>
      <c r="I223" s="691">
        <f t="shared" si="52"/>
        <v>0.43099999999999999</v>
      </c>
      <c r="J223" s="691">
        <f t="shared" si="52"/>
        <v>0.25600000000000001</v>
      </c>
      <c r="K223" s="692">
        <f t="shared" si="52"/>
        <v>0.25800000000000001</v>
      </c>
      <c r="L223" s="693">
        <f t="shared" si="52"/>
        <v>0.25800000000000001</v>
      </c>
      <c r="M223" s="691">
        <f t="shared" si="52"/>
        <v>0.27800000000000002</v>
      </c>
      <c r="N223" s="691">
        <f t="shared" si="52"/>
        <v>0.41</v>
      </c>
      <c r="O223" s="691">
        <f t="shared" si="52"/>
        <v>0.23499999999999999</v>
      </c>
      <c r="P223" s="692">
        <f t="shared" si="52"/>
        <v>0.29499999999999998</v>
      </c>
      <c r="Q223" s="693">
        <f t="shared" si="52"/>
        <v>0.29499999999999998</v>
      </c>
    </row>
    <row r="224" spans="1:17" ht="15" customHeight="1" outlineLevel="1" thickBot="1" x14ac:dyDescent="0.3">
      <c r="A224" s="661" t="s">
        <v>93</v>
      </c>
      <c r="B224" s="677" t="s">
        <v>144</v>
      </c>
      <c r="C224" s="740">
        <f t="shared" ref="C224:Q224" si="53">ROUND(C91-C218,3)</f>
        <v>0.115</v>
      </c>
      <c r="D224" s="740">
        <f t="shared" si="53"/>
        <v>0.128</v>
      </c>
      <c r="E224" s="740">
        <f t="shared" si="53"/>
        <v>4.3999999999999997E-2</v>
      </c>
      <c r="F224" s="740">
        <f t="shared" si="53"/>
        <v>0.21299999999999999</v>
      </c>
      <c r="G224" s="741">
        <f t="shared" si="53"/>
        <v>0.21299999999999999</v>
      </c>
      <c r="H224" s="740">
        <f t="shared" si="53"/>
        <v>0.20499999999999999</v>
      </c>
      <c r="I224" s="740">
        <f t="shared" si="53"/>
        <v>0.218</v>
      </c>
      <c r="J224" s="740">
        <f t="shared" si="53"/>
        <v>0.13400000000000001</v>
      </c>
      <c r="K224" s="742">
        <f t="shared" si="53"/>
        <v>0.30299999999999999</v>
      </c>
      <c r="L224" s="741">
        <f t="shared" si="53"/>
        <v>0.30299999999999999</v>
      </c>
      <c r="M224" s="740">
        <f t="shared" si="53"/>
        <v>0.29499999999999998</v>
      </c>
      <c r="N224" s="740">
        <f t="shared" si="53"/>
        <v>0.308</v>
      </c>
      <c r="O224" s="740">
        <f t="shared" si="53"/>
        <v>0.224</v>
      </c>
      <c r="P224" s="742">
        <f t="shared" si="53"/>
        <v>0.39300000000000002</v>
      </c>
      <c r="Q224" s="741">
        <f t="shared" si="53"/>
        <v>0.39300000000000002</v>
      </c>
    </row>
    <row r="225" spans="1:17" collapsed="1" x14ac:dyDescent="0.25">
      <c r="C225" s="443"/>
      <c r="D225" s="443"/>
      <c r="E225" s="443"/>
      <c r="F225" s="443"/>
      <c r="G225" s="50"/>
      <c r="H225" s="443"/>
      <c r="I225" s="443"/>
      <c r="J225" s="443"/>
      <c r="K225" s="443"/>
      <c r="L225" s="50"/>
      <c r="M225" s="443"/>
      <c r="N225" s="443"/>
      <c r="O225" s="443"/>
      <c r="P225" s="443"/>
      <c r="Q225" s="50"/>
    </row>
    <row r="226" spans="1:17" x14ac:dyDescent="0.25">
      <c r="A226" s="44" t="s">
        <v>90</v>
      </c>
      <c r="C226" s="443"/>
      <c r="D226" s="443"/>
      <c r="E226" s="443"/>
      <c r="F226" s="443"/>
      <c r="G226" s="50"/>
      <c r="H226" s="443"/>
      <c r="I226" s="443"/>
      <c r="J226" s="443"/>
      <c r="K226" s="443"/>
      <c r="L226" s="50"/>
      <c r="M226" s="443"/>
      <c r="N226" s="443"/>
      <c r="O226" s="443"/>
      <c r="P226" s="443"/>
      <c r="Q226" s="50"/>
    </row>
    <row r="227" spans="1:17" ht="15" customHeight="1" x14ac:dyDescent="0.25">
      <c r="A227" s="29" t="s">
        <v>184</v>
      </c>
      <c r="C227" s="856">
        <f t="shared" ref="C227:Q227" si="54">ROUND(C87-C214-C220,3)</f>
        <v>0</v>
      </c>
      <c r="D227" s="856">
        <f t="shared" si="54"/>
        <v>0</v>
      </c>
      <c r="E227" s="856">
        <f t="shared" si="54"/>
        <v>0</v>
      </c>
      <c r="F227" s="856">
        <f t="shared" si="54"/>
        <v>0</v>
      </c>
      <c r="G227" s="208">
        <f t="shared" si="54"/>
        <v>0</v>
      </c>
      <c r="H227" s="444">
        <f t="shared" si="54"/>
        <v>0</v>
      </c>
      <c r="I227" s="444">
        <f t="shared" si="54"/>
        <v>0</v>
      </c>
      <c r="J227" s="444">
        <f t="shared" si="54"/>
        <v>0</v>
      </c>
      <c r="K227" s="444">
        <f t="shared" si="54"/>
        <v>0</v>
      </c>
      <c r="L227" s="208">
        <f t="shared" si="54"/>
        <v>0</v>
      </c>
      <c r="M227" s="444">
        <f t="shared" si="54"/>
        <v>0</v>
      </c>
      <c r="N227" s="444">
        <f t="shared" si="54"/>
        <v>0</v>
      </c>
      <c r="O227" s="444">
        <f t="shared" si="54"/>
        <v>0</v>
      </c>
      <c r="P227" s="444">
        <f t="shared" si="54"/>
        <v>0</v>
      </c>
      <c r="Q227" s="208">
        <f t="shared" si="54"/>
        <v>0</v>
      </c>
    </row>
    <row r="228" spans="1:17" ht="15" customHeight="1" x14ac:dyDescent="0.25">
      <c r="A228" s="29" t="s">
        <v>185</v>
      </c>
      <c r="C228" s="856">
        <f t="shared" ref="C228:Q228" si="55">ROUND(C88-C215-C221,3)</f>
        <v>0</v>
      </c>
      <c r="D228" s="856">
        <f t="shared" si="55"/>
        <v>0</v>
      </c>
      <c r="E228" s="856">
        <f t="shared" si="55"/>
        <v>0</v>
      </c>
      <c r="F228" s="856">
        <f t="shared" si="55"/>
        <v>0</v>
      </c>
      <c r="G228" s="208">
        <f t="shared" si="55"/>
        <v>0</v>
      </c>
      <c r="H228" s="444">
        <f t="shared" si="55"/>
        <v>0</v>
      </c>
      <c r="I228" s="444">
        <f t="shared" si="55"/>
        <v>0</v>
      </c>
      <c r="J228" s="444">
        <f t="shared" si="55"/>
        <v>0</v>
      </c>
      <c r="K228" s="444">
        <f t="shared" si="55"/>
        <v>0</v>
      </c>
      <c r="L228" s="208">
        <f t="shared" si="55"/>
        <v>0</v>
      </c>
      <c r="M228" s="444">
        <f t="shared" si="55"/>
        <v>0</v>
      </c>
      <c r="N228" s="444">
        <f t="shared" si="55"/>
        <v>0</v>
      </c>
      <c r="O228" s="444">
        <f t="shared" si="55"/>
        <v>0</v>
      </c>
      <c r="P228" s="444">
        <f t="shared" si="55"/>
        <v>0</v>
      </c>
      <c r="Q228" s="208">
        <f t="shared" si="55"/>
        <v>0</v>
      </c>
    </row>
    <row r="229" spans="1:17" ht="15" customHeight="1" x14ac:dyDescent="0.25">
      <c r="A229" s="29" t="s">
        <v>92</v>
      </c>
      <c r="C229" s="856">
        <f t="shared" ref="C229:Q229" si="56">ROUND(C89-C216-C222,3)</f>
        <v>0</v>
      </c>
      <c r="D229" s="856">
        <f t="shared" si="56"/>
        <v>0</v>
      </c>
      <c r="E229" s="856">
        <f t="shared" si="56"/>
        <v>0</v>
      </c>
      <c r="F229" s="856">
        <f t="shared" si="56"/>
        <v>0</v>
      </c>
      <c r="G229" s="208">
        <f t="shared" si="56"/>
        <v>0</v>
      </c>
      <c r="H229" s="444">
        <f t="shared" si="56"/>
        <v>0</v>
      </c>
      <c r="I229" s="444">
        <f t="shared" si="56"/>
        <v>0</v>
      </c>
      <c r="J229" s="444">
        <f t="shared" si="56"/>
        <v>0</v>
      </c>
      <c r="K229" s="444">
        <f t="shared" si="56"/>
        <v>0</v>
      </c>
      <c r="L229" s="208">
        <f t="shared" si="56"/>
        <v>0</v>
      </c>
      <c r="M229" s="444">
        <f t="shared" si="56"/>
        <v>0</v>
      </c>
      <c r="N229" s="444">
        <f t="shared" si="56"/>
        <v>0</v>
      </c>
      <c r="O229" s="444">
        <f t="shared" si="56"/>
        <v>0</v>
      </c>
      <c r="P229" s="444">
        <f t="shared" si="56"/>
        <v>0</v>
      </c>
      <c r="Q229" s="208">
        <f t="shared" si="56"/>
        <v>0</v>
      </c>
    </row>
    <row r="230" spans="1:17" ht="15" customHeight="1" x14ac:dyDescent="0.25">
      <c r="A230" s="29" t="s">
        <v>187</v>
      </c>
      <c r="C230" s="856">
        <f t="shared" ref="C230:Q230" si="57">ROUND(C90-C217-C223,3)</f>
        <v>0</v>
      </c>
      <c r="D230" s="856">
        <f t="shared" si="57"/>
        <v>0</v>
      </c>
      <c r="E230" s="856">
        <f t="shared" si="57"/>
        <v>0</v>
      </c>
      <c r="F230" s="856">
        <f t="shared" si="57"/>
        <v>0</v>
      </c>
      <c r="G230" s="208">
        <f t="shared" si="57"/>
        <v>0</v>
      </c>
      <c r="H230" s="444">
        <f t="shared" si="57"/>
        <v>0</v>
      </c>
      <c r="I230" s="444">
        <f t="shared" si="57"/>
        <v>0</v>
      </c>
      <c r="J230" s="444">
        <f t="shared" si="57"/>
        <v>0</v>
      </c>
      <c r="K230" s="444">
        <f t="shared" si="57"/>
        <v>0</v>
      </c>
      <c r="L230" s="208">
        <f t="shared" si="57"/>
        <v>0</v>
      </c>
      <c r="M230" s="444">
        <f t="shared" si="57"/>
        <v>0</v>
      </c>
      <c r="N230" s="444">
        <f t="shared" si="57"/>
        <v>0</v>
      </c>
      <c r="O230" s="444">
        <f t="shared" si="57"/>
        <v>0</v>
      </c>
      <c r="P230" s="444">
        <f t="shared" si="57"/>
        <v>0</v>
      </c>
      <c r="Q230" s="208">
        <f t="shared" si="57"/>
        <v>0</v>
      </c>
    </row>
    <row r="231" spans="1:17" ht="15" customHeight="1" x14ac:dyDescent="0.25">
      <c r="A231" s="29" t="s">
        <v>93</v>
      </c>
      <c r="C231" s="856">
        <f t="shared" ref="C231:Q231" si="58">ROUND(C91-C218-C224,3)</f>
        <v>0</v>
      </c>
      <c r="D231" s="856">
        <f t="shared" si="58"/>
        <v>0</v>
      </c>
      <c r="E231" s="856">
        <f t="shared" si="58"/>
        <v>0</v>
      </c>
      <c r="F231" s="856">
        <f t="shared" si="58"/>
        <v>0</v>
      </c>
      <c r="G231" s="208">
        <f t="shared" si="58"/>
        <v>0</v>
      </c>
      <c r="H231" s="444">
        <f t="shared" si="58"/>
        <v>0</v>
      </c>
      <c r="I231" s="444">
        <f t="shared" si="58"/>
        <v>0</v>
      </c>
      <c r="J231" s="444">
        <f t="shared" si="58"/>
        <v>0</v>
      </c>
      <c r="K231" s="444">
        <f t="shared" si="58"/>
        <v>0</v>
      </c>
      <c r="L231" s="208">
        <f t="shared" si="58"/>
        <v>0</v>
      </c>
      <c r="M231" s="444">
        <f t="shared" si="58"/>
        <v>0</v>
      </c>
      <c r="N231" s="444">
        <f t="shared" si="58"/>
        <v>0</v>
      </c>
      <c r="O231" s="444">
        <f t="shared" si="58"/>
        <v>0</v>
      </c>
      <c r="P231" s="444">
        <f t="shared" si="58"/>
        <v>0</v>
      </c>
      <c r="Q231" s="208">
        <f t="shared" si="58"/>
        <v>0</v>
      </c>
    </row>
    <row r="232" spans="1:17" x14ac:dyDescent="0.25">
      <c r="A232" s="43"/>
      <c r="C232" s="857"/>
      <c r="D232" s="857"/>
      <c r="E232" s="857"/>
      <c r="F232" s="857"/>
      <c r="G232" s="51"/>
      <c r="H232" s="445"/>
      <c r="I232" s="445"/>
      <c r="J232" s="445"/>
      <c r="K232" s="445"/>
      <c r="L232" s="51"/>
      <c r="M232" s="445"/>
      <c r="N232" s="445"/>
      <c r="O232" s="445"/>
      <c r="P232" s="445"/>
      <c r="Q232" s="51"/>
    </row>
    <row r="233" spans="1:17" x14ac:dyDescent="0.25">
      <c r="A233" s="44" t="s">
        <v>49</v>
      </c>
      <c r="C233" s="857"/>
      <c r="D233" s="857"/>
      <c r="E233" s="857"/>
      <c r="F233" s="857"/>
      <c r="G233" s="51"/>
      <c r="H233" s="445"/>
      <c r="I233" s="445"/>
      <c r="J233" s="445"/>
      <c r="K233" s="445"/>
      <c r="L233" s="51"/>
      <c r="M233" s="445"/>
      <c r="N233" s="445"/>
      <c r="O233" s="445"/>
      <c r="P233" s="445"/>
      <c r="Q233" s="51"/>
    </row>
    <row r="234" spans="1:17" x14ac:dyDescent="0.25">
      <c r="A234" s="29" t="s">
        <v>184</v>
      </c>
      <c r="C234" s="856">
        <f t="shared" ref="C234:Q234" si="59">ROUND(C10+C16+C58-C93-C109-C135-C146-C175-C220,3)</f>
        <v>0</v>
      </c>
      <c r="D234" s="856">
        <f t="shared" si="59"/>
        <v>0</v>
      </c>
      <c r="E234" s="856">
        <f t="shared" si="59"/>
        <v>0</v>
      </c>
      <c r="F234" s="856">
        <f t="shared" si="59"/>
        <v>0</v>
      </c>
      <c r="G234" s="208">
        <f t="shared" si="59"/>
        <v>0</v>
      </c>
      <c r="H234" s="444">
        <f t="shared" si="59"/>
        <v>0</v>
      </c>
      <c r="I234" s="444">
        <f t="shared" si="59"/>
        <v>0</v>
      </c>
      <c r="J234" s="444">
        <f t="shared" si="59"/>
        <v>0</v>
      </c>
      <c r="K234" s="444">
        <f t="shared" si="59"/>
        <v>0</v>
      </c>
      <c r="L234" s="208">
        <f t="shared" si="59"/>
        <v>0</v>
      </c>
      <c r="M234" s="444">
        <f t="shared" si="59"/>
        <v>0</v>
      </c>
      <c r="N234" s="444">
        <f t="shared" si="59"/>
        <v>0</v>
      </c>
      <c r="O234" s="444">
        <f t="shared" si="59"/>
        <v>0</v>
      </c>
      <c r="P234" s="444">
        <f t="shared" si="59"/>
        <v>0</v>
      </c>
      <c r="Q234" s="208">
        <f t="shared" si="59"/>
        <v>0</v>
      </c>
    </row>
    <row r="235" spans="1:17" x14ac:dyDescent="0.25">
      <c r="A235" s="29" t="s">
        <v>185</v>
      </c>
      <c r="C235" s="856">
        <f t="shared" ref="C235:Q235" si="60">ROUND(C11+C27+C63-C96-C114-C137-C151-C182-C221,3)</f>
        <v>0</v>
      </c>
      <c r="D235" s="856">
        <f t="shared" si="60"/>
        <v>0</v>
      </c>
      <c r="E235" s="856">
        <f t="shared" si="60"/>
        <v>0</v>
      </c>
      <c r="F235" s="856">
        <f t="shared" si="60"/>
        <v>0</v>
      </c>
      <c r="G235" s="208">
        <f t="shared" si="60"/>
        <v>0</v>
      </c>
      <c r="H235" s="444">
        <f t="shared" si="60"/>
        <v>0</v>
      </c>
      <c r="I235" s="444">
        <f t="shared" si="60"/>
        <v>0</v>
      </c>
      <c r="J235" s="444">
        <f t="shared" si="60"/>
        <v>0</v>
      </c>
      <c r="K235" s="444">
        <f t="shared" si="60"/>
        <v>0</v>
      </c>
      <c r="L235" s="208">
        <f t="shared" si="60"/>
        <v>0</v>
      </c>
      <c r="M235" s="444">
        <f t="shared" si="60"/>
        <v>0</v>
      </c>
      <c r="N235" s="444">
        <f t="shared" si="60"/>
        <v>0</v>
      </c>
      <c r="O235" s="444">
        <f t="shared" si="60"/>
        <v>0</v>
      </c>
      <c r="P235" s="444">
        <f t="shared" si="60"/>
        <v>0</v>
      </c>
      <c r="Q235" s="208">
        <f t="shared" si="60"/>
        <v>0</v>
      </c>
    </row>
    <row r="236" spans="1:17" x14ac:dyDescent="0.25">
      <c r="A236" s="29" t="s">
        <v>92</v>
      </c>
      <c r="C236" s="856">
        <f t="shared" ref="C236:Q236" si="61">ROUND(C12+C33+C68-C99-C119-C139-C156-C189-C222,3)</f>
        <v>0</v>
      </c>
      <c r="D236" s="856">
        <f t="shared" si="61"/>
        <v>0</v>
      </c>
      <c r="E236" s="856">
        <f t="shared" si="61"/>
        <v>0</v>
      </c>
      <c r="F236" s="856">
        <f t="shared" si="61"/>
        <v>0</v>
      </c>
      <c r="G236" s="208">
        <f t="shared" si="61"/>
        <v>0</v>
      </c>
      <c r="H236" s="444">
        <f t="shared" si="61"/>
        <v>0</v>
      </c>
      <c r="I236" s="444">
        <f t="shared" si="61"/>
        <v>0</v>
      </c>
      <c r="J236" s="444">
        <f t="shared" si="61"/>
        <v>0</v>
      </c>
      <c r="K236" s="444">
        <f t="shared" si="61"/>
        <v>0</v>
      </c>
      <c r="L236" s="208">
        <f t="shared" si="61"/>
        <v>0</v>
      </c>
      <c r="M236" s="444">
        <f t="shared" si="61"/>
        <v>0</v>
      </c>
      <c r="N236" s="444">
        <f t="shared" si="61"/>
        <v>0</v>
      </c>
      <c r="O236" s="444">
        <f t="shared" si="61"/>
        <v>0</v>
      </c>
      <c r="P236" s="444">
        <f t="shared" si="61"/>
        <v>0</v>
      </c>
      <c r="Q236" s="208">
        <f t="shared" si="61"/>
        <v>0</v>
      </c>
    </row>
    <row r="237" spans="1:17" x14ac:dyDescent="0.25">
      <c r="A237" s="29" t="s">
        <v>187</v>
      </c>
      <c r="C237" s="856">
        <f t="shared" ref="C237:Q237" si="62">ROUND(C13+C39+C73-C102-C124-C141-C161-C196-C223,3)</f>
        <v>0</v>
      </c>
      <c r="D237" s="856">
        <f t="shared" si="62"/>
        <v>0</v>
      </c>
      <c r="E237" s="856">
        <f t="shared" si="62"/>
        <v>0</v>
      </c>
      <c r="F237" s="856">
        <f t="shared" si="62"/>
        <v>0</v>
      </c>
      <c r="G237" s="208">
        <f t="shared" si="62"/>
        <v>0</v>
      </c>
      <c r="H237" s="444">
        <f t="shared" si="62"/>
        <v>0</v>
      </c>
      <c r="I237" s="444">
        <f t="shared" si="62"/>
        <v>0</v>
      </c>
      <c r="J237" s="444">
        <f t="shared" si="62"/>
        <v>0</v>
      </c>
      <c r="K237" s="444">
        <f t="shared" si="62"/>
        <v>0</v>
      </c>
      <c r="L237" s="208">
        <f t="shared" si="62"/>
        <v>0</v>
      </c>
      <c r="M237" s="444">
        <f t="shared" si="62"/>
        <v>0</v>
      </c>
      <c r="N237" s="444">
        <f t="shared" si="62"/>
        <v>0</v>
      </c>
      <c r="O237" s="444">
        <f t="shared" si="62"/>
        <v>0</v>
      </c>
      <c r="P237" s="444">
        <f t="shared" si="62"/>
        <v>0</v>
      </c>
      <c r="Q237" s="208">
        <f t="shared" si="62"/>
        <v>0</v>
      </c>
    </row>
    <row r="238" spans="1:17" x14ac:dyDescent="0.25">
      <c r="A238" s="29" t="s">
        <v>93</v>
      </c>
      <c r="C238" s="856">
        <f t="shared" ref="C238:Q238" si="63">ROUND(C14+C50+C78-C105-C129-C143-C166-C203-C224,3)</f>
        <v>0</v>
      </c>
      <c r="D238" s="856">
        <f t="shared" si="63"/>
        <v>0</v>
      </c>
      <c r="E238" s="856">
        <f t="shared" si="63"/>
        <v>0</v>
      </c>
      <c r="F238" s="856">
        <f t="shared" si="63"/>
        <v>0</v>
      </c>
      <c r="G238" s="208">
        <f t="shared" si="63"/>
        <v>0</v>
      </c>
      <c r="H238" s="444">
        <f t="shared" si="63"/>
        <v>0</v>
      </c>
      <c r="I238" s="444">
        <f t="shared" si="63"/>
        <v>0</v>
      </c>
      <c r="J238" s="444">
        <f t="shared" si="63"/>
        <v>0</v>
      </c>
      <c r="K238" s="444">
        <f t="shared" si="63"/>
        <v>0</v>
      </c>
      <c r="L238" s="208">
        <f t="shared" si="63"/>
        <v>0</v>
      </c>
      <c r="M238" s="444">
        <f t="shared" si="63"/>
        <v>0</v>
      </c>
      <c r="N238" s="444">
        <f t="shared" si="63"/>
        <v>0</v>
      </c>
      <c r="O238" s="444">
        <f t="shared" si="63"/>
        <v>0</v>
      </c>
      <c r="P238" s="444">
        <f t="shared" si="63"/>
        <v>0</v>
      </c>
      <c r="Q238" s="208">
        <f t="shared" si="63"/>
        <v>0</v>
      </c>
    </row>
  </sheetData>
  <mergeCells count="8">
    <mergeCell ref="M7:P7"/>
    <mergeCell ref="Q7:Q8"/>
    <mergeCell ref="A7:A8"/>
    <mergeCell ref="B7:B8"/>
    <mergeCell ref="C7:F7"/>
    <mergeCell ref="G7:G8"/>
    <mergeCell ref="H7:K7"/>
    <mergeCell ref="L7:L8"/>
  </mergeCells>
  <dataValidations count="6">
    <dataValidation type="whole" operator="greaterThan" allowBlank="1" showInputMessage="1" showErrorMessage="1" sqref="M220:P224">
      <formula1>-1000000000</formula1>
    </dataValidation>
    <dataValidation operator="greaterThan" allowBlank="1" showInputMessage="1" showErrorMessage="1" sqref="C174:Q174"/>
    <dataValidation type="decimal" operator="greaterThan" allowBlank="1" showInputMessage="1" showErrorMessage="1" sqref="L40:L42 Q40:Q42 G40:G42">
      <formula1>-10000000000</formula1>
    </dataValidation>
    <dataValidation type="decimal" operator="greaterThan" allowBlank="1" showInputMessage="1" showErrorMessage="1" sqref="G134 L145 Q92 G145 Q145 Q57 L108 Q134 L92 G57 L57 Q108 G92 L134 G108 M190:P195 C183:C188 M176:P181 M39:P39 C39:F39 H39:K39 C33:F35 H33:K35 M33:P35 M61:P61 C61:F61 H61:K61 C50:F52 H50:K52 M50:P52 C56:F59 H56:K59 M56:P59 C66:F66 C63:F64 H66:K66 H63:K64 M66:P66 M63:P64 C71:F71 C68:F69 H71:K71 H68:K69 M71:P71 M68:P69 C76:F76 C73:F74 H76:K76 H73:K74 M76:P76 M73:P74 C81:F81 C78:F79 H81:K81 H78:K79 M81:P81 M78:P79 C83:F84 M149:P149 H83:K84 C149:F149 H149:K149 M83:P84 C204:C209 H86:K94 M86:P94 C96:F97 H96:K97 M96:P97 C99:F100 H99:K100 M99:P100 C102:F103 H102:K103 M102:P103 C105:F106 H105:K106 M105:P106 C108:F111 H108:K111 M108:P111 C114:F116 H114:K116 M114:P116 C119:F121 H119:K121 M119:P121 C124:F126 H124:K126 M124:P126 C129:F131 H129:K131 M129:P131 C134:F147 H134:K147 M134:P147 C154:F154 C151:F152 H154:K154 H151:K152 M154:P154 M151:P152 C159:F159 C156:F157 H159:K159 H156:K157 M159:P159 M156:P157 C164:F164 C161:F162 H164:K164 H161:K162 M164:P164 M161:P162 C169:F169 C166:F167 H169:K169 H166:K167 M169:P169 M166:P167 C171:F172 H171:K172 M171:P172 C210:F211 C197:F202 E176:F181 C176:C181 D177:D181 H176:K181 E183:F188 D184:D188 H183:K188 M183:P188 E190:F195 C190:C195 D191:D195 H190:K195 H197:K202 M197:P202 M204:P211 H204:K211 D205:D209 E204:F209 C86:F94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L28:L31 L39:L42 G51:G54 L51:L54 G28:G31 Q28:Q31 Q39:Q42 Q51:Q54 Q58:Q61 L34:L37 Q34:Q37 G34:G37 G169 L149 G149 L83:L91 L154 Q154 Q149 L159 Q159 G154 L164 Q164 G159 L169 G164 G83:G91 Q83:Q91 G58:G61 L58:L61 L212 Q63:Q66 G63:G66 L63:L66 L68:L71 Q68:Q71 G68:G71 G73:G76 L73:L76 Q73:Q76 Q78:Q81 G78:G81 L78:L81 Q169 L173 G173 Q173 Q212 G212 G39:G42">
      <formula1>-1000000000</formula1>
    </dataValidation>
    <dataValidation allowBlank="1" showInputMessage="1" showErrorMessage="1" sqref="B5 G20:G25 L20:L25 Q20:Q25 C26:F26 H26:K26 M26:P26 C30:F32 H30:K32 M30:P32 C36:F38 H36:K38 M36:P38 G43:G48 L43:L48 Q43:Q48 C49:F49 H49:K49 M49:P49 C53:F55 H53:K55 M53:P55 G56 L56 Q56 C60:F60 H60:K60 M60:P60 C65:F65 H65:K65 M65:P65 C70:F70 H70:K70 M70:P70 C75:F75 H75:K75 M75:P75 C80:F80 H80:K80 M80:P80 C85:F85 H85:K85 M85:P85 C95:F95 H95:K95 M95:P95 C98:F98 H98:K98 M98:P98 C101:F101 H101:K101 M101:P101 C104:F104 H104:K104 M104:P104 C107:F107 H107:K107 M107:P107 C112:F113 H112:K113 M112:P113 C117:F118 H117:K118 M117:P118 C122:F123 H122:K123 M122:P123 C127:F128 H127:K128 M127:P128 C132:F133 H132:K133 M132:P133 C148:F148 H148:K148 M148:P148 C153:F153 H153:K153 M153:P153 C158:F158 H158:K158 M158:P158 C163:F163 H163:K163 M163:P163 C168:F168 H168:K168 M168:P168 C173:F173 H173:K173 M173:P173 G177 L177 Q177 G184 L184 Q184 G191 L191 Q191 G198 L198 Q198 G205 L205 Q205 C212:F212 H212:K212 M212:P212"/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S11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R1" sqref="R1"/>
    </sheetView>
  </sheetViews>
  <sheetFormatPr defaultColWidth="8.7109375" defaultRowHeight="15" x14ac:dyDescent="0.25"/>
  <cols>
    <col min="1" max="1" width="42.140625" style="41" customWidth="1"/>
    <col min="2" max="5" width="13.7109375" style="40" customWidth="1"/>
    <col min="6" max="6" width="13.7109375" style="42" customWidth="1"/>
    <col min="7" max="10" width="13.7109375" style="40" customWidth="1"/>
    <col min="11" max="11" width="13.7109375" style="42" customWidth="1"/>
    <col min="12" max="15" width="13.7109375" style="40" customWidth="1"/>
    <col min="16" max="16" width="13.7109375" style="42" customWidth="1"/>
    <col min="17" max="256" width="8" style="39" customWidth="1"/>
    <col min="257" max="16384" width="8.7109375" style="39"/>
  </cols>
  <sheetData>
    <row r="1" spans="1:19" ht="15.75" customHeight="1" x14ac:dyDescent="0.25">
      <c r="A1" s="891"/>
      <c r="B1" s="183" t="s">
        <v>63</v>
      </c>
      <c r="C1" s="183" t="s">
        <v>64</v>
      </c>
      <c r="D1" s="183" t="s">
        <v>65</v>
      </c>
      <c r="E1" s="183" t="s">
        <v>66</v>
      </c>
      <c r="F1" s="183" t="s">
        <v>67</v>
      </c>
      <c r="G1" s="183" t="s">
        <v>68</v>
      </c>
      <c r="H1" s="183" t="s">
        <v>69</v>
      </c>
      <c r="I1" s="183" t="s">
        <v>70</v>
      </c>
      <c r="J1" s="183" t="s">
        <v>71</v>
      </c>
      <c r="K1" s="183" t="s">
        <v>72</v>
      </c>
      <c r="L1" s="183" t="s">
        <v>73</v>
      </c>
      <c r="M1" s="183" t="s">
        <v>74</v>
      </c>
      <c r="N1" s="183" t="s">
        <v>75</v>
      </c>
      <c r="O1" s="183" t="s">
        <v>76</v>
      </c>
      <c r="P1" s="183" t="s">
        <v>77</v>
      </c>
      <c r="Q1" s="767" t="s">
        <v>272</v>
      </c>
      <c r="R1" s="779">
        <v>44105</v>
      </c>
    </row>
    <row r="2" spans="1:19" ht="15.75" customHeight="1" thickBot="1" x14ac:dyDescent="0.3">
      <c r="A2" s="891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4"/>
      <c r="R2" s="39">
        <f>IF(Date="","XXX",Date)</f>
        <v>44105</v>
      </c>
    </row>
    <row r="3" spans="1:19" ht="15" customHeight="1" x14ac:dyDescent="0.25">
      <c r="A3" s="892"/>
      <c r="B3" s="888" t="str">
        <f>YEAR(Test_date)&amp;" год"</f>
        <v>2020 год</v>
      </c>
      <c r="C3" s="889"/>
      <c r="D3" s="889"/>
      <c r="E3" s="890"/>
      <c r="F3" s="886" t="str">
        <f>B3</f>
        <v>2020 год</v>
      </c>
      <c r="G3" s="888" t="str">
        <f>(LEFT(B3,4)+1)&amp;" год"</f>
        <v>2021 год</v>
      </c>
      <c r="H3" s="889"/>
      <c r="I3" s="889"/>
      <c r="J3" s="890"/>
      <c r="K3" s="886" t="str">
        <f>G3</f>
        <v>2021 год</v>
      </c>
      <c r="L3" s="888" t="str">
        <f>(LEFT(G3,4)+1)&amp;" год"</f>
        <v>2022 год</v>
      </c>
      <c r="M3" s="889"/>
      <c r="N3" s="889"/>
      <c r="O3" s="890"/>
      <c r="P3" s="886" t="str">
        <f>L3</f>
        <v>2022 год</v>
      </c>
    </row>
    <row r="4" spans="1:19" s="40" customFormat="1" ht="28.5" customHeight="1" thickBot="1" x14ac:dyDescent="0.3">
      <c r="A4" s="893"/>
      <c r="B4" s="815">
        <v>1</v>
      </c>
      <c r="C4" s="816">
        <v>2</v>
      </c>
      <c r="D4" s="816">
        <v>3</v>
      </c>
      <c r="E4" s="817">
        <v>4</v>
      </c>
      <c r="F4" s="887"/>
      <c r="G4" s="815">
        <v>1</v>
      </c>
      <c r="H4" s="816">
        <v>2</v>
      </c>
      <c r="I4" s="816">
        <v>3</v>
      </c>
      <c r="J4" s="817">
        <v>4</v>
      </c>
      <c r="K4" s="887"/>
      <c r="L4" s="815">
        <v>1</v>
      </c>
      <c r="M4" s="816">
        <v>2</v>
      </c>
      <c r="N4" s="816">
        <v>3</v>
      </c>
      <c r="O4" s="817">
        <v>4</v>
      </c>
      <c r="P4" s="887"/>
    </row>
    <row r="5" spans="1:19" ht="15" customHeight="1" x14ac:dyDescent="0.25">
      <c r="A5" s="584" t="s">
        <v>4</v>
      </c>
      <c r="B5" s="182"/>
      <c r="C5" s="182"/>
      <c r="D5" s="182"/>
      <c r="E5" s="182"/>
      <c r="F5" s="185"/>
      <c r="G5" s="182"/>
      <c r="H5" s="182"/>
      <c r="I5" s="182"/>
      <c r="J5" s="182"/>
      <c r="K5" s="185"/>
      <c r="L5" s="182"/>
      <c r="M5" s="182"/>
      <c r="N5" s="182"/>
      <c r="O5" s="182"/>
      <c r="P5" s="186"/>
    </row>
    <row r="6" spans="1:19" ht="15" customHeight="1" x14ac:dyDescent="0.25">
      <c r="A6" s="220" t="s">
        <v>130</v>
      </c>
      <c r="B6" s="170"/>
      <c r="C6" s="162"/>
      <c r="D6" s="162"/>
      <c r="E6" s="166"/>
      <c r="F6" s="174"/>
      <c r="G6" s="170"/>
      <c r="H6" s="162"/>
      <c r="I6" s="162"/>
      <c r="J6" s="166"/>
      <c r="K6" s="174"/>
      <c r="L6" s="170"/>
      <c r="M6" s="162"/>
      <c r="N6" s="162"/>
      <c r="O6" s="166"/>
      <c r="P6" s="174"/>
    </row>
    <row r="7" spans="1:19" ht="15" customHeight="1" x14ac:dyDescent="0.25">
      <c r="A7" s="222" t="s">
        <v>184</v>
      </c>
      <c r="B7" s="219">
        <f t="shared" ref="B7:B11" ca="1" si="0">ROUND(INDIRECT("'3.Прогноз.С корректировкойТаб11'!"&amp;B$1&amp;$R7),3)</f>
        <v>1.5029999999999999</v>
      </c>
      <c r="C7" s="163"/>
      <c r="D7" s="163"/>
      <c r="E7" s="167"/>
      <c r="F7" s="175"/>
      <c r="G7" s="171"/>
      <c r="H7" s="163"/>
      <c r="I7" s="163"/>
      <c r="J7" s="167"/>
      <c r="K7" s="175"/>
      <c r="L7" s="171"/>
      <c r="M7" s="163"/>
      <c r="N7" s="163"/>
      <c r="O7" s="167"/>
      <c r="P7" s="177"/>
      <c r="R7" s="39">
        <f>ROW('3.Прогноз.С корректировкойТаб11'!A10)</f>
        <v>10</v>
      </c>
    </row>
    <row r="8" spans="1:19" ht="15" customHeight="1" x14ac:dyDescent="0.25">
      <c r="A8" s="222" t="s">
        <v>185</v>
      </c>
      <c r="B8" s="219">
        <f t="shared" ca="1" si="0"/>
        <v>0.72599999999999998</v>
      </c>
      <c r="C8" s="163"/>
      <c r="D8" s="163"/>
      <c r="E8" s="167"/>
      <c r="F8" s="175"/>
      <c r="G8" s="171"/>
      <c r="H8" s="163"/>
      <c r="I8" s="163"/>
      <c r="J8" s="167"/>
      <c r="K8" s="175"/>
      <c r="L8" s="171"/>
      <c r="M8" s="163"/>
      <c r="N8" s="163"/>
      <c r="O8" s="167"/>
      <c r="P8" s="178"/>
      <c r="R8" s="39">
        <f t="shared" ref="R8:R11" si="1">R7+S8</f>
        <v>11</v>
      </c>
      <c r="S8" s="39">
        <v>1</v>
      </c>
    </row>
    <row r="9" spans="1:19" ht="15" customHeight="1" x14ac:dyDescent="0.25">
      <c r="A9" s="222" t="s">
        <v>92</v>
      </c>
      <c r="B9" s="219">
        <f t="shared" ca="1" si="0"/>
        <v>1.0049999999999999</v>
      </c>
      <c r="C9" s="163"/>
      <c r="D9" s="163"/>
      <c r="E9" s="167"/>
      <c r="F9" s="175"/>
      <c r="G9" s="171"/>
      <c r="H9" s="163"/>
      <c r="I9" s="163"/>
      <c r="J9" s="167"/>
      <c r="K9" s="175"/>
      <c r="L9" s="171"/>
      <c r="M9" s="163"/>
      <c r="N9" s="163"/>
      <c r="O9" s="167"/>
      <c r="P9" s="178"/>
      <c r="R9" s="39">
        <f t="shared" si="1"/>
        <v>12</v>
      </c>
      <c r="S9" s="39">
        <v>1</v>
      </c>
    </row>
    <row r="10" spans="1:19" ht="15" customHeight="1" x14ac:dyDescent="0.25">
      <c r="A10" s="222" t="s">
        <v>187</v>
      </c>
      <c r="B10" s="219">
        <f t="shared" ca="1" si="0"/>
        <v>0.48199999999999998</v>
      </c>
      <c r="C10" s="163"/>
      <c r="D10" s="163"/>
      <c r="E10" s="167"/>
      <c r="F10" s="175"/>
      <c r="G10" s="171"/>
      <c r="H10" s="163"/>
      <c r="I10" s="163"/>
      <c r="J10" s="167"/>
      <c r="K10" s="175"/>
      <c r="L10" s="171"/>
      <c r="M10" s="163"/>
      <c r="N10" s="163"/>
      <c r="O10" s="167"/>
      <c r="P10" s="178"/>
      <c r="R10" s="39">
        <f t="shared" si="1"/>
        <v>13</v>
      </c>
      <c r="S10" s="39">
        <v>1</v>
      </c>
    </row>
    <row r="11" spans="1:19" ht="15" customHeight="1" x14ac:dyDescent="0.25">
      <c r="A11" s="222" t="s">
        <v>93</v>
      </c>
      <c r="B11" s="219">
        <f t="shared" ca="1" si="0"/>
        <v>0.123</v>
      </c>
      <c r="C11" s="163"/>
      <c r="D11" s="163"/>
      <c r="E11" s="167"/>
      <c r="F11" s="175"/>
      <c r="G11" s="171"/>
      <c r="H11" s="163"/>
      <c r="I11" s="163"/>
      <c r="J11" s="167"/>
      <c r="K11" s="175"/>
      <c r="L11" s="171"/>
      <c r="M11" s="163"/>
      <c r="N11" s="163"/>
      <c r="O11" s="167"/>
      <c r="P11" s="178"/>
      <c r="R11" s="39">
        <f t="shared" si="1"/>
        <v>14</v>
      </c>
      <c r="S11" s="39">
        <v>1</v>
      </c>
    </row>
    <row r="12" spans="1:19" ht="15" customHeight="1" x14ac:dyDescent="0.25">
      <c r="A12" s="585" t="s">
        <v>7</v>
      </c>
      <c r="B12" s="77"/>
      <c r="C12" s="77"/>
      <c r="D12" s="77"/>
      <c r="E12" s="77"/>
      <c r="F12" s="78"/>
      <c r="G12" s="77"/>
      <c r="H12" s="77"/>
      <c r="I12" s="77"/>
      <c r="J12" s="77"/>
      <c r="K12" s="78"/>
      <c r="L12" s="77"/>
      <c r="M12" s="77"/>
      <c r="N12" s="77"/>
      <c r="O12" s="77"/>
      <c r="P12" s="161"/>
    </row>
    <row r="13" spans="1:19" ht="15" customHeight="1" x14ac:dyDescent="0.25">
      <c r="A13" s="220" t="s">
        <v>130</v>
      </c>
      <c r="B13" s="172"/>
      <c r="C13" s="164"/>
      <c r="D13" s="162"/>
      <c r="E13" s="168"/>
      <c r="F13" s="174"/>
      <c r="G13" s="172"/>
      <c r="H13" s="164"/>
      <c r="I13" s="162"/>
      <c r="J13" s="168"/>
      <c r="K13" s="174"/>
      <c r="L13" s="172"/>
      <c r="M13" s="164"/>
      <c r="N13" s="162"/>
      <c r="O13" s="168"/>
      <c r="P13" s="174"/>
    </row>
    <row r="14" spans="1:19" ht="15" customHeight="1" x14ac:dyDescent="0.25">
      <c r="A14" s="222" t="s">
        <v>184</v>
      </c>
      <c r="B14" s="219">
        <f t="shared" ref="B14:E23" ca="1" si="2">ROUND(INDIRECT("'3.Прогноз.С корректировкойТаб11'!"&amp;B$1&amp;$R14),3)</f>
        <v>2.6890000000000001</v>
      </c>
      <c r="C14" s="219">
        <f t="shared" ca="1" si="2"/>
        <v>5.0030000000000001</v>
      </c>
      <c r="D14" s="219">
        <f t="shared" ca="1" si="2"/>
        <v>4.6970000000000001</v>
      </c>
      <c r="E14" s="219">
        <f t="shared" ca="1" si="2"/>
        <v>7.11</v>
      </c>
      <c r="F14" s="175"/>
      <c r="G14" s="219">
        <f t="shared" ref="G14:J23" ca="1" si="3">ROUND(INDIRECT("'3.Прогноз.С корректировкойТаб11'!"&amp;G$1&amp;$R14),3)</f>
        <v>2.6890000000000001</v>
      </c>
      <c r="H14" s="219">
        <f t="shared" ca="1" si="3"/>
        <v>5.0030000000000001</v>
      </c>
      <c r="I14" s="219">
        <f t="shared" ca="1" si="3"/>
        <v>4.6970000000000001</v>
      </c>
      <c r="J14" s="219">
        <f t="shared" ca="1" si="3"/>
        <v>7.11</v>
      </c>
      <c r="K14" s="175"/>
      <c r="L14" s="219">
        <f t="shared" ref="L14:O23" ca="1" si="4">ROUND(INDIRECT("'3.Прогноз.С корректировкойТаб11'!"&amp;L$1&amp;$R14),3)</f>
        <v>2.6890000000000001</v>
      </c>
      <c r="M14" s="219">
        <f t="shared" ca="1" si="4"/>
        <v>5.0030000000000001</v>
      </c>
      <c r="N14" s="219">
        <f t="shared" ca="1" si="4"/>
        <v>4.6970000000000001</v>
      </c>
      <c r="O14" s="219">
        <f t="shared" ca="1" si="4"/>
        <v>7.11</v>
      </c>
      <c r="P14" s="175"/>
      <c r="R14" s="39">
        <f>ROW('3.Прогноз.С корректировкойТаб11'!A16)</f>
        <v>16</v>
      </c>
    </row>
    <row r="15" spans="1:19" ht="30" x14ac:dyDescent="0.25">
      <c r="A15" s="589" t="s">
        <v>188</v>
      </c>
      <c r="B15" s="219">
        <f t="shared" ca="1" si="2"/>
        <v>0</v>
      </c>
      <c r="C15" s="219">
        <f t="shared" ca="1" si="2"/>
        <v>0</v>
      </c>
      <c r="D15" s="219">
        <f t="shared" ca="1" si="2"/>
        <v>0</v>
      </c>
      <c r="E15" s="219">
        <f t="shared" ca="1" si="2"/>
        <v>0</v>
      </c>
      <c r="F15" s="175"/>
      <c r="G15" s="219">
        <f t="shared" ca="1" si="3"/>
        <v>0</v>
      </c>
      <c r="H15" s="219">
        <f t="shared" ca="1" si="3"/>
        <v>0</v>
      </c>
      <c r="I15" s="219">
        <f t="shared" ca="1" si="3"/>
        <v>0</v>
      </c>
      <c r="J15" s="219">
        <f t="shared" ca="1" si="3"/>
        <v>0</v>
      </c>
      <c r="K15" s="175"/>
      <c r="L15" s="219">
        <f t="shared" ca="1" si="4"/>
        <v>0</v>
      </c>
      <c r="M15" s="219">
        <f t="shared" ca="1" si="4"/>
        <v>0</v>
      </c>
      <c r="N15" s="219">
        <f t="shared" ca="1" si="4"/>
        <v>0</v>
      </c>
      <c r="O15" s="219">
        <f t="shared" ca="1" si="4"/>
        <v>0</v>
      </c>
      <c r="P15" s="175"/>
      <c r="R15" s="39">
        <f t="shared" ref="R15:R23" si="5">R14+S15</f>
        <v>26</v>
      </c>
      <c r="S15" s="39">
        <v>10</v>
      </c>
    </row>
    <row r="16" spans="1:19" ht="15" customHeight="1" x14ac:dyDescent="0.25">
      <c r="A16" s="222" t="s">
        <v>185</v>
      </c>
      <c r="B16" s="219">
        <f t="shared" ca="1" si="2"/>
        <v>0.13</v>
      </c>
      <c r="C16" s="219">
        <f t="shared" ca="1" si="2"/>
        <v>0.06</v>
      </c>
      <c r="D16" s="219">
        <f t="shared" ca="1" si="2"/>
        <v>7.0000000000000007E-2</v>
      </c>
      <c r="E16" s="219">
        <f t="shared" ca="1" si="2"/>
        <v>7.9000000000000001E-2</v>
      </c>
      <c r="F16" s="175"/>
      <c r="G16" s="219">
        <f t="shared" ca="1" si="3"/>
        <v>0.13</v>
      </c>
      <c r="H16" s="219">
        <f t="shared" ca="1" si="3"/>
        <v>0.06</v>
      </c>
      <c r="I16" s="219">
        <f t="shared" ca="1" si="3"/>
        <v>7.0000000000000007E-2</v>
      </c>
      <c r="J16" s="219">
        <f t="shared" ca="1" si="3"/>
        <v>7.9000000000000001E-2</v>
      </c>
      <c r="K16" s="175"/>
      <c r="L16" s="219">
        <f t="shared" ca="1" si="4"/>
        <v>0.13</v>
      </c>
      <c r="M16" s="219">
        <f t="shared" ca="1" si="4"/>
        <v>0.06</v>
      </c>
      <c r="N16" s="219">
        <f t="shared" ca="1" si="4"/>
        <v>7.0000000000000007E-2</v>
      </c>
      <c r="O16" s="219">
        <f t="shared" ca="1" si="4"/>
        <v>7.9000000000000001E-2</v>
      </c>
      <c r="P16" s="175"/>
      <c r="R16" s="39">
        <f t="shared" si="5"/>
        <v>27</v>
      </c>
      <c r="S16" s="39">
        <v>1</v>
      </c>
    </row>
    <row r="17" spans="1:19" ht="30" x14ac:dyDescent="0.25">
      <c r="A17" s="589" t="s">
        <v>189</v>
      </c>
      <c r="B17" s="219">
        <f t="shared" ca="1" si="2"/>
        <v>0</v>
      </c>
      <c r="C17" s="219">
        <f t="shared" ca="1" si="2"/>
        <v>0</v>
      </c>
      <c r="D17" s="219">
        <f t="shared" ca="1" si="2"/>
        <v>0</v>
      </c>
      <c r="E17" s="219">
        <f t="shared" ca="1" si="2"/>
        <v>0</v>
      </c>
      <c r="F17" s="175"/>
      <c r="G17" s="219">
        <f t="shared" ca="1" si="3"/>
        <v>0</v>
      </c>
      <c r="H17" s="219">
        <f t="shared" ca="1" si="3"/>
        <v>0</v>
      </c>
      <c r="I17" s="219">
        <f t="shared" ca="1" si="3"/>
        <v>0</v>
      </c>
      <c r="J17" s="219">
        <f t="shared" ca="1" si="3"/>
        <v>0</v>
      </c>
      <c r="K17" s="175"/>
      <c r="L17" s="219">
        <f t="shared" ca="1" si="4"/>
        <v>0</v>
      </c>
      <c r="M17" s="219">
        <f t="shared" ca="1" si="4"/>
        <v>0</v>
      </c>
      <c r="N17" s="219">
        <f t="shared" ca="1" si="4"/>
        <v>0</v>
      </c>
      <c r="O17" s="219">
        <f t="shared" ca="1" si="4"/>
        <v>0</v>
      </c>
      <c r="P17" s="175"/>
      <c r="R17" s="39">
        <f t="shared" si="5"/>
        <v>32</v>
      </c>
      <c r="S17" s="39">
        <v>5</v>
      </c>
    </row>
    <row r="18" spans="1:19" ht="15" customHeight="1" x14ac:dyDescent="0.25">
      <c r="A18" s="222" t="s">
        <v>92</v>
      </c>
      <c r="B18" s="219">
        <f t="shared" ca="1" si="2"/>
        <v>0.09</v>
      </c>
      <c r="C18" s="219">
        <f t="shared" ca="1" si="2"/>
        <v>0.55000000000000004</v>
      </c>
      <c r="D18" s="219">
        <f t="shared" ca="1" si="2"/>
        <v>0.45</v>
      </c>
      <c r="E18" s="219">
        <f t="shared" ca="1" si="2"/>
        <v>0.54900000000000004</v>
      </c>
      <c r="F18" s="175"/>
      <c r="G18" s="219">
        <f t="shared" ca="1" si="3"/>
        <v>0.09</v>
      </c>
      <c r="H18" s="219">
        <f t="shared" ca="1" si="3"/>
        <v>0.55000000000000004</v>
      </c>
      <c r="I18" s="219">
        <f t="shared" ca="1" si="3"/>
        <v>0.45</v>
      </c>
      <c r="J18" s="219">
        <f t="shared" ca="1" si="3"/>
        <v>0.54900000000000004</v>
      </c>
      <c r="K18" s="175"/>
      <c r="L18" s="219">
        <f t="shared" ca="1" si="4"/>
        <v>0.09</v>
      </c>
      <c r="M18" s="219">
        <f t="shared" ca="1" si="4"/>
        <v>0.55000000000000004</v>
      </c>
      <c r="N18" s="219">
        <f t="shared" ca="1" si="4"/>
        <v>0.45</v>
      </c>
      <c r="O18" s="219">
        <f t="shared" ca="1" si="4"/>
        <v>0.54900000000000004</v>
      </c>
      <c r="P18" s="175"/>
      <c r="R18" s="39">
        <f t="shared" si="5"/>
        <v>33</v>
      </c>
      <c r="S18" s="39">
        <v>1</v>
      </c>
    </row>
    <row r="19" spans="1:19" ht="30" x14ac:dyDescent="0.25">
      <c r="A19" s="589" t="s">
        <v>190</v>
      </c>
      <c r="B19" s="219">
        <f t="shared" ca="1" si="2"/>
        <v>0</v>
      </c>
      <c r="C19" s="219">
        <f t="shared" ca="1" si="2"/>
        <v>0</v>
      </c>
      <c r="D19" s="219">
        <f t="shared" ca="1" si="2"/>
        <v>0</v>
      </c>
      <c r="E19" s="219">
        <f t="shared" ca="1" si="2"/>
        <v>0</v>
      </c>
      <c r="F19" s="175"/>
      <c r="G19" s="219">
        <f t="shared" ca="1" si="3"/>
        <v>0</v>
      </c>
      <c r="H19" s="219">
        <f t="shared" ca="1" si="3"/>
        <v>0</v>
      </c>
      <c r="I19" s="219">
        <f t="shared" ca="1" si="3"/>
        <v>0</v>
      </c>
      <c r="J19" s="219">
        <f t="shared" ca="1" si="3"/>
        <v>0</v>
      </c>
      <c r="K19" s="175"/>
      <c r="L19" s="219">
        <f t="shared" ca="1" si="4"/>
        <v>0</v>
      </c>
      <c r="M19" s="219">
        <f t="shared" ca="1" si="4"/>
        <v>0</v>
      </c>
      <c r="N19" s="219">
        <f t="shared" ca="1" si="4"/>
        <v>0</v>
      </c>
      <c r="O19" s="219">
        <f t="shared" ca="1" si="4"/>
        <v>0</v>
      </c>
      <c r="P19" s="175"/>
      <c r="R19" s="39">
        <f t="shared" si="5"/>
        <v>38</v>
      </c>
      <c r="S19" s="39">
        <v>5</v>
      </c>
    </row>
    <row r="20" spans="1:19" x14ac:dyDescent="0.25">
      <c r="A20" s="222" t="s">
        <v>187</v>
      </c>
      <c r="B20" s="219">
        <f t="shared" ca="1" si="2"/>
        <v>3.16</v>
      </c>
      <c r="C20" s="219">
        <f t="shared" ca="1" si="2"/>
        <v>2.3879999999999999</v>
      </c>
      <c r="D20" s="219">
        <f t="shared" ca="1" si="2"/>
        <v>4.1470000000000002</v>
      </c>
      <c r="E20" s="219">
        <f t="shared" ca="1" si="2"/>
        <v>3.9369999999999998</v>
      </c>
      <c r="F20" s="175"/>
      <c r="G20" s="219">
        <f t="shared" ca="1" si="3"/>
        <v>3.1360000000000001</v>
      </c>
      <c r="H20" s="219">
        <f t="shared" ca="1" si="3"/>
        <v>2.37</v>
      </c>
      <c r="I20" s="219">
        <f t="shared" ca="1" si="3"/>
        <v>4.1150000000000002</v>
      </c>
      <c r="J20" s="219">
        <f t="shared" ca="1" si="3"/>
        <v>3.907</v>
      </c>
      <c r="K20" s="175"/>
      <c r="L20" s="219">
        <f t="shared" ca="1" si="4"/>
        <v>3.1360000000000001</v>
      </c>
      <c r="M20" s="219">
        <f t="shared" ca="1" si="4"/>
        <v>2.37</v>
      </c>
      <c r="N20" s="219">
        <f t="shared" ca="1" si="4"/>
        <v>4.1150000000000002</v>
      </c>
      <c r="O20" s="219">
        <f t="shared" ca="1" si="4"/>
        <v>3.907</v>
      </c>
      <c r="P20" s="175"/>
      <c r="R20" s="39">
        <f t="shared" si="5"/>
        <v>39</v>
      </c>
      <c r="S20" s="39">
        <v>1</v>
      </c>
    </row>
    <row r="21" spans="1:19" ht="45" x14ac:dyDescent="0.25">
      <c r="A21" s="589" t="s">
        <v>191</v>
      </c>
      <c r="B21" s="219">
        <f t="shared" ca="1" si="2"/>
        <v>0</v>
      </c>
      <c r="C21" s="219">
        <f t="shared" ca="1" si="2"/>
        <v>0</v>
      </c>
      <c r="D21" s="219">
        <f t="shared" ca="1" si="2"/>
        <v>0</v>
      </c>
      <c r="E21" s="219">
        <f t="shared" ca="1" si="2"/>
        <v>0</v>
      </c>
      <c r="F21" s="175"/>
      <c r="G21" s="219">
        <f t="shared" ca="1" si="3"/>
        <v>0</v>
      </c>
      <c r="H21" s="219">
        <f t="shared" ca="1" si="3"/>
        <v>0</v>
      </c>
      <c r="I21" s="219">
        <f t="shared" ca="1" si="3"/>
        <v>0</v>
      </c>
      <c r="J21" s="219">
        <f t="shared" ca="1" si="3"/>
        <v>0</v>
      </c>
      <c r="K21" s="175"/>
      <c r="L21" s="219">
        <f t="shared" ca="1" si="4"/>
        <v>0</v>
      </c>
      <c r="M21" s="219">
        <f t="shared" ca="1" si="4"/>
        <v>0</v>
      </c>
      <c r="N21" s="219">
        <f t="shared" ca="1" si="4"/>
        <v>0</v>
      </c>
      <c r="O21" s="219">
        <f t="shared" ca="1" si="4"/>
        <v>0</v>
      </c>
      <c r="P21" s="175"/>
      <c r="R21" s="39">
        <f t="shared" si="5"/>
        <v>49</v>
      </c>
      <c r="S21" s="39">
        <v>10</v>
      </c>
    </row>
    <row r="22" spans="1:19" ht="15" customHeight="1" x14ac:dyDescent="0.25">
      <c r="A22" s="222" t="s">
        <v>93</v>
      </c>
      <c r="B22" s="219">
        <f t="shared" ca="1" si="2"/>
        <v>0.16500000000000001</v>
      </c>
      <c r="C22" s="219">
        <f t="shared" ca="1" si="2"/>
        <v>0.16500000000000001</v>
      </c>
      <c r="D22" s="219">
        <f t="shared" ca="1" si="2"/>
        <v>0.16500000000000001</v>
      </c>
      <c r="E22" s="219">
        <f t="shared" ca="1" si="2"/>
        <v>0.25900000000000001</v>
      </c>
      <c r="F22" s="175"/>
      <c r="G22" s="219">
        <f t="shared" ca="1" si="3"/>
        <v>0.16500000000000001</v>
      </c>
      <c r="H22" s="219">
        <f t="shared" ca="1" si="3"/>
        <v>0.16500000000000001</v>
      </c>
      <c r="I22" s="219">
        <f t="shared" ca="1" si="3"/>
        <v>0.16500000000000001</v>
      </c>
      <c r="J22" s="219">
        <f t="shared" ca="1" si="3"/>
        <v>0.25900000000000001</v>
      </c>
      <c r="K22" s="175"/>
      <c r="L22" s="219">
        <f t="shared" ca="1" si="4"/>
        <v>0.16500000000000001</v>
      </c>
      <c r="M22" s="219">
        <f t="shared" ca="1" si="4"/>
        <v>0.16500000000000001</v>
      </c>
      <c r="N22" s="219">
        <f t="shared" ca="1" si="4"/>
        <v>0.16500000000000001</v>
      </c>
      <c r="O22" s="219">
        <f t="shared" ca="1" si="4"/>
        <v>0.25900000000000001</v>
      </c>
      <c r="P22" s="175"/>
      <c r="R22" s="39">
        <f t="shared" si="5"/>
        <v>50</v>
      </c>
      <c r="S22" s="39">
        <v>1</v>
      </c>
    </row>
    <row r="23" spans="1:19" ht="30" x14ac:dyDescent="0.25">
      <c r="A23" s="589" t="s">
        <v>192</v>
      </c>
      <c r="B23" s="219">
        <f t="shared" ca="1" si="2"/>
        <v>0</v>
      </c>
      <c r="C23" s="219">
        <f t="shared" ca="1" si="2"/>
        <v>0</v>
      </c>
      <c r="D23" s="219">
        <f t="shared" ca="1" si="2"/>
        <v>0</v>
      </c>
      <c r="E23" s="219">
        <f t="shared" ca="1" si="2"/>
        <v>0</v>
      </c>
      <c r="F23" s="175"/>
      <c r="G23" s="219">
        <f t="shared" ca="1" si="3"/>
        <v>0</v>
      </c>
      <c r="H23" s="219">
        <f t="shared" ca="1" si="3"/>
        <v>0</v>
      </c>
      <c r="I23" s="219">
        <f t="shared" ca="1" si="3"/>
        <v>0</v>
      </c>
      <c r="J23" s="219">
        <f t="shared" ca="1" si="3"/>
        <v>0</v>
      </c>
      <c r="K23" s="175"/>
      <c r="L23" s="219">
        <f t="shared" ca="1" si="4"/>
        <v>0</v>
      </c>
      <c r="M23" s="219">
        <f t="shared" ca="1" si="4"/>
        <v>0</v>
      </c>
      <c r="N23" s="219">
        <f t="shared" ca="1" si="4"/>
        <v>0</v>
      </c>
      <c r="O23" s="219">
        <f t="shared" ca="1" si="4"/>
        <v>0</v>
      </c>
      <c r="P23" s="175"/>
      <c r="R23" s="39">
        <f t="shared" si="5"/>
        <v>55</v>
      </c>
      <c r="S23" s="39">
        <v>5</v>
      </c>
    </row>
    <row r="24" spans="1:19" ht="15" customHeight="1" x14ac:dyDescent="0.25">
      <c r="A24" s="585" t="s">
        <v>62</v>
      </c>
      <c r="B24" s="77"/>
      <c r="C24" s="77"/>
      <c r="D24" s="77"/>
      <c r="E24" s="77"/>
      <c r="F24" s="78"/>
      <c r="G24" s="77"/>
      <c r="H24" s="77"/>
      <c r="I24" s="77"/>
      <c r="J24" s="77"/>
      <c r="K24" s="78"/>
      <c r="L24" s="77"/>
      <c r="M24" s="77"/>
      <c r="N24" s="77"/>
      <c r="O24" s="77"/>
      <c r="P24" s="161"/>
    </row>
    <row r="25" spans="1:19" ht="15" customHeight="1" x14ac:dyDescent="0.25">
      <c r="A25" s="220" t="s">
        <v>130</v>
      </c>
      <c r="B25" s="173"/>
      <c r="C25" s="165"/>
      <c r="D25" s="165"/>
      <c r="E25" s="168"/>
      <c r="F25" s="176"/>
      <c r="G25" s="173"/>
      <c r="H25" s="165"/>
      <c r="I25" s="165"/>
      <c r="J25" s="168"/>
      <c r="K25" s="176"/>
      <c r="L25" s="173"/>
      <c r="M25" s="165"/>
      <c r="N25" s="165"/>
      <c r="O25" s="168"/>
      <c r="P25" s="176"/>
    </row>
    <row r="26" spans="1:19" ht="15" customHeight="1" x14ac:dyDescent="0.25">
      <c r="A26" s="222" t="s">
        <v>184</v>
      </c>
      <c r="B26" s="219">
        <f t="shared" ref="B26:E35" ca="1" si="6">ROUND(INDIRECT("'3.Прогноз.С корректировкойТаб11'!"&amp;B$1&amp;$R26),3)</f>
        <v>1.274</v>
      </c>
      <c r="C26" s="219">
        <f t="shared" ca="1" si="6"/>
        <v>0.86699999999999999</v>
      </c>
      <c r="D26" s="219">
        <f t="shared" ca="1" si="6"/>
        <v>1.27</v>
      </c>
      <c r="E26" s="219">
        <f t="shared" ca="1" si="6"/>
        <v>1.4159999999999999</v>
      </c>
      <c r="F26" s="175"/>
      <c r="G26" s="219">
        <f t="shared" ref="G26:J35" ca="1" si="7">ROUND(INDIRECT("'3.Прогноз.С корректировкойТаб11'!"&amp;G$1&amp;$R26),3)</f>
        <v>1.274</v>
      </c>
      <c r="H26" s="219">
        <f t="shared" ca="1" si="7"/>
        <v>0.86699999999999999</v>
      </c>
      <c r="I26" s="219">
        <f t="shared" ca="1" si="7"/>
        <v>1.27</v>
      </c>
      <c r="J26" s="219">
        <f t="shared" ca="1" si="7"/>
        <v>1.4159999999999999</v>
      </c>
      <c r="K26" s="175"/>
      <c r="L26" s="219">
        <f t="shared" ref="L26:O35" ca="1" si="8">ROUND(INDIRECT("'3.Прогноз.С корректировкойТаб11'!"&amp;L$1&amp;$R26),3)</f>
        <v>1.274</v>
      </c>
      <c r="M26" s="219">
        <f t="shared" ca="1" si="8"/>
        <v>0.86699999999999999</v>
      </c>
      <c r="N26" s="219">
        <f t="shared" ca="1" si="8"/>
        <v>1.27</v>
      </c>
      <c r="O26" s="219">
        <f t="shared" ca="1" si="8"/>
        <v>1.4159999999999999</v>
      </c>
      <c r="P26" s="175"/>
      <c r="R26" s="39">
        <f>ROW('3.Прогноз.С корректировкойТаб11'!A58)</f>
        <v>58</v>
      </c>
    </row>
    <row r="27" spans="1:19" ht="30" x14ac:dyDescent="0.25">
      <c r="A27" s="589" t="s">
        <v>218</v>
      </c>
      <c r="B27" s="219">
        <f t="shared" ca="1" si="6"/>
        <v>0.77200000000000002</v>
      </c>
      <c r="C27" s="219">
        <f t="shared" ca="1" si="6"/>
        <v>0.497</v>
      </c>
      <c r="D27" s="219">
        <f t="shared" ca="1" si="6"/>
        <v>0.97</v>
      </c>
      <c r="E27" s="219">
        <f t="shared" ca="1" si="6"/>
        <v>0.91600000000000004</v>
      </c>
      <c r="F27" s="175"/>
      <c r="G27" s="219">
        <f t="shared" ca="1" si="7"/>
        <v>0.77200000000000002</v>
      </c>
      <c r="H27" s="219">
        <f t="shared" ca="1" si="7"/>
        <v>0.497</v>
      </c>
      <c r="I27" s="219">
        <f t="shared" ca="1" si="7"/>
        <v>0.97</v>
      </c>
      <c r="J27" s="219">
        <f t="shared" ca="1" si="7"/>
        <v>0.91600000000000004</v>
      </c>
      <c r="K27" s="175"/>
      <c r="L27" s="219">
        <f t="shared" ca="1" si="8"/>
        <v>0.77200000000000002</v>
      </c>
      <c r="M27" s="219">
        <f t="shared" ca="1" si="8"/>
        <v>0.497</v>
      </c>
      <c r="N27" s="219">
        <f t="shared" ca="1" si="8"/>
        <v>0.97</v>
      </c>
      <c r="O27" s="219">
        <f t="shared" ca="1" si="8"/>
        <v>0.91600000000000004</v>
      </c>
      <c r="P27" s="175"/>
      <c r="R27" s="39">
        <f t="shared" ref="R27:R34" si="9">R26+S27</f>
        <v>61</v>
      </c>
      <c r="S27" s="39">
        <v>3</v>
      </c>
    </row>
    <row r="28" spans="1:19" ht="15" customHeight="1" x14ac:dyDescent="0.25">
      <c r="A28" s="222" t="s">
        <v>185</v>
      </c>
      <c r="B28" s="219">
        <f t="shared" ca="1" si="6"/>
        <v>3.6890000000000001</v>
      </c>
      <c r="C28" s="219">
        <f t="shared" ca="1" si="6"/>
        <v>2.9580000000000002</v>
      </c>
      <c r="D28" s="219">
        <f t="shared" ca="1" si="6"/>
        <v>5.08</v>
      </c>
      <c r="E28" s="219">
        <f t="shared" ca="1" si="6"/>
        <v>6.0419999999999998</v>
      </c>
      <c r="F28" s="175"/>
      <c r="G28" s="219">
        <f t="shared" ca="1" si="7"/>
        <v>3.6890000000000001</v>
      </c>
      <c r="H28" s="219">
        <f t="shared" ca="1" si="7"/>
        <v>2.9580000000000002</v>
      </c>
      <c r="I28" s="219">
        <f t="shared" ca="1" si="7"/>
        <v>5.08</v>
      </c>
      <c r="J28" s="219">
        <f t="shared" ca="1" si="7"/>
        <v>6.0419999999999998</v>
      </c>
      <c r="K28" s="175"/>
      <c r="L28" s="219">
        <f t="shared" ca="1" si="8"/>
        <v>3.6890000000000001</v>
      </c>
      <c r="M28" s="219">
        <f t="shared" ca="1" si="8"/>
        <v>2.9580000000000002</v>
      </c>
      <c r="N28" s="219">
        <f t="shared" ca="1" si="8"/>
        <v>5.08</v>
      </c>
      <c r="O28" s="219">
        <f t="shared" ca="1" si="8"/>
        <v>6.0419999999999998</v>
      </c>
      <c r="P28" s="175"/>
      <c r="R28" s="39">
        <f t="shared" si="9"/>
        <v>63</v>
      </c>
      <c r="S28" s="39">
        <v>2</v>
      </c>
    </row>
    <row r="29" spans="1:19" ht="30" x14ac:dyDescent="0.25">
      <c r="A29" s="589" t="s">
        <v>217</v>
      </c>
      <c r="B29" s="219">
        <f t="shared" ca="1" si="6"/>
        <v>2.0590000000000002</v>
      </c>
      <c r="C29" s="219">
        <f t="shared" ca="1" si="6"/>
        <v>1.3260000000000001</v>
      </c>
      <c r="D29" s="219">
        <f t="shared" ca="1" si="6"/>
        <v>2.5859999999999999</v>
      </c>
      <c r="E29" s="219">
        <f t="shared" ca="1" si="6"/>
        <v>2.4430000000000001</v>
      </c>
      <c r="F29" s="175"/>
      <c r="G29" s="219">
        <f t="shared" ca="1" si="7"/>
        <v>2.0590000000000002</v>
      </c>
      <c r="H29" s="219">
        <f t="shared" ca="1" si="7"/>
        <v>1.3260000000000001</v>
      </c>
      <c r="I29" s="219">
        <f t="shared" ca="1" si="7"/>
        <v>2.5859999999999999</v>
      </c>
      <c r="J29" s="219">
        <f t="shared" ca="1" si="7"/>
        <v>2.4430000000000001</v>
      </c>
      <c r="K29" s="175"/>
      <c r="L29" s="219">
        <f t="shared" ca="1" si="8"/>
        <v>2.0590000000000002</v>
      </c>
      <c r="M29" s="219">
        <f t="shared" ca="1" si="8"/>
        <v>1.3260000000000001</v>
      </c>
      <c r="N29" s="219">
        <f t="shared" ca="1" si="8"/>
        <v>2.5859999999999999</v>
      </c>
      <c r="O29" s="219">
        <f t="shared" ca="1" si="8"/>
        <v>2.4430000000000001</v>
      </c>
      <c r="P29" s="175"/>
      <c r="R29" s="39">
        <f t="shared" si="9"/>
        <v>66</v>
      </c>
      <c r="S29" s="39">
        <v>3</v>
      </c>
    </row>
    <row r="30" spans="1:19" ht="15" customHeight="1" x14ac:dyDescent="0.25">
      <c r="A30" s="222" t="s">
        <v>92</v>
      </c>
      <c r="B30" s="219">
        <f t="shared" ca="1" si="6"/>
        <v>5.9320000000000004</v>
      </c>
      <c r="C30" s="219">
        <f t="shared" ca="1" si="6"/>
        <v>6.1559999999999997</v>
      </c>
      <c r="D30" s="219">
        <f t="shared" ca="1" si="6"/>
        <v>9.3149999999999995</v>
      </c>
      <c r="E30" s="219">
        <f t="shared" ca="1" si="6"/>
        <v>9.1199999999999992</v>
      </c>
      <c r="F30" s="175"/>
      <c r="G30" s="219">
        <f t="shared" ca="1" si="7"/>
        <v>6.3319999999999999</v>
      </c>
      <c r="H30" s="219">
        <f t="shared" ca="1" si="7"/>
        <v>6.1559999999999997</v>
      </c>
      <c r="I30" s="219">
        <f t="shared" ca="1" si="7"/>
        <v>9.3149999999999995</v>
      </c>
      <c r="J30" s="219">
        <f t="shared" ca="1" si="7"/>
        <v>8.7439999999999998</v>
      </c>
      <c r="K30" s="175"/>
      <c r="L30" s="219">
        <f t="shared" ca="1" si="8"/>
        <v>6.532</v>
      </c>
      <c r="M30" s="219">
        <f t="shared" ca="1" si="8"/>
        <v>6.1559999999999997</v>
      </c>
      <c r="N30" s="219">
        <f t="shared" ca="1" si="8"/>
        <v>9.3149999999999995</v>
      </c>
      <c r="O30" s="219">
        <f t="shared" ca="1" si="8"/>
        <v>8.5640000000000001</v>
      </c>
      <c r="P30" s="175"/>
      <c r="R30" s="39">
        <f t="shared" si="9"/>
        <v>68</v>
      </c>
      <c r="S30" s="39">
        <v>2</v>
      </c>
    </row>
    <row r="31" spans="1:19" ht="30" x14ac:dyDescent="0.25">
      <c r="A31" s="589" t="s">
        <v>219</v>
      </c>
      <c r="B31" s="219">
        <f t="shared" ca="1" si="6"/>
        <v>2.1619999999999999</v>
      </c>
      <c r="C31" s="219">
        <f t="shared" ca="1" si="6"/>
        <v>1.393</v>
      </c>
      <c r="D31" s="219">
        <f t="shared" ca="1" si="6"/>
        <v>2.7149999999999999</v>
      </c>
      <c r="E31" s="219">
        <f t="shared" ca="1" si="6"/>
        <v>2.7210000000000001</v>
      </c>
      <c r="F31" s="175"/>
      <c r="G31" s="219">
        <f t="shared" ca="1" si="7"/>
        <v>2.1619999999999999</v>
      </c>
      <c r="H31" s="219">
        <f t="shared" ca="1" si="7"/>
        <v>1.393</v>
      </c>
      <c r="I31" s="219">
        <f t="shared" ca="1" si="7"/>
        <v>2.7149999999999999</v>
      </c>
      <c r="J31" s="219">
        <f t="shared" ca="1" si="7"/>
        <v>2.6150000000000002</v>
      </c>
      <c r="K31" s="175"/>
      <c r="L31" s="219">
        <f t="shared" ca="1" si="8"/>
        <v>2.1619999999999999</v>
      </c>
      <c r="M31" s="219">
        <f t="shared" ca="1" si="8"/>
        <v>1.393</v>
      </c>
      <c r="N31" s="219">
        <f t="shared" ca="1" si="8"/>
        <v>2.7149999999999999</v>
      </c>
      <c r="O31" s="219">
        <f t="shared" ca="1" si="8"/>
        <v>2.5649999999999999</v>
      </c>
      <c r="P31" s="175"/>
      <c r="R31" s="39">
        <f t="shared" si="9"/>
        <v>71</v>
      </c>
      <c r="S31" s="39">
        <v>3</v>
      </c>
    </row>
    <row r="32" spans="1:19" ht="15" customHeight="1" x14ac:dyDescent="0.25">
      <c r="A32" s="222" t="s">
        <v>187</v>
      </c>
      <c r="B32" s="219">
        <f t="shared" ca="1" si="6"/>
        <v>0.251</v>
      </c>
      <c r="C32" s="219">
        <f t="shared" ca="1" si="6"/>
        <v>0.60299999999999998</v>
      </c>
      <c r="D32" s="219">
        <f t="shared" ca="1" si="6"/>
        <v>1.0269999999999999</v>
      </c>
      <c r="E32" s="219">
        <f t="shared" ca="1" si="6"/>
        <v>0.72099999999999997</v>
      </c>
      <c r="F32" s="175"/>
      <c r="G32" s="219">
        <f t="shared" ca="1" si="7"/>
        <v>0.29499999999999998</v>
      </c>
      <c r="H32" s="219">
        <f t="shared" ca="1" si="7"/>
        <v>0.70299999999999996</v>
      </c>
      <c r="I32" s="219">
        <f t="shared" ca="1" si="7"/>
        <v>0.751</v>
      </c>
      <c r="J32" s="219">
        <f t="shared" ca="1" si="7"/>
        <v>0.85299999999999998</v>
      </c>
      <c r="K32" s="175"/>
      <c r="L32" s="219">
        <f t="shared" ca="1" si="8"/>
        <v>0.26700000000000002</v>
      </c>
      <c r="M32" s="219">
        <f t="shared" ca="1" si="8"/>
        <v>0.70299999999999996</v>
      </c>
      <c r="N32" s="219">
        <f t="shared" ca="1" si="8"/>
        <v>0.78</v>
      </c>
      <c r="O32" s="219">
        <f t="shared" ca="1" si="8"/>
        <v>0.85299999999999998</v>
      </c>
      <c r="P32" s="175"/>
      <c r="R32" s="39">
        <f t="shared" si="9"/>
        <v>73</v>
      </c>
      <c r="S32" s="39">
        <v>2</v>
      </c>
    </row>
    <row r="33" spans="1:19" ht="45" x14ac:dyDescent="0.25">
      <c r="A33" s="589" t="s">
        <v>220</v>
      </c>
      <c r="B33" s="219">
        <f t="shared" ca="1" si="6"/>
        <v>5.0999999999999997E-2</v>
      </c>
      <c r="C33" s="219">
        <f t="shared" ca="1" si="6"/>
        <v>0.04</v>
      </c>
      <c r="D33" s="219">
        <f t="shared" ca="1" si="6"/>
        <v>7.0999999999999994E-2</v>
      </c>
      <c r="E33" s="219">
        <f t="shared" ca="1" si="6"/>
        <v>4.8000000000000001E-2</v>
      </c>
      <c r="F33" s="175"/>
      <c r="G33" s="219">
        <f t="shared" ca="1" si="7"/>
        <v>5.5E-2</v>
      </c>
      <c r="H33" s="219">
        <f t="shared" ca="1" si="7"/>
        <v>5.0999999999999997E-2</v>
      </c>
      <c r="I33" s="219">
        <f t="shared" ca="1" si="7"/>
        <v>4.2999999999999997E-2</v>
      </c>
      <c r="J33" s="219">
        <f t="shared" ca="1" si="7"/>
        <v>6.0999999999999999E-2</v>
      </c>
      <c r="K33" s="175"/>
      <c r="L33" s="219">
        <f t="shared" ca="1" si="8"/>
        <v>5.2999999999999999E-2</v>
      </c>
      <c r="M33" s="219">
        <f t="shared" ca="1" si="8"/>
        <v>5.0999999999999997E-2</v>
      </c>
      <c r="N33" s="219">
        <f t="shared" ca="1" si="8"/>
        <v>4.5999999999999999E-2</v>
      </c>
      <c r="O33" s="219">
        <f t="shared" ca="1" si="8"/>
        <v>6.0999999999999999E-2</v>
      </c>
      <c r="P33" s="175"/>
      <c r="R33" s="39">
        <f t="shared" si="9"/>
        <v>76</v>
      </c>
      <c r="S33" s="39">
        <v>3</v>
      </c>
    </row>
    <row r="34" spans="1:19" ht="15" customHeight="1" x14ac:dyDescent="0.25">
      <c r="A34" s="222" t="s">
        <v>93</v>
      </c>
      <c r="B34" s="219">
        <f t="shared" ca="1" si="6"/>
        <v>0.104</v>
      </c>
      <c r="C34" s="219">
        <f t="shared" ca="1" si="6"/>
        <v>0.09</v>
      </c>
      <c r="D34" s="219">
        <f t="shared" ca="1" si="6"/>
        <v>0.129</v>
      </c>
      <c r="E34" s="219">
        <f t="shared" ca="1" si="6"/>
        <v>0.374</v>
      </c>
      <c r="F34" s="175"/>
      <c r="G34" s="219">
        <f t="shared" ca="1" si="7"/>
        <v>0.104</v>
      </c>
      <c r="H34" s="219">
        <f t="shared" ca="1" si="7"/>
        <v>0.09</v>
      </c>
      <c r="I34" s="219">
        <f t="shared" ca="1" si="7"/>
        <v>0.129</v>
      </c>
      <c r="J34" s="219">
        <f t="shared" ca="1" si="7"/>
        <v>0.374</v>
      </c>
      <c r="K34" s="175"/>
      <c r="L34" s="219">
        <f t="shared" ca="1" si="8"/>
        <v>0.104</v>
      </c>
      <c r="M34" s="219">
        <f t="shared" ca="1" si="8"/>
        <v>0.09</v>
      </c>
      <c r="N34" s="219">
        <f t="shared" ca="1" si="8"/>
        <v>0.129</v>
      </c>
      <c r="O34" s="219">
        <f t="shared" ca="1" si="8"/>
        <v>0.374</v>
      </c>
      <c r="P34" s="175"/>
      <c r="R34" s="39">
        <f t="shared" si="9"/>
        <v>78</v>
      </c>
      <c r="S34" s="39">
        <v>2</v>
      </c>
    </row>
    <row r="35" spans="1:19" ht="30" x14ac:dyDescent="0.25">
      <c r="A35" s="589" t="s">
        <v>221</v>
      </c>
      <c r="B35" s="219">
        <f t="shared" ca="1" si="6"/>
        <v>0.10299999999999999</v>
      </c>
      <c r="C35" s="219">
        <f t="shared" ca="1" si="6"/>
        <v>6.6000000000000003E-2</v>
      </c>
      <c r="D35" s="219">
        <f t="shared" ca="1" si="6"/>
        <v>0.129</v>
      </c>
      <c r="E35" s="219">
        <f t="shared" ca="1" si="6"/>
        <v>0.122</v>
      </c>
      <c r="F35" s="175"/>
      <c r="G35" s="219">
        <f t="shared" ca="1" si="7"/>
        <v>0.10299999999999999</v>
      </c>
      <c r="H35" s="219">
        <f t="shared" ca="1" si="7"/>
        <v>6.6000000000000003E-2</v>
      </c>
      <c r="I35" s="219">
        <f t="shared" ca="1" si="7"/>
        <v>0.129</v>
      </c>
      <c r="J35" s="219">
        <f t="shared" ca="1" si="7"/>
        <v>0.122</v>
      </c>
      <c r="K35" s="175"/>
      <c r="L35" s="219">
        <f t="shared" ca="1" si="8"/>
        <v>0.10299999999999999</v>
      </c>
      <c r="M35" s="219">
        <f t="shared" ca="1" si="8"/>
        <v>6.6000000000000003E-2</v>
      </c>
      <c r="N35" s="219">
        <f t="shared" ca="1" si="8"/>
        <v>0.129</v>
      </c>
      <c r="O35" s="219">
        <f t="shared" ca="1" si="8"/>
        <v>0.122</v>
      </c>
      <c r="P35" s="175"/>
      <c r="R35" s="39">
        <f t="shared" ref="R35" si="10">R34+S35</f>
        <v>81</v>
      </c>
      <c r="S35" s="39">
        <v>3</v>
      </c>
    </row>
    <row r="36" spans="1:19" ht="15" customHeight="1" x14ac:dyDescent="0.25">
      <c r="A36" s="585" t="s">
        <v>61</v>
      </c>
      <c r="B36" s="77"/>
      <c r="C36" s="77"/>
      <c r="D36" s="77"/>
      <c r="E36" s="77"/>
      <c r="F36" s="78"/>
      <c r="G36" s="77"/>
      <c r="H36" s="77"/>
      <c r="I36" s="77"/>
      <c r="J36" s="77"/>
      <c r="K36" s="78"/>
      <c r="L36" s="77"/>
      <c r="M36" s="77"/>
      <c r="N36" s="77"/>
      <c r="O36" s="77"/>
      <c r="P36" s="161"/>
    </row>
    <row r="37" spans="1:19" ht="15" customHeight="1" x14ac:dyDescent="0.25">
      <c r="A37" s="220" t="s">
        <v>130</v>
      </c>
      <c r="B37" s="170"/>
      <c r="C37" s="162"/>
      <c r="D37" s="162"/>
      <c r="E37" s="166"/>
      <c r="F37" s="174"/>
      <c r="G37" s="170"/>
      <c r="H37" s="162"/>
      <c r="I37" s="162"/>
      <c r="J37" s="166"/>
      <c r="K37" s="174"/>
      <c r="L37" s="170"/>
      <c r="M37" s="162"/>
      <c r="N37" s="162"/>
      <c r="O37" s="166"/>
      <c r="P37" s="174"/>
    </row>
    <row r="38" spans="1:19" ht="15" customHeight="1" x14ac:dyDescent="0.25">
      <c r="A38" s="222" t="s">
        <v>184</v>
      </c>
      <c r="B38" s="627">
        <f ca="1">B7+B14+B26</f>
        <v>5.4660000000000002</v>
      </c>
      <c r="C38" s="628">
        <f ca="1">B97+C14+C26</f>
        <v>6.801000000000001</v>
      </c>
      <c r="D38" s="628">
        <f t="shared" ref="D38:E38" ca="1" si="11">C97+D14+D26</f>
        <v>6.9330000000000016</v>
      </c>
      <c r="E38" s="628">
        <f t="shared" ca="1" si="11"/>
        <v>10.035000000000002</v>
      </c>
      <c r="F38" s="629"/>
      <c r="G38" s="628">
        <f ca="1">E97+G14+G26</f>
        <v>5.5650000000000022</v>
      </c>
      <c r="H38" s="628">
        <f ca="1">G97+H14+H26</f>
        <v>6.900000000000003</v>
      </c>
      <c r="I38" s="628">
        <f t="shared" ref="I38:J38" ca="1" si="12">H97+I14+I26</f>
        <v>7.0320000000000036</v>
      </c>
      <c r="J38" s="628">
        <f t="shared" ca="1" si="12"/>
        <v>10.134000000000004</v>
      </c>
      <c r="K38" s="629"/>
      <c r="L38" s="628">
        <f ca="1">J97+L14+L26</f>
        <v>5.6640000000000041</v>
      </c>
      <c r="M38" s="628">
        <f ca="1">L97+M14+M26</f>
        <v>6.999000000000005</v>
      </c>
      <c r="N38" s="628">
        <f t="shared" ref="N38:O38" ca="1" si="13">M97+N14+N26</f>
        <v>7.1310000000000056</v>
      </c>
      <c r="O38" s="628">
        <f t="shared" ca="1" si="13"/>
        <v>10.233000000000006</v>
      </c>
      <c r="P38" s="629"/>
    </row>
    <row r="39" spans="1:19" ht="15" customHeight="1" x14ac:dyDescent="0.25">
      <c r="A39" s="222" t="s">
        <v>185</v>
      </c>
      <c r="B39" s="627">
        <f ca="1">B8+B16+B28</f>
        <v>4.5449999999999999</v>
      </c>
      <c r="C39" s="628">
        <f ca="1">B98+C16+C28</f>
        <v>3.681</v>
      </c>
      <c r="D39" s="628">
        <f t="shared" ref="D39:E39" ca="1" si="14">C98+D16+D28</f>
        <v>5.4430000000000005</v>
      </c>
      <c r="E39" s="628">
        <f t="shared" ca="1" si="14"/>
        <v>6.359</v>
      </c>
      <c r="F39" s="629"/>
      <c r="G39" s="628">
        <f ca="1">E98+G16+G28</f>
        <v>4.8129999999999997</v>
      </c>
      <c r="H39" s="628">
        <f ca="1">G98+H16+H28</f>
        <v>3.9489999999999998</v>
      </c>
      <c r="I39" s="628">
        <f t="shared" ref="I39:J39" ca="1" si="15">H98+I16+I28</f>
        <v>5.7110000000000003</v>
      </c>
      <c r="J39" s="628">
        <f t="shared" ca="1" si="15"/>
        <v>6.6269999999999998</v>
      </c>
      <c r="K39" s="629"/>
      <c r="L39" s="628">
        <f ca="1">J98+L16+L28</f>
        <v>5.0809999999999995</v>
      </c>
      <c r="M39" s="628">
        <f ca="1">L98+M16+M28</f>
        <v>4.2169999999999996</v>
      </c>
      <c r="N39" s="628">
        <f t="shared" ref="N39:O39" ca="1" si="16">M98+N16+N28</f>
        <v>5.9790000000000001</v>
      </c>
      <c r="O39" s="628">
        <f t="shared" ca="1" si="16"/>
        <v>6.8949999999999996</v>
      </c>
      <c r="P39" s="629"/>
    </row>
    <row r="40" spans="1:19" ht="15" customHeight="1" x14ac:dyDescent="0.25">
      <c r="A40" s="222" t="s">
        <v>92</v>
      </c>
      <c r="B40" s="627">
        <f ca="1">B9+B18+B30</f>
        <v>7.0270000000000001</v>
      </c>
      <c r="C40" s="628">
        <f ca="1">B99+C18+C30</f>
        <v>6.9099999999999993</v>
      </c>
      <c r="D40" s="628">
        <f t="shared" ref="D40:E40" ca="1" si="17">C99+D18+D30</f>
        <v>10.301999999999998</v>
      </c>
      <c r="E40" s="628">
        <f t="shared" ca="1" si="17"/>
        <v>10.475999999999997</v>
      </c>
      <c r="F40" s="629"/>
      <c r="G40" s="628">
        <f ca="1">E99+G18+G30</f>
        <v>7.4029999999999978</v>
      </c>
      <c r="H40" s="628">
        <f ca="1">G99+H18+H30</f>
        <v>7.2859999999999969</v>
      </c>
      <c r="I40" s="628">
        <f t="shared" ref="I40:J40" ca="1" si="18">H99+I18+I30</f>
        <v>10.677999999999995</v>
      </c>
      <c r="J40" s="628">
        <f t="shared" ca="1" si="18"/>
        <v>10.475999999999996</v>
      </c>
      <c r="K40" s="629"/>
      <c r="L40" s="628">
        <f ca="1">J99+L18+L30</f>
        <v>7.6029999999999962</v>
      </c>
      <c r="M40" s="628">
        <f ca="1">L99+M18+M30</f>
        <v>7.4859999999999953</v>
      </c>
      <c r="N40" s="628">
        <f t="shared" ref="N40:O40" ca="1" si="19">M99+N18+N30</f>
        <v>10.877999999999995</v>
      </c>
      <c r="O40" s="628">
        <f t="shared" ca="1" si="19"/>
        <v>10.495999999999995</v>
      </c>
      <c r="P40" s="629"/>
    </row>
    <row r="41" spans="1:19" ht="15" customHeight="1" x14ac:dyDescent="0.25">
      <c r="A41" s="222" t="s">
        <v>187</v>
      </c>
      <c r="B41" s="627">
        <f ca="1">B10+B20+B32</f>
        <v>3.8930000000000002</v>
      </c>
      <c r="C41" s="628">
        <f ca="1">B100+C20+C32</f>
        <v>3.4859999999999998</v>
      </c>
      <c r="D41" s="628">
        <f t="shared" ref="D41:E41" ca="1" si="20">C100+D20+D32</f>
        <v>5.6190000000000007</v>
      </c>
      <c r="E41" s="628">
        <f t="shared" ca="1" si="20"/>
        <v>4.9270000000000014</v>
      </c>
      <c r="F41" s="629"/>
      <c r="G41" s="628">
        <f ca="1">E100+G20+G32</f>
        <v>3.6530000000000014</v>
      </c>
      <c r="H41" s="628">
        <f ca="1">G100+H20+H32</f>
        <v>3.3720000000000012</v>
      </c>
      <c r="I41" s="628">
        <f t="shared" ref="I41:J41" ca="1" si="21">H100+I20+I32</f>
        <v>5.2970000000000015</v>
      </c>
      <c r="J41" s="628">
        <f t="shared" ca="1" si="21"/>
        <v>5.0160000000000009</v>
      </c>
      <c r="K41" s="629"/>
      <c r="L41" s="628">
        <f ca="1">J100+L20+L32</f>
        <v>3.6610000000000009</v>
      </c>
      <c r="M41" s="628">
        <f ca="1">L100+M20+M32</f>
        <v>3.3510000000000009</v>
      </c>
      <c r="N41" s="628">
        <f t="shared" ref="N41:O41" ca="1" si="22">M100+N20+N32</f>
        <v>5.3050000000000015</v>
      </c>
      <c r="O41" s="628">
        <f t="shared" ca="1" si="22"/>
        <v>4.995000000000001</v>
      </c>
      <c r="P41" s="629"/>
    </row>
    <row r="42" spans="1:19" ht="15" customHeight="1" x14ac:dyDescent="0.25">
      <c r="A42" s="222" t="s">
        <v>93</v>
      </c>
      <c r="B42" s="627">
        <f ca="1">B11+B22+B34</f>
        <v>0.39200000000000002</v>
      </c>
      <c r="C42" s="628">
        <f ca="1">B101+C22+C34</f>
        <v>0.37</v>
      </c>
      <c r="D42" s="628">
        <f t="shared" ref="D42:E42" ca="1" si="23">C101+D22+D34</f>
        <v>0.42200000000000004</v>
      </c>
      <c r="E42" s="628">
        <f t="shared" ca="1" si="23"/>
        <v>0.67700000000000005</v>
      </c>
      <c r="F42" s="629"/>
      <c r="G42" s="628">
        <f ca="1">E101+G22+G34</f>
        <v>0.48199999999999998</v>
      </c>
      <c r="H42" s="628">
        <f ca="1">G101+H22+H34</f>
        <v>0.45999999999999996</v>
      </c>
      <c r="I42" s="628">
        <f t="shared" ref="I42:J42" ca="1" si="24">H101+I22+I34</f>
        <v>0.51200000000000001</v>
      </c>
      <c r="J42" s="628">
        <f t="shared" ca="1" si="24"/>
        <v>0.76700000000000002</v>
      </c>
      <c r="K42" s="629"/>
      <c r="L42" s="628">
        <f ca="1">J101+L22+L34</f>
        <v>0.57199999999999995</v>
      </c>
      <c r="M42" s="628">
        <f ca="1">L101+M22+M34</f>
        <v>0.54999999999999993</v>
      </c>
      <c r="N42" s="628">
        <f t="shared" ref="N42:O42" ca="1" si="25">M101+N22+N34</f>
        <v>0.60199999999999998</v>
      </c>
      <c r="O42" s="628">
        <f t="shared" ca="1" si="25"/>
        <v>0.85699999999999998</v>
      </c>
      <c r="P42" s="629"/>
    </row>
    <row r="43" spans="1:19" ht="15" customHeight="1" x14ac:dyDescent="0.25">
      <c r="A43" s="586" t="s">
        <v>131</v>
      </c>
      <c r="B43" s="583"/>
      <c r="C43" s="77"/>
      <c r="D43" s="77"/>
      <c r="E43" s="77"/>
      <c r="F43" s="78"/>
      <c r="G43" s="77"/>
      <c r="H43" s="77"/>
      <c r="I43" s="77"/>
      <c r="J43" s="77"/>
      <c r="K43" s="78"/>
      <c r="L43" s="77"/>
      <c r="M43" s="77"/>
      <c r="N43" s="77"/>
      <c r="O43" s="77"/>
      <c r="P43" s="161"/>
    </row>
    <row r="44" spans="1:19" ht="15" customHeight="1" x14ac:dyDescent="0.25">
      <c r="A44" s="220" t="s">
        <v>130</v>
      </c>
      <c r="B44" s="172"/>
      <c r="C44" s="165"/>
      <c r="D44" s="165"/>
      <c r="E44" s="169"/>
      <c r="F44" s="176"/>
      <c r="G44" s="172"/>
      <c r="H44" s="165"/>
      <c r="I44" s="165"/>
      <c r="J44" s="169"/>
      <c r="K44" s="176"/>
      <c r="L44" s="172"/>
      <c r="M44" s="165"/>
      <c r="N44" s="165"/>
      <c r="O44" s="169"/>
      <c r="P44" s="176"/>
    </row>
    <row r="45" spans="1:19" ht="15" customHeight="1" x14ac:dyDescent="0.25">
      <c r="A45" s="222" t="s">
        <v>184</v>
      </c>
      <c r="B45" s="219">
        <f t="shared" ref="B45:E49" ca="1" si="26">ROUND(INDIRECT("'3.Прогноз.С корректировкойТаб11'!"&amp;B$1&amp;$R45),3)</f>
        <v>0</v>
      </c>
      <c r="C45" s="219">
        <f t="shared" ca="1" si="26"/>
        <v>0</v>
      </c>
      <c r="D45" s="219">
        <f t="shared" ca="1" si="26"/>
        <v>0</v>
      </c>
      <c r="E45" s="219">
        <f t="shared" ca="1" si="26"/>
        <v>0</v>
      </c>
      <c r="F45" s="175"/>
      <c r="G45" s="219">
        <f t="shared" ref="G45:J49" ca="1" si="27">ROUND(INDIRECT("'3.Прогноз.С корректировкойТаб11'!"&amp;G$1&amp;$R45),3)</f>
        <v>0</v>
      </c>
      <c r="H45" s="219">
        <f t="shared" ca="1" si="27"/>
        <v>0</v>
      </c>
      <c r="I45" s="219">
        <f t="shared" ca="1" si="27"/>
        <v>0</v>
      </c>
      <c r="J45" s="219">
        <f t="shared" ca="1" si="27"/>
        <v>0</v>
      </c>
      <c r="K45" s="175"/>
      <c r="L45" s="219">
        <f t="shared" ref="L45:O49" ca="1" si="28">ROUND(INDIRECT("'3.Прогноз.С корректировкойТаб11'!"&amp;L$1&amp;$R45),3)</f>
        <v>0</v>
      </c>
      <c r="M45" s="219">
        <f t="shared" ca="1" si="28"/>
        <v>0</v>
      </c>
      <c r="N45" s="219">
        <f t="shared" ca="1" si="28"/>
        <v>0</v>
      </c>
      <c r="O45" s="219">
        <f t="shared" ca="1" si="28"/>
        <v>0</v>
      </c>
      <c r="P45" s="175"/>
      <c r="R45" s="39">
        <f>ROW('3.Прогноз.С корректировкойТаб11'!A93)</f>
        <v>93</v>
      </c>
    </row>
    <row r="46" spans="1:19" ht="15" customHeight="1" x14ac:dyDescent="0.25">
      <c r="A46" s="222" t="s">
        <v>185</v>
      </c>
      <c r="B46" s="219">
        <f t="shared" ca="1" si="26"/>
        <v>0</v>
      </c>
      <c r="C46" s="219">
        <f t="shared" ca="1" si="26"/>
        <v>0</v>
      </c>
      <c r="D46" s="219">
        <f t="shared" ca="1" si="26"/>
        <v>0</v>
      </c>
      <c r="E46" s="219">
        <f t="shared" ca="1" si="26"/>
        <v>0</v>
      </c>
      <c r="F46" s="175"/>
      <c r="G46" s="219">
        <f t="shared" ca="1" si="27"/>
        <v>0</v>
      </c>
      <c r="H46" s="219">
        <f t="shared" ca="1" si="27"/>
        <v>0</v>
      </c>
      <c r="I46" s="219">
        <f t="shared" ca="1" si="27"/>
        <v>0</v>
      </c>
      <c r="J46" s="219">
        <f t="shared" ca="1" si="27"/>
        <v>0</v>
      </c>
      <c r="K46" s="175"/>
      <c r="L46" s="219">
        <f t="shared" ca="1" si="28"/>
        <v>0</v>
      </c>
      <c r="M46" s="219">
        <f t="shared" ca="1" si="28"/>
        <v>0</v>
      </c>
      <c r="N46" s="219">
        <f t="shared" ca="1" si="28"/>
        <v>0</v>
      </c>
      <c r="O46" s="219">
        <f t="shared" ca="1" si="28"/>
        <v>0</v>
      </c>
      <c r="P46" s="175"/>
      <c r="R46" s="39">
        <f t="shared" ref="R46:R49" si="29">R45+S46</f>
        <v>96</v>
      </c>
      <c r="S46" s="39">
        <v>3</v>
      </c>
    </row>
    <row r="47" spans="1:19" ht="15" customHeight="1" x14ac:dyDescent="0.25">
      <c r="A47" s="222" t="s">
        <v>92</v>
      </c>
      <c r="B47" s="219">
        <f t="shared" ca="1" si="26"/>
        <v>0</v>
      </c>
      <c r="C47" s="219">
        <f t="shared" ca="1" si="26"/>
        <v>0</v>
      </c>
      <c r="D47" s="219">
        <f t="shared" ca="1" si="26"/>
        <v>0</v>
      </c>
      <c r="E47" s="219">
        <f t="shared" ca="1" si="26"/>
        <v>0</v>
      </c>
      <c r="F47" s="175"/>
      <c r="G47" s="219">
        <f t="shared" ca="1" si="27"/>
        <v>0</v>
      </c>
      <c r="H47" s="219">
        <f t="shared" ca="1" si="27"/>
        <v>0</v>
      </c>
      <c r="I47" s="219">
        <f t="shared" ca="1" si="27"/>
        <v>0</v>
      </c>
      <c r="J47" s="219">
        <f t="shared" ca="1" si="27"/>
        <v>0</v>
      </c>
      <c r="K47" s="175"/>
      <c r="L47" s="219">
        <f t="shared" ca="1" si="28"/>
        <v>0</v>
      </c>
      <c r="M47" s="219">
        <f t="shared" ca="1" si="28"/>
        <v>0</v>
      </c>
      <c r="N47" s="219">
        <f t="shared" ca="1" si="28"/>
        <v>0</v>
      </c>
      <c r="O47" s="219">
        <f t="shared" ca="1" si="28"/>
        <v>0</v>
      </c>
      <c r="P47" s="175"/>
      <c r="R47" s="39">
        <f t="shared" si="29"/>
        <v>99</v>
      </c>
      <c r="S47" s="39">
        <v>3</v>
      </c>
    </row>
    <row r="48" spans="1:19" ht="15" customHeight="1" x14ac:dyDescent="0.25">
      <c r="A48" s="222" t="s">
        <v>187</v>
      </c>
      <c r="B48" s="219">
        <f t="shared" ca="1" si="26"/>
        <v>0</v>
      </c>
      <c r="C48" s="219">
        <f t="shared" ca="1" si="26"/>
        <v>0</v>
      </c>
      <c r="D48" s="219">
        <f t="shared" ca="1" si="26"/>
        <v>0</v>
      </c>
      <c r="E48" s="219">
        <f t="shared" ca="1" si="26"/>
        <v>0</v>
      </c>
      <c r="F48" s="175"/>
      <c r="G48" s="219">
        <f t="shared" ca="1" si="27"/>
        <v>0</v>
      </c>
      <c r="H48" s="219">
        <f t="shared" ca="1" si="27"/>
        <v>0</v>
      </c>
      <c r="I48" s="219">
        <f t="shared" ca="1" si="27"/>
        <v>0</v>
      </c>
      <c r="J48" s="219">
        <f t="shared" ca="1" si="27"/>
        <v>0</v>
      </c>
      <c r="K48" s="175"/>
      <c r="L48" s="219">
        <f t="shared" ca="1" si="28"/>
        <v>0</v>
      </c>
      <c r="M48" s="219">
        <f t="shared" ca="1" si="28"/>
        <v>0</v>
      </c>
      <c r="N48" s="219">
        <f t="shared" ca="1" si="28"/>
        <v>0</v>
      </c>
      <c r="O48" s="219">
        <f t="shared" ca="1" si="28"/>
        <v>0</v>
      </c>
      <c r="P48" s="175"/>
      <c r="R48" s="39">
        <f t="shared" si="29"/>
        <v>102</v>
      </c>
      <c r="S48" s="39">
        <v>3</v>
      </c>
    </row>
    <row r="49" spans="1:19" ht="15" customHeight="1" x14ac:dyDescent="0.25">
      <c r="A49" s="222" t="s">
        <v>93</v>
      </c>
      <c r="B49" s="219">
        <f t="shared" ca="1" si="26"/>
        <v>0</v>
      </c>
      <c r="C49" s="219">
        <f t="shared" ca="1" si="26"/>
        <v>0</v>
      </c>
      <c r="D49" s="219">
        <f t="shared" ca="1" si="26"/>
        <v>0</v>
      </c>
      <c r="E49" s="219">
        <f t="shared" ca="1" si="26"/>
        <v>0</v>
      </c>
      <c r="F49" s="175"/>
      <c r="G49" s="219">
        <f t="shared" ca="1" si="27"/>
        <v>0</v>
      </c>
      <c r="H49" s="219">
        <f t="shared" ca="1" si="27"/>
        <v>0</v>
      </c>
      <c r="I49" s="219">
        <f t="shared" ca="1" si="27"/>
        <v>0</v>
      </c>
      <c r="J49" s="219">
        <f t="shared" ca="1" si="27"/>
        <v>0</v>
      </c>
      <c r="K49" s="175"/>
      <c r="L49" s="219">
        <f t="shared" ca="1" si="28"/>
        <v>0</v>
      </c>
      <c r="M49" s="219">
        <f t="shared" ca="1" si="28"/>
        <v>0</v>
      </c>
      <c r="N49" s="219">
        <f t="shared" ca="1" si="28"/>
        <v>0</v>
      </c>
      <c r="O49" s="219">
        <f t="shared" ca="1" si="28"/>
        <v>0</v>
      </c>
      <c r="P49" s="175"/>
      <c r="R49" s="39">
        <f t="shared" si="29"/>
        <v>105</v>
      </c>
      <c r="S49" s="39">
        <v>3</v>
      </c>
    </row>
    <row r="50" spans="1:19" ht="15" customHeight="1" x14ac:dyDescent="0.25">
      <c r="A50" s="586" t="s">
        <v>198</v>
      </c>
      <c r="B50" s="583"/>
      <c r="C50" s="77"/>
      <c r="D50" s="77"/>
      <c r="E50" s="77"/>
      <c r="F50" s="78"/>
      <c r="G50" s="77"/>
      <c r="H50" s="77"/>
      <c r="I50" s="77"/>
      <c r="J50" s="77"/>
      <c r="K50" s="78"/>
      <c r="L50" s="77"/>
      <c r="M50" s="77"/>
      <c r="N50" s="77"/>
      <c r="O50" s="77"/>
      <c r="P50" s="161"/>
    </row>
    <row r="51" spans="1:19" ht="15" customHeight="1" x14ac:dyDescent="0.25">
      <c r="A51" s="220" t="s">
        <v>130</v>
      </c>
      <c r="B51" s="173"/>
      <c r="C51" s="165"/>
      <c r="D51" s="165"/>
      <c r="E51" s="168"/>
      <c r="F51" s="174"/>
      <c r="G51" s="173"/>
      <c r="H51" s="165"/>
      <c r="I51" s="165"/>
      <c r="J51" s="168"/>
      <c r="K51" s="174"/>
      <c r="L51" s="173"/>
      <c r="M51" s="165"/>
      <c r="N51" s="165"/>
      <c r="O51" s="168"/>
      <c r="P51" s="174"/>
    </row>
    <row r="52" spans="1:19" ht="15" customHeight="1" x14ac:dyDescent="0.25">
      <c r="A52" s="222" t="s">
        <v>184</v>
      </c>
      <c r="B52" s="219">
        <f t="shared" ref="B52:E56" ca="1" si="30">ROUND(INDIRECT("'3.Прогноз.С корректировкойТаб11'!"&amp;B$1&amp;$R52),3)</f>
        <v>0</v>
      </c>
      <c r="C52" s="219">
        <f t="shared" ca="1" si="30"/>
        <v>0</v>
      </c>
      <c r="D52" s="219">
        <f t="shared" ca="1" si="30"/>
        <v>0</v>
      </c>
      <c r="E52" s="219">
        <f t="shared" ca="1" si="30"/>
        <v>0</v>
      </c>
      <c r="F52" s="175"/>
      <c r="G52" s="219">
        <f t="shared" ref="G52:J56" ca="1" si="31">ROUND(INDIRECT("'3.Прогноз.С корректировкойТаб11'!"&amp;G$1&amp;$R52),3)</f>
        <v>0</v>
      </c>
      <c r="H52" s="219">
        <f t="shared" ca="1" si="31"/>
        <v>0</v>
      </c>
      <c r="I52" s="219">
        <f t="shared" ca="1" si="31"/>
        <v>0</v>
      </c>
      <c r="J52" s="219">
        <f t="shared" ca="1" si="31"/>
        <v>0</v>
      </c>
      <c r="K52" s="175"/>
      <c r="L52" s="219">
        <f t="shared" ref="L52:O56" ca="1" si="32">ROUND(INDIRECT("'3.Прогноз.С корректировкойТаб11'!"&amp;L$1&amp;$R52),3)</f>
        <v>0</v>
      </c>
      <c r="M52" s="219">
        <f t="shared" ca="1" si="32"/>
        <v>0</v>
      </c>
      <c r="N52" s="219">
        <f t="shared" ca="1" si="32"/>
        <v>0</v>
      </c>
      <c r="O52" s="219">
        <f t="shared" ca="1" si="32"/>
        <v>0</v>
      </c>
      <c r="P52" s="175"/>
      <c r="R52" s="39">
        <f>ROW('3.Прогноз.С корректировкойТаб11'!A109)</f>
        <v>109</v>
      </c>
    </row>
    <row r="53" spans="1:19" ht="15" customHeight="1" x14ac:dyDescent="0.25">
      <c r="A53" s="222" t="s">
        <v>185</v>
      </c>
      <c r="B53" s="219">
        <f t="shared" ca="1" si="30"/>
        <v>0</v>
      </c>
      <c r="C53" s="219">
        <f t="shared" ca="1" si="30"/>
        <v>0</v>
      </c>
      <c r="D53" s="219">
        <f t="shared" ca="1" si="30"/>
        <v>0</v>
      </c>
      <c r="E53" s="219">
        <f t="shared" ca="1" si="30"/>
        <v>0</v>
      </c>
      <c r="F53" s="175"/>
      <c r="G53" s="219">
        <f t="shared" ca="1" si="31"/>
        <v>0</v>
      </c>
      <c r="H53" s="219">
        <f t="shared" ca="1" si="31"/>
        <v>0</v>
      </c>
      <c r="I53" s="219">
        <f t="shared" ca="1" si="31"/>
        <v>0</v>
      </c>
      <c r="J53" s="219">
        <f t="shared" ca="1" si="31"/>
        <v>0</v>
      </c>
      <c r="K53" s="175"/>
      <c r="L53" s="219">
        <f t="shared" ca="1" si="32"/>
        <v>0</v>
      </c>
      <c r="M53" s="219">
        <f t="shared" ca="1" si="32"/>
        <v>0</v>
      </c>
      <c r="N53" s="219">
        <f t="shared" ca="1" si="32"/>
        <v>0</v>
      </c>
      <c r="O53" s="219">
        <f t="shared" ca="1" si="32"/>
        <v>0</v>
      </c>
      <c r="P53" s="175"/>
      <c r="R53" s="39">
        <f t="shared" ref="R53:R56" si="33">R52+S53</f>
        <v>114</v>
      </c>
      <c r="S53" s="39">
        <v>5</v>
      </c>
    </row>
    <row r="54" spans="1:19" ht="15" customHeight="1" x14ac:dyDescent="0.25">
      <c r="A54" s="222" t="s">
        <v>92</v>
      </c>
      <c r="B54" s="219">
        <f t="shared" ca="1" si="30"/>
        <v>0</v>
      </c>
      <c r="C54" s="219">
        <f t="shared" ca="1" si="30"/>
        <v>0</v>
      </c>
      <c r="D54" s="219">
        <f t="shared" ca="1" si="30"/>
        <v>0</v>
      </c>
      <c r="E54" s="219">
        <f t="shared" ca="1" si="30"/>
        <v>0</v>
      </c>
      <c r="F54" s="175"/>
      <c r="G54" s="219">
        <f t="shared" ca="1" si="31"/>
        <v>0</v>
      </c>
      <c r="H54" s="219">
        <f t="shared" ca="1" si="31"/>
        <v>0</v>
      </c>
      <c r="I54" s="219">
        <f t="shared" ca="1" si="31"/>
        <v>0</v>
      </c>
      <c r="J54" s="219">
        <f t="shared" ca="1" si="31"/>
        <v>0</v>
      </c>
      <c r="K54" s="175"/>
      <c r="L54" s="219">
        <f t="shared" ca="1" si="32"/>
        <v>0</v>
      </c>
      <c r="M54" s="219">
        <f t="shared" ca="1" si="32"/>
        <v>0</v>
      </c>
      <c r="N54" s="219">
        <f t="shared" ca="1" si="32"/>
        <v>0</v>
      </c>
      <c r="O54" s="219">
        <f t="shared" ca="1" si="32"/>
        <v>0</v>
      </c>
      <c r="P54" s="175"/>
      <c r="R54" s="39">
        <f t="shared" si="33"/>
        <v>119</v>
      </c>
      <c r="S54" s="39">
        <v>5</v>
      </c>
    </row>
    <row r="55" spans="1:19" ht="15" customHeight="1" x14ac:dyDescent="0.25">
      <c r="A55" s="222" t="s">
        <v>187</v>
      </c>
      <c r="B55" s="219">
        <f t="shared" ca="1" si="30"/>
        <v>0</v>
      </c>
      <c r="C55" s="219">
        <f t="shared" ca="1" si="30"/>
        <v>0</v>
      </c>
      <c r="D55" s="219">
        <f t="shared" ca="1" si="30"/>
        <v>0</v>
      </c>
      <c r="E55" s="219">
        <f t="shared" ca="1" si="30"/>
        <v>0</v>
      </c>
      <c r="F55" s="175"/>
      <c r="G55" s="219">
        <f t="shared" ca="1" si="31"/>
        <v>0</v>
      </c>
      <c r="H55" s="219">
        <f t="shared" ca="1" si="31"/>
        <v>0</v>
      </c>
      <c r="I55" s="219">
        <f t="shared" ca="1" si="31"/>
        <v>0</v>
      </c>
      <c r="J55" s="219">
        <f t="shared" ca="1" si="31"/>
        <v>0</v>
      </c>
      <c r="K55" s="175"/>
      <c r="L55" s="219">
        <f t="shared" ca="1" si="32"/>
        <v>0</v>
      </c>
      <c r="M55" s="219">
        <f t="shared" ca="1" si="32"/>
        <v>0</v>
      </c>
      <c r="N55" s="219">
        <f t="shared" ca="1" si="32"/>
        <v>0</v>
      </c>
      <c r="O55" s="219">
        <f t="shared" ca="1" si="32"/>
        <v>0</v>
      </c>
      <c r="P55" s="175"/>
      <c r="R55" s="39">
        <f t="shared" si="33"/>
        <v>124</v>
      </c>
      <c r="S55" s="39">
        <v>5</v>
      </c>
    </row>
    <row r="56" spans="1:19" ht="15" customHeight="1" x14ac:dyDescent="0.25">
      <c r="A56" s="222" t="s">
        <v>93</v>
      </c>
      <c r="B56" s="219">
        <f t="shared" ca="1" si="30"/>
        <v>0</v>
      </c>
      <c r="C56" s="219">
        <f t="shared" ca="1" si="30"/>
        <v>0</v>
      </c>
      <c r="D56" s="219">
        <f t="shared" ca="1" si="30"/>
        <v>0</v>
      </c>
      <c r="E56" s="219">
        <f t="shared" ca="1" si="30"/>
        <v>0</v>
      </c>
      <c r="F56" s="175"/>
      <c r="G56" s="219">
        <f t="shared" ca="1" si="31"/>
        <v>0</v>
      </c>
      <c r="H56" s="219">
        <f t="shared" ca="1" si="31"/>
        <v>0</v>
      </c>
      <c r="I56" s="219">
        <f t="shared" ca="1" si="31"/>
        <v>0</v>
      </c>
      <c r="J56" s="219">
        <f t="shared" ca="1" si="31"/>
        <v>0</v>
      </c>
      <c r="K56" s="175"/>
      <c r="L56" s="219">
        <f t="shared" ca="1" si="32"/>
        <v>0</v>
      </c>
      <c r="M56" s="219">
        <f t="shared" ca="1" si="32"/>
        <v>0</v>
      </c>
      <c r="N56" s="219">
        <f t="shared" ca="1" si="32"/>
        <v>0</v>
      </c>
      <c r="O56" s="219">
        <f t="shared" ca="1" si="32"/>
        <v>0</v>
      </c>
      <c r="P56" s="175"/>
      <c r="R56" s="39">
        <f t="shared" si="33"/>
        <v>129</v>
      </c>
      <c r="S56" s="39">
        <v>5</v>
      </c>
    </row>
    <row r="57" spans="1:19" ht="15" customHeight="1" x14ac:dyDescent="0.25">
      <c r="A57" s="585" t="s">
        <v>5</v>
      </c>
      <c r="B57" s="77"/>
      <c r="C57" s="77"/>
      <c r="D57" s="77"/>
      <c r="E57" s="77"/>
      <c r="F57" s="78"/>
      <c r="G57" s="77"/>
      <c r="H57" s="77"/>
      <c r="I57" s="77"/>
      <c r="J57" s="77"/>
      <c r="K57" s="78"/>
      <c r="L57" s="77"/>
      <c r="M57" s="77"/>
      <c r="N57" s="77"/>
      <c r="O57" s="77"/>
      <c r="P57" s="161"/>
    </row>
    <row r="58" spans="1:19" ht="15" customHeight="1" x14ac:dyDescent="0.25">
      <c r="A58" s="220" t="s">
        <v>130</v>
      </c>
      <c r="B58" s="173"/>
      <c r="C58" s="165"/>
      <c r="D58" s="165"/>
      <c r="E58" s="168"/>
      <c r="F58" s="176"/>
      <c r="G58" s="173"/>
      <c r="H58" s="165"/>
      <c r="I58" s="165"/>
      <c r="J58" s="168"/>
      <c r="K58" s="176"/>
      <c r="L58" s="173"/>
      <c r="M58" s="165"/>
      <c r="N58" s="165"/>
      <c r="O58" s="168"/>
      <c r="P58" s="176"/>
    </row>
    <row r="59" spans="1:19" ht="15" customHeight="1" x14ac:dyDescent="0.25">
      <c r="A59" s="222" t="s">
        <v>184</v>
      </c>
      <c r="B59" s="219">
        <f t="shared" ref="B59:E63" ca="1" si="34">ROUND(INDIRECT("'3.Прогноз.С корректировкойТаб11'!"&amp;B$1&amp;$R59),3)</f>
        <v>0</v>
      </c>
      <c r="C59" s="219">
        <f t="shared" ca="1" si="34"/>
        <v>0</v>
      </c>
      <c r="D59" s="219">
        <f t="shared" ca="1" si="34"/>
        <v>0</v>
      </c>
      <c r="E59" s="219">
        <f t="shared" ca="1" si="34"/>
        <v>0</v>
      </c>
      <c r="F59" s="175"/>
      <c r="G59" s="219">
        <f t="shared" ref="G59:J63" ca="1" si="35">ROUND(INDIRECT("'3.Прогноз.С корректировкойТаб11'!"&amp;G$1&amp;$R59),3)</f>
        <v>0</v>
      </c>
      <c r="H59" s="219">
        <f t="shared" ca="1" si="35"/>
        <v>0</v>
      </c>
      <c r="I59" s="219">
        <f t="shared" ca="1" si="35"/>
        <v>0</v>
      </c>
      <c r="J59" s="219">
        <f t="shared" ca="1" si="35"/>
        <v>0</v>
      </c>
      <c r="K59" s="175"/>
      <c r="L59" s="219">
        <f t="shared" ref="L59:O63" ca="1" si="36">ROUND(INDIRECT("'3.Прогноз.С корректировкойТаб11'!"&amp;L$1&amp;$R59),3)</f>
        <v>0</v>
      </c>
      <c r="M59" s="219">
        <f t="shared" ca="1" si="36"/>
        <v>0</v>
      </c>
      <c r="N59" s="219">
        <f t="shared" ca="1" si="36"/>
        <v>0</v>
      </c>
      <c r="O59" s="219">
        <f t="shared" ca="1" si="36"/>
        <v>0</v>
      </c>
      <c r="P59" s="175"/>
      <c r="R59" s="39">
        <f>ROW('3.Прогноз.С корректировкойТаб11'!A135)</f>
        <v>135</v>
      </c>
    </row>
    <row r="60" spans="1:19" ht="15" customHeight="1" x14ac:dyDescent="0.25">
      <c r="A60" s="222" t="s">
        <v>185</v>
      </c>
      <c r="B60" s="219">
        <f t="shared" ca="1" si="34"/>
        <v>0</v>
      </c>
      <c r="C60" s="219">
        <f t="shared" ca="1" si="34"/>
        <v>0</v>
      </c>
      <c r="D60" s="219">
        <f t="shared" ca="1" si="34"/>
        <v>0</v>
      </c>
      <c r="E60" s="219">
        <f t="shared" ca="1" si="34"/>
        <v>0</v>
      </c>
      <c r="F60" s="175"/>
      <c r="G60" s="219">
        <f t="shared" ca="1" si="35"/>
        <v>0</v>
      </c>
      <c r="H60" s="219">
        <f t="shared" ca="1" si="35"/>
        <v>0</v>
      </c>
      <c r="I60" s="219">
        <f t="shared" ca="1" si="35"/>
        <v>0</v>
      </c>
      <c r="J60" s="219">
        <f t="shared" ca="1" si="35"/>
        <v>0</v>
      </c>
      <c r="K60" s="175"/>
      <c r="L60" s="219">
        <f t="shared" ca="1" si="36"/>
        <v>0</v>
      </c>
      <c r="M60" s="219">
        <f t="shared" ca="1" si="36"/>
        <v>0</v>
      </c>
      <c r="N60" s="219">
        <f t="shared" ca="1" si="36"/>
        <v>0</v>
      </c>
      <c r="O60" s="219">
        <f t="shared" ca="1" si="36"/>
        <v>0</v>
      </c>
      <c r="P60" s="175"/>
      <c r="R60" s="39">
        <f>R59+S60</f>
        <v>137</v>
      </c>
      <c r="S60" s="39">
        <v>2</v>
      </c>
    </row>
    <row r="61" spans="1:19" ht="15" customHeight="1" x14ac:dyDescent="0.25">
      <c r="A61" s="222" t="s">
        <v>92</v>
      </c>
      <c r="B61" s="219">
        <f t="shared" ca="1" si="34"/>
        <v>0</v>
      </c>
      <c r="C61" s="219">
        <f t="shared" ca="1" si="34"/>
        <v>0</v>
      </c>
      <c r="D61" s="219">
        <f t="shared" ca="1" si="34"/>
        <v>0</v>
      </c>
      <c r="E61" s="219">
        <f t="shared" ca="1" si="34"/>
        <v>0</v>
      </c>
      <c r="F61" s="175"/>
      <c r="G61" s="219">
        <f t="shared" ca="1" si="35"/>
        <v>0</v>
      </c>
      <c r="H61" s="219">
        <f t="shared" ca="1" si="35"/>
        <v>0</v>
      </c>
      <c r="I61" s="219">
        <f t="shared" ca="1" si="35"/>
        <v>0</v>
      </c>
      <c r="J61" s="219">
        <f t="shared" ca="1" si="35"/>
        <v>0</v>
      </c>
      <c r="K61" s="175"/>
      <c r="L61" s="219">
        <f t="shared" ca="1" si="36"/>
        <v>0</v>
      </c>
      <c r="M61" s="219">
        <f t="shared" ca="1" si="36"/>
        <v>0</v>
      </c>
      <c r="N61" s="219">
        <f t="shared" ca="1" si="36"/>
        <v>0</v>
      </c>
      <c r="O61" s="219">
        <f t="shared" ca="1" si="36"/>
        <v>0</v>
      </c>
      <c r="P61" s="175"/>
      <c r="R61" s="39">
        <f>R60+S61</f>
        <v>139</v>
      </c>
      <c r="S61" s="39">
        <v>2</v>
      </c>
    </row>
    <row r="62" spans="1:19" ht="15" customHeight="1" x14ac:dyDescent="0.25">
      <c r="A62" s="222" t="s">
        <v>187</v>
      </c>
      <c r="B62" s="219">
        <f t="shared" ca="1" si="34"/>
        <v>0</v>
      </c>
      <c r="C62" s="219">
        <f t="shared" ca="1" si="34"/>
        <v>0</v>
      </c>
      <c r="D62" s="219">
        <f t="shared" ca="1" si="34"/>
        <v>0</v>
      </c>
      <c r="E62" s="219">
        <f t="shared" ca="1" si="34"/>
        <v>0</v>
      </c>
      <c r="F62" s="175"/>
      <c r="G62" s="219">
        <f t="shared" ca="1" si="35"/>
        <v>0</v>
      </c>
      <c r="H62" s="219">
        <f t="shared" ca="1" si="35"/>
        <v>0</v>
      </c>
      <c r="I62" s="219">
        <f t="shared" ca="1" si="35"/>
        <v>0</v>
      </c>
      <c r="J62" s="219">
        <f t="shared" ca="1" si="35"/>
        <v>0</v>
      </c>
      <c r="K62" s="175"/>
      <c r="L62" s="219">
        <f t="shared" ca="1" si="36"/>
        <v>0</v>
      </c>
      <c r="M62" s="219">
        <f t="shared" ca="1" si="36"/>
        <v>0</v>
      </c>
      <c r="N62" s="219">
        <f t="shared" ca="1" si="36"/>
        <v>0</v>
      </c>
      <c r="O62" s="219">
        <f t="shared" ca="1" si="36"/>
        <v>0</v>
      </c>
      <c r="P62" s="175"/>
      <c r="R62" s="39">
        <f>R61+S62</f>
        <v>141</v>
      </c>
      <c r="S62" s="39">
        <v>2</v>
      </c>
    </row>
    <row r="63" spans="1:19" ht="15" customHeight="1" x14ac:dyDescent="0.25">
      <c r="A63" s="222" t="s">
        <v>93</v>
      </c>
      <c r="B63" s="219">
        <f t="shared" ca="1" si="34"/>
        <v>0</v>
      </c>
      <c r="C63" s="219">
        <f t="shared" ca="1" si="34"/>
        <v>0</v>
      </c>
      <c r="D63" s="219">
        <f t="shared" ca="1" si="34"/>
        <v>0</v>
      </c>
      <c r="E63" s="219">
        <f t="shared" ca="1" si="34"/>
        <v>0</v>
      </c>
      <c r="F63" s="175"/>
      <c r="G63" s="219">
        <f t="shared" ca="1" si="35"/>
        <v>0</v>
      </c>
      <c r="H63" s="219">
        <f t="shared" ca="1" si="35"/>
        <v>0</v>
      </c>
      <c r="I63" s="219">
        <f t="shared" ca="1" si="35"/>
        <v>0</v>
      </c>
      <c r="J63" s="219">
        <f t="shared" ca="1" si="35"/>
        <v>0</v>
      </c>
      <c r="K63" s="175"/>
      <c r="L63" s="219">
        <f t="shared" ca="1" si="36"/>
        <v>0</v>
      </c>
      <c r="M63" s="219">
        <f t="shared" ca="1" si="36"/>
        <v>0</v>
      </c>
      <c r="N63" s="219">
        <f t="shared" ca="1" si="36"/>
        <v>0</v>
      </c>
      <c r="O63" s="219">
        <f t="shared" ca="1" si="36"/>
        <v>0</v>
      </c>
      <c r="P63" s="175"/>
      <c r="R63" s="39">
        <f>R62+S63</f>
        <v>143</v>
      </c>
      <c r="S63" s="39">
        <v>2</v>
      </c>
    </row>
    <row r="64" spans="1:19" ht="15" customHeight="1" x14ac:dyDescent="0.25">
      <c r="A64" s="585" t="s">
        <v>60</v>
      </c>
      <c r="B64" s="77"/>
      <c r="C64" s="77"/>
      <c r="D64" s="77"/>
      <c r="E64" s="77"/>
      <c r="F64" s="78"/>
      <c r="G64" s="77"/>
      <c r="H64" s="77"/>
      <c r="I64" s="77"/>
      <c r="J64" s="77"/>
      <c r="K64" s="78"/>
      <c r="L64" s="77"/>
      <c r="M64" s="77"/>
      <c r="N64" s="77"/>
      <c r="O64" s="77"/>
      <c r="P64" s="161"/>
    </row>
    <row r="65" spans="1:19" ht="15" customHeight="1" x14ac:dyDescent="0.25">
      <c r="A65" s="220" t="s">
        <v>130</v>
      </c>
      <c r="B65" s="173"/>
      <c r="C65" s="165"/>
      <c r="D65" s="165"/>
      <c r="E65" s="168"/>
      <c r="F65" s="176"/>
      <c r="G65" s="173"/>
      <c r="H65" s="165"/>
      <c r="I65" s="165"/>
      <c r="J65" s="168"/>
      <c r="K65" s="176"/>
      <c r="L65" s="173"/>
      <c r="M65" s="165"/>
      <c r="N65" s="165"/>
      <c r="O65" s="168"/>
      <c r="P65" s="176"/>
    </row>
    <row r="66" spans="1:19" ht="15" customHeight="1" x14ac:dyDescent="0.25">
      <c r="A66" s="222" t="s">
        <v>184</v>
      </c>
      <c r="B66" s="219">
        <f t="shared" ref="B66:E75" ca="1" si="37">ROUND(INDIRECT("'3.Прогноз.С корректировкойТаб11'!"&amp;B$1&amp;$R66),3)</f>
        <v>0.1</v>
      </c>
      <c r="C66" s="219">
        <f t="shared" ca="1" si="37"/>
        <v>0.45</v>
      </c>
      <c r="D66" s="219">
        <f t="shared" ca="1" si="37"/>
        <v>0.65</v>
      </c>
      <c r="E66" s="219">
        <f t="shared" ca="1" si="37"/>
        <v>0.4</v>
      </c>
      <c r="F66" s="175"/>
      <c r="G66" s="219">
        <f t="shared" ref="G66:J75" ca="1" si="38">ROUND(INDIRECT("'3.Прогноз.С корректировкойТаб11'!"&amp;G$1&amp;$R66),3)</f>
        <v>0.1</v>
      </c>
      <c r="H66" s="219">
        <f t="shared" ca="1" si="38"/>
        <v>0.45</v>
      </c>
      <c r="I66" s="219">
        <f t="shared" ca="1" si="38"/>
        <v>0.65</v>
      </c>
      <c r="J66" s="219">
        <f t="shared" ca="1" si="38"/>
        <v>0.4</v>
      </c>
      <c r="K66" s="175"/>
      <c r="L66" s="219">
        <f t="shared" ref="L66:O75" ca="1" si="39">ROUND(INDIRECT("'3.Прогноз.С корректировкойТаб11'!"&amp;L$1&amp;$R66),3)</f>
        <v>0.1</v>
      </c>
      <c r="M66" s="219">
        <f t="shared" ca="1" si="39"/>
        <v>0.45</v>
      </c>
      <c r="N66" s="219">
        <f t="shared" ca="1" si="39"/>
        <v>0.65</v>
      </c>
      <c r="O66" s="219">
        <f t="shared" ca="1" si="39"/>
        <v>0.4</v>
      </c>
      <c r="P66" s="175"/>
      <c r="R66" s="39">
        <f>ROW('3.Прогноз.С корректировкойТаб11'!A146)</f>
        <v>146</v>
      </c>
    </row>
    <row r="67" spans="1:19" ht="30" x14ac:dyDescent="0.25">
      <c r="A67" s="589" t="s">
        <v>218</v>
      </c>
      <c r="B67" s="219">
        <f t="shared" ca="1" si="37"/>
        <v>0</v>
      </c>
      <c r="C67" s="219">
        <f t="shared" ca="1" si="37"/>
        <v>0</v>
      </c>
      <c r="D67" s="219">
        <f t="shared" ca="1" si="37"/>
        <v>0</v>
      </c>
      <c r="E67" s="219">
        <f t="shared" ca="1" si="37"/>
        <v>0</v>
      </c>
      <c r="F67" s="175"/>
      <c r="G67" s="219">
        <f t="shared" ca="1" si="38"/>
        <v>0</v>
      </c>
      <c r="H67" s="219">
        <f t="shared" ca="1" si="38"/>
        <v>0</v>
      </c>
      <c r="I67" s="219">
        <f t="shared" ca="1" si="38"/>
        <v>0</v>
      </c>
      <c r="J67" s="219">
        <f t="shared" ca="1" si="38"/>
        <v>0</v>
      </c>
      <c r="K67" s="175"/>
      <c r="L67" s="219">
        <f t="shared" ca="1" si="39"/>
        <v>0</v>
      </c>
      <c r="M67" s="219">
        <f t="shared" ca="1" si="39"/>
        <v>0</v>
      </c>
      <c r="N67" s="219">
        <f t="shared" ca="1" si="39"/>
        <v>0</v>
      </c>
      <c r="O67" s="219">
        <f t="shared" ca="1" si="39"/>
        <v>0</v>
      </c>
      <c r="P67" s="175"/>
      <c r="R67" s="39">
        <f t="shared" ref="R67:R75" si="40">R66+S67</f>
        <v>149</v>
      </c>
      <c r="S67" s="39">
        <v>3</v>
      </c>
    </row>
    <row r="68" spans="1:19" ht="15" customHeight="1" x14ac:dyDescent="0.25">
      <c r="A68" s="222" t="s">
        <v>185</v>
      </c>
      <c r="B68" s="219">
        <f t="shared" ca="1" si="37"/>
        <v>0</v>
      </c>
      <c r="C68" s="219">
        <f t="shared" ca="1" si="37"/>
        <v>0</v>
      </c>
      <c r="D68" s="219">
        <f t="shared" ca="1" si="37"/>
        <v>0</v>
      </c>
      <c r="E68" s="219">
        <f t="shared" ca="1" si="37"/>
        <v>0.19500000000000001</v>
      </c>
      <c r="F68" s="175"/>
      <c r="G68" s="219">
        <f t="shared" ca="1" si="38"/>
        <v>0</v>
      </c>
      <c r="H68" s="219">
        <f t="shared" ca="1" si="38"/>
        <v>0</v>
      </c>
      <c r="I68" s="219">
        <f t="shared" ca="1" si="38"/>
        <v>0</v>
      </c>
      <c r="J68" s="219">
        <f t="shared" ca="1" si="38"/>
        <v>0.19500000000000001</v>
      </c>
      <c r="K68" s="175"/>
      <c r="L68" s="219">
        <f t="shared" ca="1" si="39"/>
        <v>0</v>
      </c>
      <c r="M68" s="219">
        <f t="shared" ca="1" si="39"/>
        <v>0</v>
      </c>
      <c r="N68" s="219">
        <f t="shared" ca="1" si="39"/>
        <v>0</v>
      </c>
      <c r="O68" s="219">
        <f t="shared" ca="1" si="39"/>
        <v>0.19500000000000001</v>
      </c>
      <c r="P68" s="175"/>
      <c r="R68" s="39">
        <f t="shared" si="40"/>
        <v>151</v>
      </c>
      <c r="S68" s="39">
        <v>2</v>
      </c>
    </row>
    <row r="69" spans="1:19" ht="30" x14ac:dyDescent="0.25">
      <c r="A69" s="589" t="s">
        <v>217</v>
      </c>
      <c r="B69" s="219">
        <f t="shared" ca="1" si="37"/>
        <v>0</v>
      </c>
      <c r="C69" s="219">
        <f t="shared" ca="1" si="37"/>
        <v>0</v>
      </c>
      <c r="D69" s="219">
        <f t="shared" ca="1" si="37"/>
        <v>0</v>
      </c>
      <c r="E69" s="219">
        <f t="shared" ca="1" si="37"/>
        <v>0</v>
      </c>
      <c r="F69" s="175"/>
      <c r="G69" s="219">
        <f t="shared" ca="1" si="38"/>
        <v>0</v>
      </c>
      <c r="H69" s="219">
        <f t="shared" ca="1" si="38"/>
        <v>0</v>
      </c>
      <c r="I69" s="219">
        <f t="shared" ca="1" si="38"/>
        <v>0</v>
      </c>
      <c r="J69" s="219">
        <f t="shared" ca="1" si="38"/>
        <v>0</v>
      </c>
      <c r="K69" s="175"/>
      <c r="L69" s="219">
        <f t="shared" ca="1" si="39"/>
        <v>0</v>
      </c>
      <c r="M69" s="219">
        <f t="shared" ca="1" si="39"/>
        <v>0</v>
      </c>
      <c r="N69" s="219">
        <f t="shared" ca="1" si="39"/>
        <v>0</v>
      </c>
      <c r="O69" s="219">
        <f t="shared" ca="1" si="39"/>
        <v>0</v>
      </c>
      <c r="P69" s="175"/>
      <c r="R69" s="39">
        <f t="shared" si="40"/>
        <v>154</v>
      </c>
      <c r="S69" s="39">
        <v>3</v>
      </c>
    </row>
    <row r="70" spans="1:19" ht="15" customHeight="1" x14ac:dyDescent="0.25">
      <c r="A70" s="222" t="s">
        <v>92</v>
      </c>
      <c r="B70" s="219">
        <f t="shared" ca="1" si="37"/>
        <v>0</v>
      </c>
      <c r="C70" s="219">
        <f t="shared" ca="1" si="37"/>
        <v>0</v>
      </c>
      <c r="D70" s="219">
        <f t="shared" ca="1" si="37"/>
        <v>0</v>
      </c>
      <c r="E70" s="219">
        <f t="shared" ca="1" si="37"/>
        <v>0</v>
      </c>
      <c r="F70" s="175"/>
      <c r="G70" s="219">
        <f t="shared" ca="1" si="38"/>
        <v>0</v>
      </c>
      <c r="H70" s="219">
        <f t="shared" ca="1" si="38"/>
        <v>0</v>
      </c>
      <c r="I70" s="219">
        <f t="shared" ca="1" si="38"/>
        <v>0</v>
      </c>
      <c r="J70" s="219">
        <f t="shared" ca="1" si="38"/>
        <v>0</v>
      </c>
      <c r="K70" s="175"/>
      <c r="L70" s="219">
        <f t="shared" ca="1" si="39"/>
        <v>0</v>
      </c>
      <c r="M70" s="219">
        <f t="shared" ca="1" si="39"/>
        <v>0</v>
      </c>
      <c r="N70" s="219">
        <f t="shared" ca="1" si="39"/>
        <v>0</v>
      </c>
      <c r="O70" s="219">
        <f t="shared" ca="1" si="39"/>
        <v>0</v>
      </c>
      <c r="P70" s="175"/>
      <c r="R70" s="39">
        <f t="shared" si="40"/>
        <v>156</v>
      </c>
      <c r="S70" s="39">
        <v>2</v>
      </c>
    </row>
    <row r="71" spans="1:19" ht="30" x14ac:dyDescent="0.25">
      <c r="A71" s="589" t="s">
        <v>219</v>
      </c>
      <c r="B71" s="219">
        <f t="shared" ca="1" si="37"/>
        <v>0</v>
      </c>
      <c r="C71" s="219">
        <f t="shared" ca="1" si="37"/>
        <v>0</v>
      </c>
      <c r="D71" s="219">
        <f t="shared" ca="1" si="37"/>
        <v>0</v>
      </c>
      <c r="E71" s="219">
        <f t="shared" ca="1" si="37"/>
        <v>0</v>
      </c>
      <c r="F71" s="175"/>
      <c r="G71" s="219">
        <f t="shared" ca="1" si="38"/>
        <v>0</v>
      </c>
      <c r="H71" s="219">
        <f t="shared" ca="1" si="38"/>
        <v>0</v>
      </c>
      <c r="I71" s="219">
        <f t="shared" ca="1" si="38"/>
        <v>0</v>
      </c>
      <c r="J71" s="219">
        <f t="shared" ca="1" si="38"/>
        <v>0</v>
      </c>
      <c r="K71" s="175"/>
      <c r="L71" s="219">
        <f t="shared" ca="1" si="39"/>
        <v>0</v>
      </c>
      <c r="M71" s="219">
        <f t="shared" ca="1" si="39"/>
        <v>0</v>
      </c>
      <c r="N71" s="219">
        <f t="shared" ca="1" si="39"/>
        <v>0</v>
      </c>
      <c r="O71" s="219">
        <f t="shared" ca="1" si="39"/>
        <v>0</v>
      </c>
      <c r="P71" s="175"/>
      <c r="R71" s="39">
        <f t="shared" si="40"/>
        <v>159</v>
      </c>
      <c r="S71" s="39">
        <v>3</v>
      </c>
    </row>
    <row r="72" spans="1:19" ht="15" customHeight="1" x14ac:dyDescent="0.25">
      <c r="A72" s="222" t="s">
        <v>187</v>
      </c>
      <c r="B72" s="219">
        <f t="shared" ca="1" si="37"/>
        <v>1.25</v>
      </c>
      <c r="C72" s="219">
        <f t="shared" ca="1" si="37"/>
        <v>1.93</v>
      </c>
      <c r="D72" s="219">
        <f t="shared" ca="1" si="37"/>
        <v>2.8580000000000001</v>
      </c>
      <c r="E72" s="219">
        <f t="shared" ca="1" si="37"/>
        <v>2.2869999999999999</v>
      </c>
      <c r="F72" s="175"/>
      <c r="G72" s="219">
        <f t="shared" ca="1" si="38"/>
        <v>1.206</v>
      </c>
      <c r="H72" s="219">
        <f t="shared" ca="1" si="38"/>
        <v>1.83</v>
      </c>
      <c r="I72" s="219">
        <f t="shared" ca="1" si="38"/>
        <v>2.5489999999999999</v>
      </c>
      <c r="J72" s="219">
        <f t="shared" ca="1" si="38"/>
        <v>2.34</v>
      </c>
      <c r="K72" s="175"/>
      <c r="L72" s="219">
        <f t="shared" ca="1" si="39"/>
        <v>1.2350000000000001</v>
      </c>
      <c r="M72" s="219">
        <f t="shared" ca="1" si="39"/>
        <v>1.83</v>
      </c>
      <c r="N72" s="219">
        <f t="shared" ca="1" si="39"/>
        <v>2.5779999999999998</v>
      </c>
      <c r="O72" s="219">
        <f t="shared" ca="1" si="39"/>
        <v>2.282</v>
      </c>
      <c r="P72" s="175"/>
      <c r="R72" s="39">
        <f t="shared" si="40"/>
        <v>161</v>
      </c>
      <c r="S72" s="39">
        <v>2</v>
      </c>
    </row>
    <row r="73" spans="1:19" ht="45" x14ac:dyDescent="0.25">
      <c r="A73" s="589" t="s">
        <v>220</v>
      </c>
      <c r="B73" s="219">
        <f t="shared" ca="1" si="37"/>
        <v>0</v>
      </c>
      <c r="C73" s="219">
        <f t="shared" ca="1" si="37"/>
        <v>0</v>
      </c>
      <c r="D73" s="219">
        <f t="shared" ca="1" si="37"/>
        <v>0</v>
      </c>
      <c r="E73" s="219">
        <f t="shared" ca="1" si="37"/>
        <v>0</v>
      </c>
      <c r="F73" s="175"/>
      <c r="G73" s="219">
        <f t="shared" ca="1" si="38"/>
        <v>0</v>
      </c>
      <c r="H73" s="219">
        <f t="shared" ca="1" si="38"/>
        <v>0</v>
      </c>
      <c r="I73" s="219">
        <f t="shared" ca="1" si="38"/>
        <v>0</v>
      </c>
      <c r="J73" s="219">
        <f t="shared" ca="1" si="38"/>
        <v>0</v>
      </c>
      <c r="K73" s="175"/>
      <c r="L73" s="219">
        <f t="shared" ca="1" si="39"/>
        <v>0</v>
      </c>
      <c r="M73" s="219">
        <f t="shared" ca="1" si="39"/>
        <v>0</v>
      </c>
      <c r="N73" s="219">
        <f t="shared" ca="1" si="39"/>
        <v>0</v>
      </c>
      <c r="O73" s="219">
        <f t="shared" ca="1" si="39"/>
        <v>0</v>
      </c>
      <c r="P73" s="175"/>
      <c r="R73" s="39">
        <f t="shared" si="40"/>
        <v>164</v>
      </c>
      <c r="S73" s="39">
        <v>3</v>
      </c>
    </row>
    <row r="74" spans="1:19" ht="15" customHeight="1" x14ac:dyDescent="0.25">
      <c r="A74" s="222" t="s">
        <v>93</v>
      </c>
      <c r="B74" s="219">
        <f t="shared" ca="1" si="37"/>
        <v>0</v>
      </c>
      <c r="C74" s="219">
        <f t="shared" ca="1" si="37"/>
        <v>0</v>
      </c>
      <c r="D74" s="219">
        <f t="shared" ca="1" si="37"/>
        <v>0.1</v>
      </c>
      <c r="E74" s="219">
        <f t="shared" ca="1" si="37"/>
        <v>0.2</v>
      </c>
      <c r="F74" s="175"/>
      <c r="G74" s="219">
        <f t="shared" ca="1" si="38"/>
        <v>0</v>
      </c>
      <c r="H74" s="219">
        <f t="shared" ca="1" si="38"/>
        <v>0</v>
      </c>
      <c r="I74" s="219">
        <f t="shared" ca="1" si="38"/>
        <v>0.1</v>
      </c>
      <c r="J74" s="219">
        <f t="shared" ca="1" si="38"/>
        <v>0.2</v>
      </c>
      <c r="K74" s="175"/>
      <c r="L74" s="219">
        <f t="shared" ca="1" si="39"/>
        <v>0</v>
      </c>
      <c r="M74" s="219">
        <f t="shared" ca="1" si="39"/>
        <v>0</v>
      </c>
      <c r="N74" s="219">
        <f t="shared" ca="1" si="39"/>
        <v>0.1</v>
      </c>
      <c r="O74" s="219">
        <f t="shared" ca="1" si="39"/>
        <v>0.2</v>
      </c>
      <c r="P74" s="175"/>
      <c r="R74" s="39">
        <f t="shared" si="40"/>
        <v>166</v>
      </c>
      <c r="S74" s="39">
        <v>2</v>
      </c>
    </row>
    <row r="75" spans="1:19" ht="30" x14ac:dyDescent="0.25">
      <c r="A75" s="589" t="s">
        <v>221</v>
      </c>
      <c r="B75" s="219">
        <f t="shared" ca="1" si="37"/>
        <v>0</v>
      </c>
      <c r="C75" s="219">
        <f t="shared" ca="1" si="37"/>
        <v>0</v>
      </c>
      <c r="D75" s="219">
        <f t="shared" ca="1" si="37"/>
        <v>0</v>
      </c>
      <c r="E75" s="219">
        <f t="shared" ca="1" si="37"/>
        <v>0</v>
      </c>
      <c r="F75" s="175"/>
      <c r="G75" s="219">
        <f t="shared" ca="1" si="38"/>
        <v>0</v>
      </c>
      <c r="H75" s="219">
        <f t="shared" ca="1" si="38"/>
        <v>0</v>
      </c>
      <c r="I75" s="219">
        <f t="shared" ca="1" si="38"/>
        <v>0</v>
      </c>
      <c r="J75" s="219">
        <f t="shared" ca="1" si="38"/>
        <v>0</v>
      </c>
      <c r="K75" s="175"/>
      <c r="L75" s="219">
        <f t="shared" ca="1" si="39"/>
        <v>0</v>
      </c>
      <c r="M75" s="219">
        <f t="shared" ca="1" si="39"/>
        <v>0</v>
      </c>
      <c r="N75" s="219">
        <f t="shared" ca="1" si="39"/>
        <v>0</v>
      </c>
      <c r="O75" s="219">
        <f t="shared" ca="1" si="39"/>
        <v>0</v>
      </c>
      <c r="P75" s="175"/>
      <c r="R75" s="39">
        <f t="shared" si="40"/>
        <v>169</v>
      </c>
      <c r="S75" s="39">
        <v>3</v>
      </c>
    </row>
    <row r="76" spans="1:19" ht="15" customHeight="1" x14ac:dyDescent="0.25">
      <c r="A76" s="585" t="s">
        <v>6</v>
      </c>
      <c r="B76" s="77"/>
      <c r="C76" s="77"/>
      <c r="D76" s="77"/>
      <c r="E76" s="77"/>
      <c r="F76" s="78"/>
      <c r="G76" s="77"/>
      <c r="H76" s="77"/>
      <c r="I76" s="77"/>
      <c r="J76" s="77"/>
      <c r="K76" s="78"/>
      <c r="L76" s="77"/>
      <c r="M76" s="77"/>
      <c r="N76" s="77"/>
      <c r="O76" s="77"/>
      <c r="P76" s="161"/>
    </row>
    <row r="77" spans="1:19" ht="15" customHeight="1" x14ac:dyDescent="0.25">
      <c r="A77" s="220" t="s">
        <v>130</v>
      </c>
      <c r="B77" s="172"/>
      <c r="C77" s="165"/>
      <c r="D77" s="165"/>
      <c r="E77" s="169"/>
      <c r="F77" s="176"/>
      <c r="G77" s="172"/>
      <c r="H77" s="165"/>
      <c r="I77" s="165"/>
      <c r="J77" s="169"/>
      <c r="K77" s="176"/>
      <c r="L77" s="172"/>
      <c r="M77" s="165"/>
      <c r="N77" s="165"/>
      <c r="O77" s="169"/>
      <c r="P77" s="176"/>
    </row>
    <row r="78" spans="1:19" ht="15" customHeight="1" x14ac:dyDescent="0.25">
      <c r="A78" s="222" t="s">
        <v>184</v>
      </c>
      <c r="B78" s="219">
        <f t="shared" ref="B78:E87" ca="1" si="41">ROUND(INDIRECT("'3.Прогноз.С корректировкойТаб11'!"&amp;B$1&amp;$R78),3)</f>
        <v>4.4349999999999996</v>
      </c>
      <c r="C78" s="219">
        <f t="shared" ca="1" si="41"/>
        <v>5.3849999999999998</v>
      </c>
      <c r="D78" s="219">
        <f t="shared" ca="1" si="41"/>
        <v>4.774</v>
      </c>
      <c r="E78" s="219">
        <f t="shared" ca="1" si="41"/>
        <v>8.0329999999999995</v>
      </c>
      <c r="F78" s="175"/>
      <c r="G78" s="219">
        <f t="shared" ref="G78:J87" ca="1" si="42">ROUND(INDIRECT("'3.Прогноз.С корректировкойТаб11'!"&amp;G$1&amp;$R78),3)</f>
        <v>4.4349999999999996</v>
      </c>
      <c r="H78" s="219">
        <f t="shared" ca="1" si="42"/>
        <v>5.3849999999999998</v>
      </c>
      <c r="I78" s="219">
        <f t="shared" ca="1" si="42"/>
        <v>4.774</v>
      </c>
      <c r="J78" s="219">
        <f t="shared" ca="1" si="42"/>
        <v>8.0329999999999995</v>
      </c>
      <c r="K78" s="175"/>
      <c r="L78" s="219">
        <f t="shared" ref="L78:O87" ca="1" si="43">ROUND(INDIRECT("'3.Прогноз.С корректировкойТаб11'!"&amp;L$1&amp;$R78),3)</f>
        <v>4.4349999999999996</v>
      </c>
      <c r="M78" s="219">
        <f t="shared" ca="1" si="43"/>
        <v>5.3849999999999998</v>
      </c>
      <c r="N78" s="219">
        <f t="shared" ca="1" si="43"/>
        <v>4.774</v>
      </c>
      <c r="O78" s="219">
        <f t="shared" ca="1" si="43"/>
        <v>8.0329999999999995</v>
      </c>
      <c r="P78" s="175"/>
      <c r="R78" s="39">
        <f>ROW('3.Прогноз.С корректировкойТаб11'!A175)</f>
        <v>175</v>
      </c>
    </row>
    <row r="79" spans="1:19" ht="30" x14ac:dyDescent="0.25">
      <c r="A79" s="589" t="s">
        <v>218</v>
      </c>
      <c r="B79" s="219">
        <f t="shared" ca="1" si="41"/>
        <v>0.34300000000000003</v>
      </c>
      <c r="C79" s="219">
        <f t="shared" ca="1" si="41"/>
        <v>0.315</v>
      </c>
      <c r="D79" s="219">
        <f t="shared" ca="1" si="41"/>
        <v>0.44800000000000001</v>
      </c>
      <c r="E79" s="219">
        <f t="shared" ca="1" si="41"/>
        <v>0.42</v>
      </c>
      <c r="F79" s="175"/>
      <c r="G79" s="219">
        <f t="shared" ca="1" si="42"/>
        <v>0.34300000000000003</v>
      </c>
      <c r="H79" s="219">
        <f t="shared" ca="1" si="42"/>
        <v>0.315</v>
      </c>
      <c r="I79" s="219">
        <f t="shared" ca="1" si="42"/>
        <v>0.44800000000000001</v>
      </c>
      <c r="J79" s="219">
        <f t="shared" ca="1" si="42"/>
        <v>0.42</v>
      </c>
      <c r="K79" s="175"/>
      <c r="L79" s="219">
        <f t="shared" ca="1" si="43"/>
        <v>0.34300000000000003</v>
      </c>
      <c r="M79" s="219">
        <f t="shared" ca="1" si="43"/>
        <v>0.315</v>
      </c>
      <c r="N79" s="219">
        <f t="shared" ca="1" si="43"/>
        <v>0.44800000000000001</v>
      </c>
      <c r="O79" s="219">
        <f t="shared" ca="1" si="43"/>
        <v>0.42</v>
      </c>
      <c r="P79" s="175"/>
      <c r="R79" s="39">
        <f t="shared" ref="R79:R80" si="44">R78+S79</f>
        <v>180</v>
      </c>
      <c r="S79" s="39">
        <v>5</v>
      </c>
    </row>
    <row r="80" spans="1:19" ht="15" customHeight="1" x14ac:dyDescent="0.25">
      <c r="A80" s="222" t="s">
        <v>185</v>
      </c>
      <c r="B80" s="219">
        <f t="shared" ca="1" si="41"/>
        <v>3.8820000000000001</v>
      </c>
      <c r="C80" s="219">
        <f t="shared" ca="1" si="41"/>
        <v>3.3879999999999999</v>
      </c>
      <c r="D80" s="219">
        <f t="shared" ca="1" si="41"/>
        <v>5.2050000000000001</v>
      </c>
      <c r="E80" s="219">
        <f t="shared" ca="1" si="41"/>
        <v>5.17</v>
      </c>
      <c r="F80" s="175"/>
      <c r="G80" s="219">
        <f t="shared" ca="1" si="42"/>
        <v>3.8820000000000001</v>
      </c>
      <c r="H80" s="219">
        <f t="shared" ca="1" si="42"/>
        <v>3.3879999999999999</v>
      </c>
      <c r="I80" s="219">
        <f t="shared" ca="1" si="42"/>
        <v>5.2050000000000001</v>
      </c>
      <c r="J80" s="219">
        <f t="shared" ca="1" si="42"/>
        <v>5.17</v>
      </c>
      <c r="K80" s="175"/>
      <c r="L80" s="219">
        <f t="shared" ca="1" si="43"/>
        <v>3.8820000000000001</v>
      </c>
      <c r="M80" s="219">
        <f t="shared" ca="1" si="43"/>
        <v>3.3879999999999999</v>
      </c>
      <c r="N80" s="219">
        <f t="shared" ca="1" si="43"/>
        <v>5.2050000000000001</v>
      </c>
      <c r="O80" s="219">
        <f t="shared" ca="1" si="43"/>
        <v>5.17</v>
      </c>
      <c r="P80" s="175"/>
      <c r="R80" s="39">
        <f t="shared" si="44"/>
        <v>182</v>
      </c>
      <c r="S80" s="39">
        <v>2</v>
      </c>
    </row>
    <row r="81" spans="1:19" ht="30" x14ac:dyDescent="0.25">
      <c r="A81" s="589" t="s">
        <v>217</v>
      </c>
      <c r="B81" s="219">
        <f t="shared" ca="1" si="41"/>
        <v>1.96</v>
      </c>
      <c r="C81" s="219">
        <f t="shared" ca="1" si="41"/>
        <v>1.8</v>
      </c>
      <c r="D81" s="219">
        <f t="shared" ca="1" si="41"/>
        <v>2.56</v>
      </c>
      <c r="E81" s="219">
        <f t="shared" ca="1" si="41"/>
        <v>2.4</v>
      </c>
      <c r="F81" s="175"/>
      <c r="G81" s="219">
        <f t="shared" ca="1" si="42"/>
        <v>1.96</v>
      </c>
      <c r="H81" s="219">
        <f t="shared" ca="1" si="42"/>
        <v>1.8</v>
      </c>
      <c r="I81" s="219">
        <f t="shared" ca="1" si="42"/>
        <v>2.56</v>
      </c>
      <c r="J81" s="219">
        <f t="shared" ca="1" si="42"/>
        <v>2.4</v>
      </c>
      <c r="K81" s="175"/>
      <c r="L81" s="219">
        <f t="shared" ca="1" si="43"/>
        <v>1.96</v>
      </c>
      <c r="M81" s="219">
        <f t="shared" ca="1" si="43"/>
        <v>1.8</v>
      </c>
      <c r="N81" s="219">
        <f t="shared" ca="1" si="43"/>
        <v>2.56</v>
      </c>
      <c r="O81" s="219">
        <f t="shared" ca="1" si="43"/>
        <v>2.4</v>
      </c>
      <c r="P81" s="175"/>
      <c r="R81" s="39">
        <f t="shared" ref="R81:R86" si="45">R80+S81</f>
        <v>187</v>
      </c>
      <c r="S81" s="39">
        <v>5</v>
      </c>
    </row>
    <row r="82" spans="1:19" ht="15" customHeight="1" x14ac:dyDescent="0.25">
      <c r="A82" s="222" t="s">
        <v>92</v>
      </c>
      <c r="B82" s="219">
        <f t="shared" ca="1" si="41"/>
        <v>6.8230000000000004</v>
      </c>
      <c r="C82" s="219">
        <f t="shared" ca="1" si="41"/>
        <v>6.3730000000000002</v>
      </c>
      <c r="D82" s="219">
        <f t="shared" ca="1" si="41"/>
        <v>9.4949999999999992</v>
      </c>
      <c r="E82" s="219">
        <f t="shared" ca="1" si="41"/>
        <v>9.4949999999999992</v>
      </c>
      <c r="F82" s="175"/>
      <c r="G82" s="219">
        <f t="shared" ca="1" si="42"/>
        <v>6.8230000000000004</v>
      </c>
      <c r="H82" s="219">
        <f t="shared" ca="1" si="42"/>
        <v>6.3730000000000002</v>
      </c>
      <c r="I82" s="219">
        <f t="shared" ca="1" si="42"/>
        <v>9.4949999999999992</v>
      </c>
      <c r="J82" s="219">
        <f t="shared" ca="1" si="42"/>
        <v>9.4949999999999992</v>
      </c>
      <c r="K82" s="175"/>
      <c r="L82" s="219">
        <f t="shared" ca="1" si="43"/>
        <v>6.8230000000000004</v>
      </c>
      <c r="M82" s="219">
        <f t="shared" ca="1" si="43"/>
        <v>6.3730000000000002</v>
      </c>
      <c r="N82" s="219">
        <f t="shared" ca="1" si="43"/>
        <v>9.4949999999999992</v>
      </c>
      <c r="O82" s="219">
        <f t="shared" ca="1" si="43"/>
        <v>9.4949999999999992</v>
      </c>
      <c r="P82" s="175"/>
      <c r="R82" s="39">
        <f t="shared" si="45"/>
        <v>189</v>
      </c>
      <c r="S82" s="39">
        <v>2</v>
      </c>
    </row>
    <row r="83" spans="1:19" ht="30" x14ac:dyDescent="0.25">
      <c r="A83" s="589" t="s">
        <v>219</v>
      </c>
      <c r="B83" s="219">
        <f t="shared" ca="1" si="41"/>
        <v>2.4500000000000002</v>
      </c>
      <c r="C83" s="219">
        <f t="shared" ca="1" si="41"/>
        <v>2.25</v>
      </c>
      <c r="D83" s="219">
        <f t="shared" ca="1" si="41"/>
        <v>3.2</v>
      </c>
      <c r="E83" s="219">
        <f t="shared" ca="1" si="41"/>
        <v>3</v>
      </c>
      <c r="F83" s="175"/>
      <c r="G83" s="219">
        <f t="shared" ca="1" si="42"/>
        <v>2.4500000000000002</v>
      </c>
      <c r="H83" s="219">
        <f t="shared" ca="1" si="42"/>
        <v>2.25</v>
      </c>
      <c r="I83" s="219">
        <f t="shared" ca="1" si="42"/>
        <v>3.2</v>
      </c>
      <c r="J83" s="219">
        <f t="shared" ca="1" si="42"/>
        <v>3</v>
      </c>
      <c r="K83" s="175"/>
      <c r="L83" s="219">
        <f t="shared" ca="1" si="43"/>
        <v>2.4500000000000002</v>
      </c>
      <c r="M83" s="219">
        <f t="shared" ca="1" si="43"/>
        <v>2.25</v>
      </c>
      <c r="N83" s="219">
        <f t="shared" ca="1" si="43"/>
        <v>3.2</v>
      </c>
      <c r="O83" s="219">
        <f t="shared" ca="1" si="43"/>
        <v>3</v>
      </c>
      <c r="P83" s="175"/>
      <c r="R83" s="39">
        <f t="shared" si="45"/>
        <v>194</v>
      </c>
      <c r="S83" s="39">
        <v>5</v>
      </c>
    </row>
    <row r="84" spans="1:19" ht="15" customHeight="1" x14ac:dyDescent="0.25">
      <c r="A84" s="222" t="s">
        <v>187</v>
      </c>
      <c r="B84" s="219">
        <f t="shared" ca="1" si="41"/>
        <v>2.1480000000000001</v>
      </c>
      <c r="C84" s="219">
        <f t="shared" ca="1" si="41"/>
        <v>1.111</v>
      </c>
      <c r="D84" s="219">
        <f t="shared" ca="1" si="41"/>
        <v>2.492</v>
      </c>
      <c r="E84" s="219">
        <f t="shared" ca="1" si="41"/>
        <v>2.4180000000000001</v>
      </c>
      <c r="F84" s="175"/>
      <c r="G84" s="219">
        <f t="shared" ca="1" si="42"/>
        <v>2.1480000000000001</v>
      </c>
      <c r="H84" s="219">
        <f t="shared" ca="1" si="42"/>
        <v>1.111</v>
      </c>
      <c r="I84" s="219">
        <f t="shared" ca="1" si="42"/>
        <v>2.492</v>
      </c>
      <c r="J84" s="219">
        <f t="shared" ca="1" si="42"/>
        <v>2.4180000000000001</v>
      </c>
      <c r="K84" s="175"/>
      <c r="L84" s="219">
        <f t="shared" ca="1" si="43"/>
        <v>2.1480000000000001</v>
      </c>
      <c r="M84" s="219">
        <f t="shared" ca="1" si="43"/>
        <v>1.111</v>
      </c>
      <c r="N84" s="219">
        <f t="shared" ca="1" si="43"/>
        <v>2.492</v>
      </c>
      <c r="O84" s="219">
        <f t="shared" ca="1" si="43"/>
        <v>2.4180000000000001</v>
      </c>
      <c r="P84" s="175"/>
      <c r="R84" s="39">
        <f t="shared" si="45"/>
        <v>196</v>
      </c>
      <c r="S84" s="39">
        <v>2</v>
      </c>
    </row>
    <row r="85" spans="1:19" ht="45" x14ac:dyDescent="0.25">
      <c r="A85" s="589" t="s">
        <v>220</v>
      </c>
      <c r="B85" s="219">
        <f t="shared" ca="1" si="41"/>
        <v>4.9000000000000002E-2</v>
      </c>
      <c r="C85" s="219">
        <f t="shared" ca="1" si="41"/>
        <v>4.4999999999999998E-2</v>
      </c>
      <c r="D85" s="219">
        <f t="shared" ca="1" si="41"/>
        <v>6.4000000000000001E-2</v>
      </c>
      <c r="E85" s="219">
        <f t="shared" ca="1" si="41"/>
        <v>0.06</v>
      </c>
      <c r="F85" s="175"/>
      <c r="G85" s="219">
        <f t="shared" ca="1" si="42"/>
        <v>4.9000000000000002E-2</v>
      </c>
      <c r="H85" s="219">
        <f t="shared" ca="1" si="42"/>
        <v>4.4999999999999998E-2</v>
      </c>
      <c r="I85" s="219">
        <f t="shared" ca="1" si="42"/>
        <v>6.4000000000000001E-2</v>
      </c>
      <c r="J85" s="219">
        <f t="shared" ca="1" si="42"/>
        <v>0.06</v>
      </c>
      <c r="K85" s="175"/>
      <c r="L85" s="219">
        <f t="shared" ca="1" si="43"/>
        <v>4.9000000000000002E-2</v>
      </c>
      <c r="M85" s="219">
        <f t="shared" ca="1" si="43"/>
        <v>4.4999999999999998E-2</v>
      </c>
      <c r="N85" s="219">
        <f t="shared" ca="1" si="43"/>
        <v>6.4000000000000001E-2</v>
      </c>
      <c r="O85" s="219">
        <f t="shared" ca="1" si="43"/>
        <v>0.06</v>
      </c>
      <c r="P85" s="175"/>
      <c r="R85" s="39">
        <f t="shared" si="45"/>
        <v>201</v>
      </c>
      <c r="S85" s="39">
        <v>5</v>
      </c>
    </row>
    <row r="86" spans="1:19" ht="15" customHeight="1" x14ac:dyDescent="0.25">
      <c r="A86" s="222" t="s">
        <v>93</v>
      </c>
      <c r="B86" s="219">
        <f t="shared" ca="1" si="41"/>
        <v>0.27700000000000002</v>
      </c>
      <c r="C86" s="219">
        <f t="shared" ca="1" si="41"/>
        <v>0.24199999999999999</v>
      </c>
      <c r="D86" s="219">
        <f t="shared" ca="1" si="41"/>
        <v>0.27800000000000002</v>
      </c>
      <c r="E86" s="219">
        <f t="shared" ca="1" si="41"/>
        <v>0.26400000000000001</v>
      </c>
      <c r="F86" s="175"/>
      <c r="G86" s="219">
        <f t="shared" ca="1" si="42"/>
        <v>0.27700000000000002</v>
      </c>
      <c r="H86" s="219">
        <f t="shared" ca="1" si="42"/>
        <v>0.24199999999999999</v>
      </c>
      <c r="I86" s="219">
        <f t="shared" ca="1" si="42"/>
        <v>0.27800000000000002</v>
      </c>
      <c r="J86" s="219">
        <f t="shared" ca="1" si="42"/>
        <v>0.26400000000000001</v>
      </c>
      <c r="K86" s="175"/>
      <c r="L86" s="219">
        <f t="shared" ca="1" si="43"/>
        <v>0.27700000000000002</v>
      </c>
      <c r="M86" s="219">
        <f t="shared" ca="1" si="43"/>
        <v>0.24199999999999999</v>
      </c>
      <c r="N86" s="219">
        <f t="shared" ca="1" si="43"/>
        <v>0.27800000000000002</v>
      </c>
      <c r="O86" s="219">
        <f t="shared" ca="1" si="43"/>
        <v>0.26400000000000001</v>
      </c>
      <c r="P86" s="175"/>
      <c r="R86" s="39">
        <f t="shared" si="45"/>
        <v>203</v>
      </c>
      <c r="S86" s="39">
        <v>2</v>
      </c>
    </row>
    <row r="87" spans="1:19" ht="30" x14ac:dyDescent="0.25">
      <c r="A87" s="589" t="s">
        <v>221</v>
      </c>
      <c r="B87" s="219">
        <f t="shared" ca="1" si="41"/>
        <v>9.8000000000000004E-2</v>
      </c>
      <c r="C87" s="219">
        <f t="shared" ca="1" si="41"/>
        <v>0.09</v>
      </c>
      <c r="D87" s="219">
        <f t="shared" ca="1" si="41"/>
        <v>0.128</v>
      </c>
      <c r="E87" s="219">
        <f t="shared" ca="1" si="41"/>
        <v>0.12</v>
      </c>
      <c r="F87" s="175"/>
      <c r="G87" s="219">
        <f t="shared" ca="1" si="42"/>
        <v>9.8000000000000004E-2</v>
      </c>
      <c r="H87" s="219">
        <f t="shared" ca="1" si="42"/>
        <v>0.09</v>
      </c>
      <c r="I87" s="219">
        <f t="shared" ca="1" si="42"/>
        <v>0.128</v>
      </c>
      <c r="J87" s="219">
        <f t="shared" ca="1" si="42"/>
        <v>0.12</v>
      </c>
      <c r="K87" s="175"/>
      <c r="L87" s="219">
        <f t="shared" ca="1" si="43"/>
        <v>9.8000000000000004E-2</v>
      </c>
      <c r="M87" s="219">
        <f t="shared" ca="1" si="43"/>
        <v>0.09</v>
      </c>
      <c r="N87" s="219">
        <f t="shared" ca="1" si="43"/>
        <v>0.128</v>
      </c>
      <c r="O87" s="219">
        <f t="shared" ca="1" si="43"/>
        <v>0.12</v>
      </c>
      <c r="P87" s="175"/>
      <c r="R87" s="39">
        <f t="shared" ref="R87" si="46">R86+S87</f>
        <v>208</v>
      </c>
      <c r="S87" s="39">
        <v>5</v>
      </c>
    </row>
    <row r="88" spans="1:19" ht="15" customHeight="1" x14ac:dyDescent="0.25">
      <c r="A88" s="585" t="s">
        <v>59</v>
      </c>
      <c r="B88" s="77"/>
      <c r="C88" s="77"/>
      <c r="D88" s="77"/>
      <c r="E88" s="77"/>
      <c r="F88" s="78"/>
      <c r="G88" s="77"/>
      <c r="H88" s="77"/>
      <c r="I88" s="77"/>
      <c r="J88" s="77"/>
      <c r="K88" s="78"/>
      <c r="L88" s="77"/>
      <c r="M88" s="77"/>
      <c r="N88" s="77"/>
      <c r="O88" s="77"/>
      <c r="P88" s="161"/>
    </row>
    <row r="89" spans="1:19" ht="15" customHeight="1" x14ac:dyDescent="0.25">
      <c r="A89" s="220" t="s">
        <v>130</v>
      </c>
      <c r="B89" s="173"/>
      <c r="C89" s="162"/>
      <c r="D89" s="162"/>
      <c r="E89" s="168"/>
      <c r="F89" s="174"/>
      <c r="G89" s="173"/>
      <c r="H89" s="162"/>
      <c r="I89" s="162"/>
      <c r="J89" s="166"/>
      <c r="K89" s="174"/>
      <c r="L89" s="173"/>
      <c r="M89" s="162"/>
      <c r="N89" s="162"/>
      <c r="O89" s="166"/>
      <c r="P89" s="174"/>
    </row>
    <row r="90" spans="1:19" ht="15" customHeight="1" x14ac:dyDescent="0.25">
      <c r="A90" s="222" t="s">
        <v>184</v>
      </c>
      <c r="B90" s="219">
        <f ca="1">B45+B52+B59+B66+B78</f>
        <v>4.5349999999999993</v>
      </c>
      <c r="C90" s="219">
        <f ca="1">C45+C52+C59+C66+C78</f>
        <v>5.835</v>
      </c>
      <c r="D90" s="219">
        <f ca="1">D45+D52+D59+D66+D78</f>
        <v>5.4240000000000004</v>
      </c>
      <c r="E90" s="219">
        <f ca="1">E45+E52+E59+E66+E78</f>
        <v>8.4329999999999998</v>
      </c>
      <c r="F90" s="177"/>
      <c r="G90" s="219">
        <f ca="1">G45+G52+G59+G66+G78</f>
        <v>4.5349999999999993</v>
      </c>
      <c r="H90" s="219">
        <f ca="1">H45+H52+H59+H66+H78</f>
        <v>5.835</v>
      </c>
      <c r="I90" s="219">
        <f ca="1">I45+I52+I59+I66+I78</f>
        <v>5.4240000000000004</v>
      </c>
      <c r="J90" s="219">
        <f ca="1">J45+J52+J59+J66+J78</f>
        <v>8.4329999999999998</v>
      </c>
      <c r="K90" s="177"/>
      <c r="L90" s="219">
        <f ca="1">L45+L52+L59+L66+L78</f>
        <v>4.5349999999999993</v>
      </c>
      <c r="M90" s="219">
        <f ca="1">M45+M52+M59+M66+M78</f>
        <v>5.835</v>
      </c>
      <c r="N90" s="219">
        <f ca="1">N45+N52+N59+N66+N78</f>
        <v>5.4240000000000004</v>
      </c>
      <c r="O90" s="219">
        <f ca="1">O45+O52+O59+O66+O78</f>
        <v>8.4329999999999998</v>
      </c>
      <c r="P90" s="177"/>
      <c r="R90" s="39">
        <v>180</v>
      </c>
    </row>
    <row r="91" spans="1:19" ht="15" customHeight="1" x14ac:dyDescent="0.25">
      <c r="A91" s="222" t="s">
        <v>185</v>
      </c>
      <c r="B91" s="219">
        <f ca="1">B46+B53+B60+B68+B80</f>
        <v>3.8820000000000001</v>
      </c>
      <c r="C91" s="219">
        <f ca="1">C46+C53+C60+C68+C80</f>
        <v>3.3879999999999999</v>
      </c>
      <c r="D91" s="219">
        <f ca="1">D46+D53+D60+D68+D80</f>
        <v>5.2050000000000001</v>
      </c>
      <c r="E91" s="219">
        <f ca="1">E46+E53+E60+E68+E80</f>
        <v>5.3650000000000002</v>
      </c>
      <c r="F91" s="178"/>
      <c r="G91" s="219">
        <f ca="1">G46+G53+G60+G68+G80</f>
        <v>3.8820000000000001</v>
      </c>
      <c r="H91" s="219">
        <f ca="1">H46+H53+H60+H68+H80</f>
        <v>3.3879999999999999</v>
      </c>
      <c r="I91" s="219">
        <f ca="1">I46+I53+I60+I68+I80</f>
        <v>5.2050000000000001</v>
      </c>
      <c r="J91" s="219">
        <f ca="1">J46+J53+J60+J68+J80</f>
        <v>5.3650000000000002</v>
      </c>
      <c r="K91" s="178"/>
      <c r="L91" s="219">
        <f ca="1">L46+L53+L60+L68+L80</f>
        <v>3.8820000000000001</v>
      </c>
      <c r="M91" s="219">
        <f ca="1">M46+M53+M60+M68+M80</f>
        <v>3.3879999999999999</v>
      </c>
      <c r="N91" s="219">
        <f ca="1">N46+N53+N60+N68+N80</f>
        <v>5.2050000000000001</v>
      </c>
      <c r="O91" s="219">
        <f ca="1">O46+O53+O60+O68+O80</f>
        <v>5.3650000000000002</v>
      </c>
      <c r="P91" s="178"/>
      <c r="R91" s="39">
        <f t="shared" ref="R91:R94" si="47">R90+S91</f>
        <v>181</v>
      </c>
      <c r="S91" s="39">
        <v>1</v>
      </c>
    </row>
    <row r="92" spans="1:19" ht="15" customHeight="1" x14ac:dyDescent="0.25">
      <c r="A92" s="222" t="s">
        <v>92</v>
      </c>
      <c r="B92" s="219">
        <f ca="1">B47+B54+B61+B70+B82</f>
        <v>6.8230000000000004</v>
      </c>
      <c r="C92" s="219">
        <f ca="1">C47+C54+C61+C70+C82</f>
        <v>6.3730000000000002</v>
      </c>
      <c r="D92" s="219">
        <f ca="1">D47+D54+D61+D70+D82</f>
        <v>9.4949999999999992</v>
      </c>
      <c r="E92" s="219">
        <f ca="1">E47+E54+E61+E70+E82</f>
        <v>9.4949999999999992</v>
      </c>
      <c r="F92" s="178"/>
      <c r="G92" s="219">
        <f ca="1">G47+G54+G61+G70+G82</f>
        <v>6.8230000000000004</v>
      </c>
      <c r="H92" s="219">
        <f ca="1">H47+H54+H61+H70+H82</f>
        <v>6.3730000000000002</v>
      </c>
      <c r="I92" s="219">
        <f ca="1">I47+I54+I61+I70+I82</f>
        <v>9.4949999999999992</v>
      </c>
      <c r="J92" s="219">
        <f ca="1">J47+J54+J61+J70+J82</f>
        <v>9.4949999999999992</v>
      </c>
      <c r="K92" s="178"/>
      <c r="L92" s="219">
        <f ca="1">L47+L54+L61+L70+L82</f>
        <v>6.8230000000000004</v>
      </c>
      <c r="M92" s="219">
        <f ca="1">M47+M54+M61+M70+M82</f>
        <v>6.3730000000000002</v>
      </c>
      <c r="N92" s="219">
        <f ca="1">N47+N54+N61+N70+N82</f>
        <v>9.4949999999999992</v>
      </c>
      <c r="O92" s="219">
        <f ca="1">O47+O54+O61+O70+O82</f>
        <v>9.4949999999999992</v>
      </c>
      <c r="P92" s="178"/>
      <c r="R92" s="39">
        <f t="shared" si="47"/>
        <v>182</v>
      </c>
      <c r="S92" s="39">
        <v>1</v>
      </c>
    </row>
    <row r="93" spans="1:19" ht="15" customHeight="1" x14ac:dyDescent="0.25">
      <c r="A93" s="222" t="s">
        <v>187</v>
      </c>
      <c r="B93" s="219">
        <f ca="1">B48+B55+B62+B72+B84</f>
        <v>3.3980000000000001</v>
      </c>
      <c r="C93" s="219">
        <f ca="1">C48+C55+C62+C72+C84</f>
        <v>3.0409999999999999</v>
      </c>
      <c r="D93" s="219">
        <f ca="1">D48+D55+D62+D72+D84</f>
        <v>5.35</v>
      </c>
      <c r="E93" s="219">
        <f ca="1">E48+E55+E62+E72+E84</f>
        <v>4.7050000000000001</v>
      </c>
      <c r="F93" s="178"/>
      <c r="G93" s="219">
        <f ca="1">G48+G55+G62+G72+G84</f>
        <v>3.3540000000000001</v>
      </c>
      <c r="H93" s="219">
        <f ca="1">H48+H55+H62+H72+H84</f>
        <v>2.9409999999999998</v>
      </c>
      <c r="I93" s="219">
        <f ca="1">I48+I55+I62+I72+I84</f>
        <v>5.0410000000000004</v>
      </c>
      <c r="J93" s="219">
        <f ca="1">J48+J55+J62+J72+J84</f>
        <v>4.758</v>
      </c>
      <c r="K93" s="178"/>
      <c r="L93" s="219">
        <f ca="1">L48+L55+L62+L72+L84</f>
        <v>3.383</v>
      </c>
      <c r="M93" s="219">
        <f ca="1">M48+M55+M62+M72+M84</f>
        <v>2.9409999999999998</v>
      </c>
      <c r="N93" s="219">
        <f ca="1">N48+N55+N62+N72+N84</f>
        <v>5.07</v>
      </c>
      <c r="O93" s="219">
        <f ca="1">O48+O55+O62+O72+O84</f>
        <v>4.7</v>
      </c>
      <c r="P93" s="178"/>
      <c r="R93" s="39">
        <f t="shared" si="47"/>
        <v>183</v>
      </c>
      <c r="S93" s="39">
        <v>1</v>
      </c>
    </row>
    <row r="94" spans="1:19" ht="15" customHeight="1" x14ac:dyDescent="0.25">
      <c r="A94" s="222" t="s">
        <v>93</v>
      </c>
      <c r="B94" s="219">
        <f ca="1">B49+B56+B63+B74+B86</f>
        <v>0.27700000000000002</v>
      </c>
      <c r="C94" s="219">
        <f ca="1">C49+C56+C63+C74+C86</f>
        <v>0.24199999999999999</v>
      </c>
      <c r="D94" s="219">
        <f ca="1">D49+D56+D63+D74+D86</f>
        <v>0.378</v>
      </c>
      <c r="E94" s="219">
        <f ca="1">E49+E56+E63+E74+E86</f>
        <v>0.46400000000000002</v>
      </c>
      <c r="F94" s="178"/>
      <c r="G94" s="219">
        <f ca="1">G49+G56+G63+G74+G86</f>
        <v>0.27700000000000002</v>
      </c>
      <c r="H94" s="219">
        <f ca="1">H49+H56+H63+H74+H86</f>
        <v>0.24199999999999999</v>
      </c>
      <c r="I94" s="219">
        <f ca="1">I49+I56+I63+I74+I86</f>
        <v>0.378</v>
      </c>
      <c r="J94" s="219">
        <f ca="1">J49+J56+J63+J74+J86</f>
        <v>0.46400000000000002</v>
      </c>
      <c r="K94" s="178"/>
      <c r="L94" s="219">
        <f ca="1">L49+L56+L63+L74+L86</f>
        <v>0.27700000000000002</v>
      </c>
      <c r="M94" s="219">
        <f ca="1">M49+M56+M63+M74+M86</f>
        <v>0.24199999999999999</v>
      </c>
      <c r="N94" s="219">
        <f ca="1">N49+N56+N63+N74+N86</f>
        <v>0.378</v>
      </c>
      <c r="O94" s="219">
        <f ca="1">O49+O56+O63+O74+O86</f>
        <v>0.46400000000000002</v>
      </c>
      <c r="P94" s="178"/>
      <c r="R94" s="39">
        <f t="shared" si="47"/>
        <v>184</v>
      </c>
      <c r="S94" s="39">
        <v>1</v>
      </c>
    </row>
    <row r="95" spans="1:19" ht="15" customHeight="1" x14ac:dyDescent="0.25">
      <c r="A95" s="585" t="s">
        <v>8</v>
      </c>
      <c r="B95" s="77"/>
      <c r="C95" s="77"/>
      <c r="D95" s="77"/>
      <c r="E95" s="77"/>
      <c r="F95" s="78"/>
      <c r="G95" s="77"/>
      <c r="H95" s="77"/>
      <c r="I95" s="77"/>
      <c r="J95" s="77"/>
      <c r="K95" s="78"/>
      <c r="L95" s="77"/>
      <c r="M95" s="77"/>
      <c r="N95" s="77"/>
      <c r="O95" s="77"/>
      <c r="P95" s="161"/>
    </row>
    <row r="96" spans="1:19" ht="15" customHeight="1" x14ac:dyDescent="0.25">
      <c r="A96" s="220" t="s">
        <v>130</v>
      </c>
      <c r="B96" s="170"/>
      <c r="C96" s="162"/>
      <c r="D96" s="162"/>
      <c r="E96" s="166"/>
      <c r="F96" s="174"/>
      <c r="G96" s="170"/>
      <c r="H96" s="162"/>
      <c r="I96" s="162"/>
      <c r="J96" s="166"/>
      <c r="K96" s="174"/>
      <c r="L96" s="170"/>
      <c r="M96" s="162"/>
      <c r="N96" s="162"/>
      <c r="O96" s="166"/>
      <c r="P96" s="174"/>
    </row>
    <row r="97" spans="1:19" ht="15" customHeight="1" x14ac:dyDescent="0.25">
      <c r="A97" s="222" t="s">
        <v>184</v>
      </c>
      <c r="B97" s="219">
        <f t="shared" ref="B97:E101" ca="1" si="48">B38-B90</f>
        <v>0.93100000000000094</v>
      </c>
      <c r="C97" s="219">
        <f t="shared" ca="1" si="48"/>
        <v>0.96600000000000108</v>
      </c>
      <c r="D97" s="219">
        <f t="shared" ca="1" si="48"/>
        <v>1.5090000000000012</v>
      </c>
      <c r="E97" s="219">
        <f t="shared" ca="1" si="48"/>
        <v>1.6020000000000021</v>
      </c>
      <c r="F97" s="175"/>
      <c r="G97" s="219">
        <f t="shared" ref="G97:J101" ca="1" si="49">G38-G90</f>
        <v>1.0300000000000029</v>
      </c>
      <c r="H97" s="219">
        <f t="shared" ca="1" si="49"/>
        <v>1.0650000000000031</v>
      </c>
      <c r="I97" s="219">
        <f t="shared" ca="1" si="49"/>
        <v>1.6080000000000032</v>
      </c>
      <c r="J97" s="219">
        <f t="shared" ca="1" si="49"/>
        <v>1.7010000000000041</v>
      </c>
      <c r="K97" s="175"/>
      <c r="L97" s="219">
        <f t="shared" ref="L97:O101" ca="1" si="50">L38-L90</f>
        <v>1.1290000000000049</v>
      </c>
      <c r="M97" s="219">
        <f t="shared" ca="1" si="50"/>
        <v>1.164000000000005</v>
      </c>
      <c r="N97" s="219">
        <f t="shared" ca="1" si="50"/>
        <v>1.7070000000000052</v>
      </c>
      <c r="O97" s="219">
        <f t="shared" ca="1" si="50"/>
        <v>1.800000000000006</v>
      </c>
      <c r="P97" s="181"/>
      <c r="R97" s="39">
        <f>ROW('3.Прогноз.С корректировкойТаб11'!A203)</f>
        <v>203</v>
      </c>
    </row>
    <row r="98" spans="1:19" ht="15" customHeight="1" x14ac:dyDescent="0.25">
      <c r="A98" s="222" t="s">
        <v>185</v>
      </c>
      <c r="B98" s="219">
        <f t="shared" ca="1" si="48"/>
        <v>0.66299999999999981</v>
      </c>
      <c r="C98" s="219">
        <f t="shared" ca="1" si="48"/>
        <v>0.29300000000000015</v>
      </c>
      <c r="D98" s="219">
        <f t="shared" ca="1" si="48"/>
        <v>0.23800000000000043</v>
      </c>
      <c r="E98" s="219">
        <f t="shared" ca="1" si="48"/>
        <v>0.99399999999999977</v>
      </c>
      <c r="F98" s="175"/>
      <c r="G98" s="219">
        <f t="shared" ca="1" si="49"/>
        <v>0.93099999999999961</v>
      </c>
      <c r="H98" s="219">
        <f t="shared" ca="1" si="49"/>
        <v>0.56099999999999994</v>
      </c>
      <c r="I98" s="219">
        <f t="shared" ca="1" si="49"/>
        <v>0.50600000000000023</v>
      </c>
      <c r="J98" s="219">
        <f t="shared" ca="1" si="49"/>
        <v>1.2619999999999996</v>
      </c>
      <c r="K98" s="175"/>
      <c r="L98" s="219">
        <f t="shared" ca="1" si="50"/>
        <v>1.1989999999999994</v>
      </c>
      <c r="M98" s="219">
        <f t="shared" ca="1" si="50"/>
        <v>0.82899999999999974</v>
      </c>
      <c r="N98" s="219">
        <f t="shared" ca="1" si="50"/>
        <v>0.77400000000000002</v>
      </c>
      <c r="O98" s="219">
        <f t="shared" ca="1" si="50"/>
        <v>1.5299999999999994</v>
      </c>
      <c r="P98" s="181"/>
      <c r="R98" s="39">
        <f t="shared" ref="R98:R101" si="51">R97+S98</f>
        <v>204</v>
      </c>
      <c r="S98" s="39">
        <v>1</v>
      </c>
    </row>
    <row r="99" spans="1:19" ht="15" customHeight="1" x14ac:dyDescent="0.25">
      <c r="A99" s="222" t="s">
        <v>92</v>
      </c>
      <c r="B99" s="219">
        <f t="shared" ca="1" si="48"/>
        <v>0.20399999999999974</v>
      </c>
      <c r="C99" s="219">
        <f t="shared" ca="1" si="48"/>
        <v>0.53699999999999903</v>
      </c>
      <c r="D99" s="219">
        <f t="shared" ca="1" si="48"/>
        <v>0.80699999999999861</v>
      </c>
      <c r="E99" s="219">
        <f t="shared" ca="1" si="48"/>
        <v>0.9809999999999981</v>
      </c>
      <c r="F99" s="175"/>
      <c r="G99" s="219">
        <f t="shared" ca="1" si="49"/>
        <v>0.57999999999999741</v>
      </c>
      <c r="H99" s="219">
        <f t="shared" ca="1" si="49"/>
        <v>0.9129999999999967</v>
      </c>
      <c r="I99" s="219">
        <f t="shared" ca="1" si="49"/>
        <v>1.1829999999999963</v>
      </c>
      <c r="J99" s="219">
        <f t="shared" ca="1" si="49"/>
        <v>0.98099999999999632</v>
      </c>
      <c r="K99" s="175"/>
      <c r="L99" s="219">
        <f t="shared" ca="1" si="50"/>
        <v>0.77999999999999581</v>
      </c>
      <c r="M99" s="219">
        <f t="shared" ca="1" si="50"/>
        <v>1.1129999999999951</v>
      </c>
      <c r="N99" s="219">
        <f t="shared" ca="1" si="50"/>
        <v>1.3829999999999956</v>
      </c>
      <c r="O99" s="219">
        <f t="shared" ca="1" si="50"/>
        <v>1.0009999999999959</v>
      </c>
      <c r="P99" s="181"/>
      <c r="R99" s="39">
        <f t="shared" si="51"/>
        <v>205</v>
      </c>
      <c r="S99" s="39">
        <v>1</v>
      </c>
    </row>
    <row r="100" spans="1:19" ht="15" customHeight="1" x14ac:dyDescent="0.25">
      <c r="A100" s="222" t="s">
        <v>187</v>
      </c>
      <c r="B100" s="219">
        <f t="shared" ca="1" si="48"/>
        <v>0.49500000000000011</v>
      </c>
      <c r="C100" s="219">
        <f t="shared" ca="1" si="48"/>
        <v>0.44499999999999984</v>
      </c>
      <c r="D100" s="219">
        <f t="shared" ca="1" si="48"/>
        <v>0.26900000000000102</v>
      </c>
      <c r="E100" s="219">
        <f t="shared" ca="1" si="48"/>
        <v>0.22200000000000131</v>
      </c>
      <c r="F100" s="175"/>
      <c r="G100" s="219">
        <f t="shared" ca="1" si="49"/>
        <v>0.29900000000000126</v>
      </c>
      <c r="H100" s="219">
        <f t="shared" ca="1" si="49"/>
        <v>0.43100000000000138</v>
      </c>
      <c r="I100" s="219">
        <f t="shared" ca="1" si="49"/>
        <v>0.25600000000000112</v>
      </c>
      <c r="J100" s="219">
        <f t="shared" ca="1" si="49"/>
        <v>0.2580000000000009</v>
      </c>
      <c r="K100" s="175"/>
      <c r="L100" s="219">
        <f t="shared" ca="1" si="50"/>
        <v>0.27800000000000091</v>
      </c>
      <c r="M100" s="219">
        <f t="shared" ca="1" si="50"/>
        <v>0.41000000000000103</v>
      </c>
      <c r="N100" s="219">
        <f t="shared" ca="1" si="50"/>
        <v>0.23500000000000121</v>
      </c>
      <c r="O100" s="219">
        <f t="shared" ca="1" si="50"/>
        <v>0.29500000000000082</v>
      </c>
      <c r="P100" s="181"/>
      <c r="R100" s="39">
        <f t="shared" si="51"/>
        <v>206</v>
      </c>
      <c r="S100" s="39">
        <v>1</v>
      </c>
    </row>
    <row r="101" spans="1:19" ht="15" customHeight="1" thickBot="1" x14ac:dyDescent="0.3">
      <c r="A101" s="222" t="s">
        <v>93</v>
      </c>
      <c r="B101" s="219">
        <f t="shared" ca="1" si="48"/>
        <v>0.11499999999999999</v>
      </c>
      <c r="C101" s="219">
        <f t="shared" ca="1" si="48"/>
        <v>0.128</v>
      </c>
      <c r="D101" s="219">
        <f t="shared" ca="1" si="48"/>
        <v>4.4000000000000039E-2</v>
      </c>
      <c r="E101" s="219">
        <f t="shared" ca="1" si="48"/>
        <v>0.21300000000000002</v>
      </c>
      <c r="F101" s="175"/>
      <c r="G101" s="219">
        <f t="shared" ca="1" si="49"/>
        <v>0.20499999999999996</v>
      </c>
      <c r="H101" s="219">
        <f t="shared" ca="1" si="49"/>
        <v>0.21799999999999997</v>
      </c>
      <c r="I101" s="219">
        <f t="shared" ca="1" si="49"/>
        <v>0.13400000000000001</v>
      </c>
      <c r="J101" s="219">
        <f t="shared" ca="1" si="49"/>
        <v>0.30299999999999999</v>
      </c>
      <c r="K101" s="175"/>
      <c r="L101" s="219">
        <f t="shared" ca="1" si="50"/>
        <v>0.29499999999999993</v>
      </c>
      <c r="M101" s="219">
        <f t="shared" ca="1" si="50"/>
        <v>0.30799999999999994</v>
      </c>
      <c r="N101" s="219">
        <f t="shared" ca="1" si="50"/>
        <v>0.22399999999999998</v>
      </c>
      <c r="O101" s="219">
        <f t="shared" ca="1" si="50"/>
        <v>0.39299999999999996</v>
      </c>
      <c r="P101" s="181"/>
      <c r="R101" s="39">
        <f t="shared" si="51"/>
        <v>207</v>
      </c>
      <c r="S101" s="39">
        <v>1</v>
      </c>
    </row>
    <row r="102" spans="1:19" x14ac:dyDescent="0.25">
      <c r="A102" s="587" t="s">
        <v>58</v>
      </c>
      <c r="B102" s="228"/>
      <c r="C102" s="228"/>
      <c r="D102" s="228"/>
      <c r="E102" s="228"/>
      <c r="F102" s="229"/>
      <c r="G102" s="228"/>
      <c r="H102" s="228"/>
      <c r="I102" s="228"/>
      <c r="J102" s="228"/>
      <c r="K102" s="229"/>
      <c r="L102" s="228"/>
      <c r="M102" s="228"/>
      <c r="N102" s="228"/>
      <c r="O102" s="228"/>
      <c r="P102" s="230"/>
    </row>
    <row r="103" spans="1:19" x14ac:dyDescent="0.25">
      <c r="A103" s="221" t="s">
        <v>130</v>
      </c>
      <c r="B103" s="204"/>
      <c r="C103" s="205"/>
      <c r="D103" s="205"/>
      <c r="E103" s="206"/>
      <c r="F103" s="207"/>
      <c r="G103" s="204"/>
      <c r="H103" s="205"/>
      <c r="I103" s="205"/>
      <c r="J103" s="206"/>
      <c r="K103" s="207"/>
      <c r="L103" s="204"/>
      <c r="M103" s="205"/>
      <c r="N103" s="205"/>
      <c r="O103" s="206"/>
      <c r="P103" s="207"/>
    </row>
    <row r="104" spans="1:19" x14ac:dyDescent="0.25">
      <c r="A104" s="222" t="s">
        <v>184</v>
      </c>
      <c r="B104" s="340">
        <f t="shared" ref="B104:E108" ca="1" si="52">B38-B90-B97</f>
        <v>0</v>
      </c>
      <c r="C104" s="340">
        <f t="shared" ca="1" si="52"/>
        <v>0</v>
      </c>
      <c r="D104" s="340">
        <f t="shared" ca="1" si="52"/>
        <v>0</v>
      </c>
      <c r="E104" s="340">
        <f t="shared" ca="1" si="52"/>
        <v>0</v>
      </c>
      <c r="F104" s="179"/>
      <c r="G104" s="340">
        <f t="shared" ref="G104:J108" ca="1" si="53">G38-G90-G97</f>
        <v>0</v>
      </c>
      <c r="H104" s="340">
        <f t="shared" ca="1" si="53"/>
        <v>0</v>
      </c>
      <c r="I104" s="340">
        <f t="shared" ca="1" si="53"/>
        <v>0</v>
      </c>
      <c r="J104" s="340">
        <f t="shared" ca="1" si="53"/>
        <v>0</v>
      </c>
      <c r="K104" s="179"/>
      <c r="L104" s="340">
        <f t="shared" ref="L104:O108" ca="1" si="54">L38-L90-L97</f>
        <v>0</v>
      </c>
      <c r="M104" s="340">
        <f t="shared" ca="1" si="54"/>
        <v>0</v>
      </c>
      <c r="N104" s="340">
        <f t="shared" ca="1" si="54"/>
        <v>0</v>
      </c>
      <c r="O104" s="340">
        <f t="shared" ca="1" si="54"/>
        <v>0</v>
      </c>
      <c r="P104" s="179"/>
    </row>
    <row r="105" spans="1:19" x14ac:dyDescent="0.25">
      <c r="A105" s="222" t="s">
        <v>185</v>
      </c>
      <c r="B105" s="340">
        <f t="shared" ca="1" si="52"/>
        <v>0</v>
      </c>
      <c r="C105" s="340">
        <f t="shared" ca="1" si="52"/>
        <v>0</v>
      </c>
      <c r="D105" s="340">
        <f t="shared" ca="1" si="52"/>
        <v>0</v>
      </c>
      <c r="E105" s="340">
        <f t="shared" ca="1" si="52"/>
        <v>0</v>
      </c>
      <c r="F105" s="179"/>
      <c r="G105" s="340">
        <f t="shared" ca="1" si="53"/>
        <v>0</v>
      </c>
      <c r="H105" s="340">
        <f t="shared" ca="1" si="53"/>
        <v>0</v>
      </c>
      <c r="I105" s="340">
        <f t="shared" ca="1" si="53"/>
        <v>0</v>
      </c>
      <c r="J105" s="340">
        <f t="shared" ca="1" si="53"/>
        <v>0</v>
      </c>
      <c r="K105" s="179"/>
      <c r="L105" s="340">
        <f t="shared" ca="1" si="54"/>
        <v>0</v>
      </c>
      <c r="M105" s="340">
        <f t="shared" ca="1" si="54"/>
        <v>0</v>
      </c>
      <c r="N105" s="340">
        <f t="shared" ca="1" si="54"/>
        <v>0</v>
      </c>
      <c r="O105" s="340">
        <f t="shared" ca="1" si="54"/>
        <v>0</v>
      </c>
      <c r="P105" s="179"/>
    </row>
    <row r="106" spans="1:19" x14ac:dyDescent="0.25">
      <c r="A106" s="222" t="s">
        <v>92</v>
      </c>
      <c r="B106" s="340">
        <f t="shared" ca="1" si="52"/>
        <v>0</v>
      </c>
      <c r="C106" s="340">
        <f t="shared" ca="1" si="52"/>
        <v>0</v>
      </c>
      <c r="D106" s="340">
        <f t="shared" ca="1" si="52"/>
        <v>0</v>
      </c>
      <c r="E106" s="340">
        <f t="shared" ca="1" si="52"/>
        <v>0</v>
      </c>
      <c r="F106" s="179"/>
      <c r="G106" s="340">
        <f t="shared" ca="1" si="53"/>
        <v>0</v>
      </c>
      <c r="H106" s="340">
        <f t="shared" ca="1" si="53"/>
        <v>0</v>
      </c>
      <c r="I106" s="340">
        <f t="shared" ca="1" si="53"/>
        <v>0</v>
      </c>
      <c r="J106" s="340">
        <f t="shared" ca="1" si="53"/>
        <v>0</v>
      </c>
      <c r="K106" s="179"/>
      <c r="L106" s="340">
        <f t="shared" ca="1" si="54"/>
        <v>0</v>
      </c>
      <c r="M106" s="340">
        <f t="shared" ca="1" si="54"/>
        <v>0</v>
      </c>
      <c r="N106" s="340">
        <f t="shared" ca="1" si="54"/>
        <v>0</v>
      </c>
      <c r="O106" s="340">
        <f t="shared" ca="1" si="54"/>
        <v>0</v>
      </c>
      <c r="P106" s="179"/>
    </row>
    <row r="107" spans="1:19" x14ac:dyDescent="0.25">
      <c r="A107" s="222" t="s">
        <v>187</v>
      </c>
      <c r="B107" s="340">
        <f t="shared" ca="1" si="52"/>
        <v>0</v>
      </c>
      <c r="C107" s="340">
        <f t="shared" ca="1" si="52"/>
        <v>0</v>
      </c>
      <c r="D107" s="340">
        <f t="shared" ca="1" si="52"/>
        <v>0</v>
      </c>
      <c r="E107" s="340">
        <f t="shared" ca="1" si="52"/>
        <v>0</v>
      </c>
      <c r="F107" s="179"/>
      <c r="G107" s="340">
        <f t="shared" ca="1" si="53"/>
        <v>0</v>
      </c>
      <c r="H107" s="340">
        <f t="shared" ca="1" si="53"/>
        <v>0</v>
      </c>
      <c r="I107" s="340">
        <f t="shared" ca="1" si="53"/>
        <v>0</v>
      </c>
      <c r="J107" s="340">
        <f t="shared" ca="1" si="53"/>
        <v>0</v>
      </c>
      <c r="K107" s="179"/>
      <c r="L107" s="340">
        <f t="shared" ca="1" si="54"/>
        <v>0</v>
      </c>
      <c r="M107" s="340">
        <f t="shared" ca="1" si="54"/>
        <v>0</v>
      </c>
      <c r="N107" s="340">
        <f t="shared" ca="1" si="54"/>
        <v>0</v>
      </c>
      <c r="O107" s="340">
        <f t="shared" ca="1" si="54"/>
        <v>0</v>
      </c>
      <c r="P107" s="179"/>
    </row>
    <row r="108" spans="1:19" ht="15.75" thickBot="1" x14ac:dyDescent="0.3">
      <c r="A108" s="223" t="s">
        <v>93</v>
      </c>
      <c r="B108" s="341">
        <f t="shared" ca="1" si="52"/>
        <v>0</v>
      </c>
      <c r="C108" s="341">
        <f t="shared" ca="1" si="52"/>
        <v>0</v>
      </c>
      <c r="D108" s="341">
        <f t="shared" ca="1" si="52"/>
        <v>0</v>
      </c>
      <c r="E108" s="341">
        <f t="shared" ca="1" si="52"/>
        <v>0</v>
      </c>
      <c r="F108" s="180"/>
      <c r="G108" s="341">
        <f t="shared" ca="1" si="53"/>
        <v>0</v>
      </c>
      <c r="H108" s="341">
        <f t="shared" ca="1" si="53"/>
        <v>0</v>
      </c>
      <c r="I108" s="341">
        <f t="shared" ca="1" si="53"/>
        <v>0</v>
      </c>
      <c r="J108" s="341">
        <f t="shared" ca="1" si="53"/>
        <v>0</v>
      </c>
      <c r="K108" s="180"/>
      <c r="L108" s="341">
        <f t="shared" ca="1" si="54"/>
        <v>0</v>
      </c>
      <c r="M108" s="341">
        <f t="shared" ca="1" si="54"/>
        <v>0</v>
      </c>
      <c r="N108" s="341">
        <f t="shared" ca="1" si="54"/>
        <v>0</v>
      </c>
      <c r="O108" s="341">
        <f t="shared" ca="1" si="54"/>
        <v>0</v>
      </c>
      <c r="P108" s="180"/>
    </row>
    <row r="109" spans="1:19" ht="15.75" thickBot="1" x14ac:dyDescent="0.3">
      <c r="A109" s="588"/>
    </row>
    <row r="110" spans="1:19" x14ac:dyDescent="0.25">
      <c r="A110" s="587" t="s">
        <v>199</v>
      </c>
      <c r="B110" s="228"/>
      <c r="C110" s="228"/>
      <c r="D110" s="228"/>
      <c r="E110" s="228"/>
      <c r="F110" s="229"/>
      <c r="G110" s="228"/>
      <c r="H110" s="228"/>
      <c r="I110" s="228"/>
      <c r="J110" s="228"/>
      <c r="K110" s="229"/>
      <c r="L110" s="228"/>
      <c r="M110" s="228"/>
      <c r="N110" s="228"/>
      <c r="O110" s="228"/>
      <c r="P110" s="230"/>
    </row>
    <row r="111" spans="1:19" x14ac:dyDescent="0.25">
      <c r="A111" s="221" t="s">
        <v>130</v>
      </c>
      <c r="B111" s="204"/>
      <c r="C111" s="205"/>
      <c r="D111" s="205"/>
      <c r="E111" s="206"/>
      <c r="F111" s="207"/>
      <c r="G111" s="204"/>
      <c r="H111" s="205"/>
      <c r="I111" s="205"/>
      <c r="J111" s="206"/>
      <c r="K111" s="207"/>
      <c r="L111" s="204"/>
      <c r="M111" s="205"/>
      <c r="N111" s="205"/>
      <c r="O111" s="206"/>
      <c r="P111" s="207"/>
    </row>
    <row r="112" spans="1:19" x14ac:dyDescent="0.25">
      <c r="A112" s="222" t="s">
        <v>184</v>
      </c>
      <c r="B112" s="340">
        <f ca="1">'3.Прогноз.С корректировкойТаб11'!C220-Баланс!B97</f>
        <v>-8.8817841970012523E-16</v>
      </c>
      <c r="C112" s="340">
        <f ca="1">'3.Прогноз.С корректировкойТаб11'!D220-Баланс!C97</f>
        <v>-1.1102230246251565E-15</v>
      </c>
      <c r="D112" s="340">
        <f ca="1">'3.Прогноз.С корректировкойТаб11'!E220-Баланс!D97</f>
        <v>0</v>
      </c>
      <c r="E112" s="340">
        <f ca="1">'3.Прогноз.С корректировкойТаб11'!F220-Баланс!E97</f>
        <v>-1.9984014443252818E-15</v>
      </c>
      <c r="F112" s="179"/>
      <c r="G112" s="340">
        <f ca="1">'3.Прогноз.С корректировкойТаб11'!H220-Баланс!G97</f>
        <v>-2.886579864025407E-15</v>
      </c>
      <c r="H112" s="340">
        <f ca="1">'3.Прогноз.С корректировкойТаб11'!I220-Баланс!H97</f>
        <v>-3.1086244689504383E-15</v>
      </c>
      <c r="I112" s="340">
        <f ca="1">'3.Прогноз.С корректировкойТаб11'!J220-Баланс!I97</f>
        <v>-3.1086244689504383E-15</v>
      </c>
      <c r="J112" s="340">
        <f ca="1">'3.Прогноз.С корректировкойТаб11'!K220-Баланс!J97</f>
        <v>-3.9968028886505635E-15</v>
      </c>
      <c r="K112" s="179"/>
      <c r="L112" s="340">
        <f ca="1">'3.Прогноз.С корректировкойТаб11'!M220-Баланс!L97</f>
        <v>-4.8849813083506888E-15</v>
      </c>
      <c r="M112" s="340">
        <f ca="1">'3.Прогноз.С корректировкойТаб11'!N220-Баланс!M97</f>
        <v>-5.1070259132757201E-15</v>
      </c>
      <c r="N112" s="340">
        <f ca="1">'3.Прогноз.С корректировкойТаб11'!O220-Баланс!N97</f>
        <v>-5.1070259132757201E-15</v>
      </c>
      <c r="O112" s="340">
        <f ca="1">'3.Прогноз.С корректировкойТаб11'!P220-Баланс!O97</f>
        <v>-5.9952043329758453E-15</v>
      </c>
      <c r="P112" s="352"/>
    </row>
    <row r="113" spans="1:16" x14ac:dyDescent="0.25">
      <c r="A113" s="222" t="s">
        <v>185</v>
      </c>
      <c r="B113" s="340">
        <f ca="1">'3.Прогноз.С корректировкойТаб11'!C221-Баланс!B98</f>
        <v>0</v>
      </c>
      <c r="C113" s="340">
        <f ca="1">'3.Прогноз.С корректировкойТаб11'!D221-Баланс!C98</f>
        <v>0</v>
      </c>
      <c r="D113" s="340">
        <f ca="1">'3.Прогноз.С корректировкойТаб11'!E221-Баланс!D98</f>
        <v>-4.4408920985006262E-16</v>
      </c>
      <c r="E113" s="340">
        <f ca="1">'3.Прогноз.С корректировкойТаб11'!F221-Баланс!E98</f>
        <v>0</v>
      </c>
      <c r="F113" s="179"/>
      <c r="G113" s="340">
        <f ca="1">'3.Прогноз.С корректировкойТаб11'!H221-Баланс!G98</f>
        <v>0</v>
      </c>
      <c r="H113" s="340">
        <f ca="1">'3.Прогноз.С корректировкойТаб11'!I221-Баланс!H98</f>
        <v>0</v>
      </c>
      <c r="I113" s="340">
        <f ca="1">'3.Прогноз.С корректировкойТаб11'!J221-Баланс!I98</f>
        <v>0</v>
      </c>
      <c r="J113" s="340">
        <f ca="1">'3.Прогноз.С корректировкойТаб11'!K221-Баланс!J98</f>
        <v>0</v>
      </c>
      <c r="K113" s="179"/>
      <c r="L113" s="340">
        <f ca="1">'3.Прогноз.С корректировкойТаб11'!M221-Баланс!L98</f>
        <v>0</v>
      </c>
      <c r="M113" s="340">
        <f ca="1">'3.Прогноз.С корректировкойТаб11'!N221-Баланс!M98</f>
        <v>0</v>
      </c>
      <c r="N113" s="340">
        <f ca="1">'3.Прогноз.С корректировкойТаб11'!O221-Баланс!N98</f>
        <v>0</v>
      </c>
      <c r="O113" s="340">
        <f ca="1">'3.Прогноз.С корректировкойТаб11'!P221-Баланс!O98</f>
        <v>0</v>
      </c>
      <c r="P113" s="352"/>
    </row>
    <row r="114" spans="1:16" x14ac:dyDescent="0.25">
      <c r="A114" s="222" t="s">
        <v>92</v>
      </c>
      <c r="B114" s="340">
        <f ca="1">'3.Прогноз.С корректировкойТаб11'!C222-Баланс!B99</f>
        <v>2.4980018054066022E-16</v>
      </c>
      <c r="C114" s="340">
        <f ca="1">'3.Прогноз.С корректировкойТаб11'!D222-Баланс!C99</f>
        <v>9.9920072216264089E-16</v>
      </c>
      <c r="D114" s="340">
        <f ca="1">'3.Прогноз.С корректировкойТаб11'!E222-Баланс!D99</f>
        <v>1.4432899320127035E-15</v>
      </c>
      <c r="E114" s="340">
        <f ca="1">'3.Прогноз.С корректировкойТаб11'!F222-Баланс!E99</f>
        <v>1.8873791418627661E-15</v>
      </c>
      <c r="F114" s="179"/>
      <c r="G114" s="340">
        <f ca="1">'3.Прогноз.С корректировкойТаб11'!H222-Баланс!G99</f>
        <v>2.55351295663786E-15</v>
      </c>
      <c r="H114" s="340">
        <f ca="1">'3.Прогноз.С корректировкойТаб11'!I222-Баланс!H99</f>
        <v>3.3306690738754696E-15</v>
      </c>
      <c r="I114" s="340">
        <f ca="1">'3.Прогноз.С корректировкойТаб11'!J222-Баланс!I99</f>
        <v>3.7747582837255322E-15</v>
      </c>
      <c r="J114" s="340">
        <f ca="1">'3.Прогноз.С корректировкойТаб11'!K222-Баланс!J99</f>
        <v>3.6637359812630166E-15</v>
      </c>
      <c r="K114" s="179"/>
      <c r="L114" s="340">
        <f ca="1">'3.Прогноз.С корректировкойТаб11'!M222-Баланс!L99</f>
        <v>4.2188474935755949E-15</v>
      </c>
      <c r="M114" s="340">
        <f ca="1">'3.Прогноз.С корректировкойТаб11'!N222-Баланс!M99</f>
        <v>4.8849813083506888E-15</v>
      </c>
      <c r="N114" s="340">
        <f ca="1">'3.Прогноз.С корректировкойТаб11'!O222-Баланс!N99</f>
        <v>4.4408920985006262E-15</v>
      </c>
      <c r="O114" s="340">
        <f ca="1">'3.Прогноз.С корректировкойТаб11'!P222-Баланс!O99</f>
        <v>3.9968028886505635E-15</v>
      </c>
      <c r="P114" s="352"/>
    </row>
    <row r="115" spans="1:16" x14ac:dyDescent="0.25">
      <c r="A115" s="222" t="s">
        <v>187</v>
      </c>
      <c r="B115" s="340">
        <f ca="1">'3.Прогноз.С корректировкойТаб11'!C223-Баланс!B100</f>
        <v>0</v>
      </c>
      <c r="C115" s="340">
        <f ca="1">'3.Прогноз.С корректировкойТаб11'!D223-Баланс!C100</f>
        <v>0</v>
      </c>
      <c r="D115" s="340">
        <f ca="1">'3.Прогноз.С корректировкойТаб11'!E223-Баланс!D100</f>
        <v>-9.9920072216264089E-16</v>
      </c>
      <c r="E115" s="340">
        <f ca="1">'3.Прогноз.С корректировкойТаб11'!F223-Баланс!E100</f>
        <v>-1.3045120539345589E-15</v>
      </c>
      <c r="F115" s="179"/>
      <c r="G115" s="340">
        <f ca="1">'3.Прогноз.С корректировкойТаб11'!H223-Баланс!G100</f>
        <v>-1.27675647831893E-15</v>
      </c>
      <c r="H115" s="340">
        <f ca="1">'3.Прогноз.С корректировкойТаб11'!I223-Баланс!H100</f>
        <v>-1.3877787807814457E-15</v>
      </c>
      <c r="I115" s="340">
        <f ca="1">'3.Прогноз.С корректировкойТаб11'!J223-Баланс!I100</f>
        <v>-1.1102230246251565E-15</v>
      </c>
      <c r="J115" s="340">
        <f ca="1">'3.Прогноз.С корректировкойТаб11'!K223-Баланс!J100</f>
        <v>-8.8817841970012523E-16</v>
      </c>
      <c r="K115" s="179"/>
      <c r="L115" s="340">
        <f ca="1">'3.Прогноз.С корректировкойТаб11'!M223-Баланс!L100</f>
        <v>-8.8817841970012523E-16</v>
      </c>
      <c r="M115" s="340">
        <f ca="1">'3.Прогноз.С корректировкойТаб11'!N223-Баланс!M100</f>
        <v>-1.0547118733938987E-15</v>
      </c>
      <c r="N115" s="340">
        <f ca="1">'3.Прогноз.С корректировкойТаб11'!O223-Баланс!N100</f>
        <v>-1.2212453270876722E-15</v>
      </c>
      <c r="O115" s="340">
        <f ca="1">'3.Прогноз.С корректировкойТаб11'!P223-Баланс!O100</f>
        <v>-8.3266726846886741E-16</v>
      </c>
      <c r="P115" s="352"/>
    </row>
    <row r="116" spans="1:16" ht="15.75" thickBot="1" x14ac:dyDescent="0.3">
      <c r="A116" s="223" t="s">
        <v>93</v>
      </c>
      <c r="B116" s="341">
        <f ca="1">'3.Прогноз.С корректировкойТаб11'!C224-Баланс!B101</f>
        <v>0</v>
      </c>
      <c r="C116" s="341">
        <f ca="1">'3.Прогноз.С корректировкойТаб11'!D224-Баланс!C101</f>
        <v>0</v>
      </c>
      <c r="D116" s="341">
        <f ca="1">'3.Прогноз.С корректировкойТаб11'!E224-Баланс!D101</f>
        <v>0</v>
      </c>
      <c r="E116" s="341">
        <f ca="1">'3.Прогноз.С корректировкойТаб11'!F224-Баланс!E101</f>
        <v>0</v>
      </c>
      <c r="F116" s="180"/>
      <c r="G116" s="341">
        <f ca="1">'3.Прогноз.С корректировкойТаб11'!H224-Баланс!G101</f>
        <v>0</v>
      </c>
      <c r="H116" s="341">
        <f ca="1">'3.Прогноз.С корректировкойТаб11'!I224-Баланс!H101</f>
        <v>0</v>
      </c>
      <c r="I116" s="341">
        <f ca="1">'3.Прогноз.С корректировкойТаб11'!J224-Баланс!I101</f>
        <v>0</v>
      </c>
      <c r="J116" s="341">
        <f ca="1">'3.Прогноз.С корректировкойТаб11'!K224-Баланс!J101</f>
        <v>0</v>
      </c>
      <c r="K116" s="180"/>
      <c r="L116" s="341">
        <f ca="1">'3.Прогноз.С корректировкойТаб11'!M224-Баланс!L101</f>
        <v>0</v>
      </c>
      <c r="M116" s="341">
        <f ca="1">'3.Прогноз.С корректировкойТаб11'!N224-Баланс!M101</f>
        <v>0</v>
      </c>
      <c r="N116" s="341">
        <f ca="1">'3.Прогноз.С корректировкойТаб11'!O224-Баланс!N101</f>
        <v>0</v>
      </c>
      <c r="O116" s="341">
        <f ca="1">'3.Прогноз.С корректировкойТаб11'!P224-Баланс!O101</f>
        <v>0</v>
      </c>
      <c r="P116" s="353"/>
    </row>
  </sheetData>
  <mergeCells count="8">
    <mergeCell ref="K3:K4"/>
    <mergeCell ref="L3:O3"/>
    <mergeCell ref="P3:P4"/>
    <mergeCell ref="A1:A2"/>
    <mergeCell ref="A3:A4"/>
    <mergeCell ref="B3:E3"/>
    <mergeCell ref="F3:F4"/>
    <mergeCell ref="G3:J3"/>
  </mergeCells>
  <dataValidations count="1">
    <dataValidation allowBlank="1" showInputMessage="1" showErrorMessage="1" sqref="Q1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5"/>
  <sheetViews>
    <sheetView topLeftCell="A4" workbookViewId="0">
      <selection activeCell="E6" sqref="E6"/>
    </sheetView>
  </sheetViews>
  <sheetFormatPr defaultRowHeight="15" x14ac:dyDescent="0.25"/>
  <cols>
    <col min="1" max="1" width="46.7109375" customWidth="1"/>
    <col min="2" max="4" width="13.28515625" customWidth="1"/>
    <col min="5" max="5" width="66.85546875" customWidth="1"/>
    <col min="6" max="6" width="27.28515625" customWidth="1"/>
  </cols>
  <sheetData>
    <row r="1" spans="1:6" x14ac:dyDescent="0.25">
      <c r="A1" s="818"/>
      <c r="B1" s="818"/>
      <c r="C1" s="818"/>
      <c r="D1" s="818"/>
      <c r="E1" s="818"/>
      <c r="F1" s="62"/>
    </row>
    <row r="2" spans="1:6" ht="20.25" x14ac:dyDescent="0.3">
      <c r="A2" s="894" t="s">
        <v>259</v>
      </c>
      <c r="B2" s="894"/>
      <c r="C2" s="894"/>
      <c r="D2" s="894"/>
      <c r="E2" s="894"/>
      <c r="F2" s="62"/>
    </row>
    <row r="3" spans="1:6" ht="15.75" thickBot="1" x14ac:dyDescent="0.3">
      <c r="A3" s="819"/>
      <c r="B3" s="819"/>
      <c r="C3" s="819"/>
      <c r="D3" s="819"/>
      <c r="E3" s="819"/>
      <c r="F3" s="62"/>
    </row>
    <row r="4" spans="1:6" ht="57.75" thickBot="1" x14ac:dyDescent="0.3">
      <c r="A4" s="820" t="s">
        <v>260</v>
      </c>
      <c r="B4" s="820" t="str">
        <f>(YEAR(Test_date)-1)&amp;" год"</f>
        <v>2019 год</v>
      </c>
      <c r="C4" s="820" t="str">
        <f>(LEFT(B4,4)+1)&amp;" год"</f>
        <v>2020 год</v>
      </c>
      <c r="D4" s="820" t="s">
        <v>261</v>
      </c>
      <c r="E4" s="821" t="s">
        <v>262</v>
      </c>
      <c r="F4" s="822"/>
    </row>
    <row r="5" spans="1:6" ht="24.6" customHeight="1" x14ac:dyDescent="0.3">
      <c r="A5" s="832" t="s">
        <v>34</v>
      </c>
      <c r="B5" s="833">
        <f>SUM(B6:B8)</f>
        <v>94.964519999999993</v>
      </c>
      <c r="C5" s="833">
        <f>SUM(C6:C8)</f>
        <v>96.12</v>
      </c>
      <c r="D5" s="833">
        <f>IFERROR(C5/B5*100-100,"")</f>
        <v>1.2167491606338956</v>
      </c>
      <c r="E5" s="834"/>
      <c r="F5" s="823" t="str">
        <f t="shared" ref="F5:F15" si="0">IF(OR($D5&gt;10,$D5&lt;-10),IF($D5="","",IF($E5="","Внесите комментарий!","")),"")</f>
        <v/>
      </c>
    </row>
    <row r="6" spans="1:6" ht="24.6" customHeight="1" x14ac:dyDescent="0.3">
      <c r="A6" s="826" t="s">
        <v>264</v>
      </c>
      <c r="B6" s="827">
        <f>'1. Статистика'!Q95</f>
        <v>3.2365200000000001</v>
      </c>
      <c r="C6" s="827">
        <f>'3.Прогноз.С корректировкойТаб11'!G9</f>
        <v>3.839</v>
      </c>
      <c r="D6" s="827">
        <f t="shared" ref="D6:D15" si="1">IFERROR(C6/B6*100-100,"")</f>
        <v>18.615055677085252</v>
      </c>
      <c r="E6" s="828"/>
      <c r="F6" s="823" t="str">
        <f t="shared" si="0"/>
        <v>Внесите комментарий!</v>
      </c>
    </row>
    <row r="7" spans="1:6" ht="24.6" customHeight="1" x14ac:dyDescent="0.3">
      <c r="A7" s="826" t="s">
        <v>265</v>
      </c>
      <c r="B7" s="827">
        <f>'1. Статистика'!Q101</f>
        <v>35.863</v>
      </c>
      <c r="C7" s="827">
        <f>'3.Прогноз.С корректировкойТаб11'!G15</f>
        <v>35.863</v>
      </c>
      <c r="D7" s="827">
        <f t="shared" si="1"/>
        <v>0</v>
      </c>
      <c r="E7" s="828"/>
      <c r="F7" s="823" t="str">
        <f t="shared" si="0"/>
        <v/>
      </c>
    </row>
    <row r="8" spans="1:6" ht="24.6" customHeight="1" x14ac:dyDescent="0.3">
      <c r="A8" s="826" t="s">
        <v>266</v>
      </c>
      <c r="B8" s="827">
        <f>'1. Статистика'!Q112</f>
        <v>55.865000000000002</v>
      </c>
      <c r="C8" s="827">
        <f>'3.Прогноз.С корректировкойТаб11'!G57</f>
        <v>56.417999999999999</v>
      </c>
      <c r="D8" s="827">
        <f t="shared" si="1"/>
        <v>0.98988633312448826</v>
      </c>
      <c r="E8" s="828"/>
      <c r="F8" s="823" t="str">
        <f t="shared" si="0"/>
        <v/>
      </c>
    </row>
    <row r="9" spans="1:6" ht="24.6" customHeight="1" x14ac:dyDescent="0.3">
      <c r="A9" s="824" t="s">
        <v>39</v>
      </c>
      <c r="B9" s="825">
        <f>SUM(B10:B14)</f>
        <v>91.125999999999991</v>
      </c>
      <c r="C9" s="825">
        <f>SUM(C10:C14)</f>
        <v>92.108000000000004</v>
      </c>
      <c r="D9" s="825">
        <f t="shared" si="1"/>
        <v>1.0776287777363365</v>
      </c>
      <c r="E9" s="835"/>
      <c r="F9" s="823" t="str">
        <f t="shared" si="0"/>
        <v/>
      </c>
    </row>
    <row r="10" spans="1:6" ht="24.6" customHeight="1" x14ac:dyDescent="0.3">
      <c r="A10" s="826" t="s">
        <v>267</v>
      </c>
      <c r="B10" s="827">
        <f>'1. Статистика'!Q140</f>
        <v>0</v>
      </c>
      <c r="C10" s="827">
        <f>'3.Прогноз.С корректировкойТаб11'!G92</f>
        <v>0</v>
      </c>
      <c r="D10" s="827" t="str">
        <f t="shared" si="1"/>
        <v/>
      </c>
      <c r="E10" s="828"/>
      <c r="F10" s="823" t="str">
        <f t="shared" si="0"/>
        <v/>
      </c>
    </row>
    <row r="11" spans="1:6" ht="24.6" customHeight="1" x14ac:dyDescent="0.3">
      <c r="A11" s="826" t="s">
        <v>268</v>
      </c>
      <c r="B11" s="827">
        <f>'1. Статистика'!Q146</f>
        <v>0</v>
      </c>
      <c r="C11" s="827">
        <f>'3.Прогноз.С корректировкойТаб11'!G108</f>
        <v>0</v>
      </c>
      <c r="D11" s="827" t="str">
        <f t="shared" si="1"/>
        <v/>
      </c>
      <c r="E11" s="828"/>
      <c r="F11" s="823" t="str">
        <f t="shared" si="0"/>
        <v/>
      </c>
    </row>
    <row r="12" spans="1:6" ht="24.6" customHeight="1" x14ac:dyDescent="0.3">
      <c r="A12" s="826" t="s">
        <v>269</v>
      </c>
      <c r="B12" s="827">
        <f>'1. Статистика'!Q152</f>
        <v>0</v>
      </c>
      <c r="C12" s="827">
        <f>'3.Прогноз.С корректировкойТаб11'!G134</f>
        <v>0</v>
      </c>
      <c r="D12" s="827" t="str">
        <f t="shared" si="1"/>
        <v/>
      </c>
      <c r="E12" s="828"/>
      <c r="F12" s="823" t="str">
        <f t="shared" si="0"/>
        <v/>
      </c>
    </row>
    <row r="13" spans="1:6" ht="24.6" customHeight="1" x14ac:dyDescent="0.3">
      <c r="A13" s="826" t="s">
        <v>270</v>
      </c>
      <c r="B13" s="827">
        <f>'1. Статистика'!Q158</f>
        <v>10.8</v>
      </c>
      <c r="C13" s="827">
        <f>'3.Прогноз.С корректировкойТаб11'!G145</f>
        <v>10.42</v>
      </c>
      <c r="D13" s="827">
        <f t="shared" si="1"/>
        <v>-3.518518518518519</v>
      </c>
      <c r="E13" s="828"/>
      <c r="F13" s="823" t="str">
        <f t="shared" si="0"/>
        <v/>
      </c>
    </row>
    <row r="14" spans="1:6" ht="24.6" customHeight="1" x14ac:dyDescent="0.3">
      <c r="A14" s="826" t="s">
        <v>271</v>
      </c>
      <c r="B14" s="827">
        <f>'1. Статистика'!Q180</f>
        <v>80.325999999999993</v>
      </c>
      <c r="C14" s="827">
        <f>'3.Прогноз.С корректировкойТаб11'!G174</f>
        <v>81.688000000000002</v>
      </c>
      <c r="D14" s="827">
        <f t="shared" si="1"/>
        <v>1.695590468839498</v>
      </c>
      <c r="E14" s="828"/>
      <c r="F14" s="823" t="str">
        <f t="shared" si="0"/>
        <v/>
      </c>
    </row>
    <row r="15" spans="1:6" ht="24.6" customHeight="1" thickBot="1" x14ac:dyDescent="0.35">
      <c r="A15" s="829" t="s">
        <v>48</v>
      </c>
      <c r="B15" s="830">
        <f>'1. Статистика'!Q202</f>
        <v>3.8385199999999995</v>
      </c>
      <c r="C15" s="830">
        <f>'3.Прогноз.С корректировкойТаб11'!G219</f>
        <v>4.0119999999999996</v>
      </c>
      <c r="D15" s="830">
        <f t="shared" si="1"/>
        <v>4.5194502047664287</v>
      </c>
      <c r="E15" s="831"/>
      <c r="F15" s="823" t="str">
        <f t="shared" si="0"/>
        <v/>
      </c>
    </row>
  </sheetData>
  <sheetProtection algorithmName="SHA-512" hashValue="X4oytOVh79feuP3Y1n1lA4doghOlq6TT3v0si3r4F3dFr1horv50FpPGNObtFNdnW43etJZewSPoZes+s3MBUw==" saltValue="ULIBUVX1sTfyC8MCQm2Vug==" spinCount="100000" sheet="1" objects="1" scenarios="1"/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1. Статистика</vt:lpstr>
      <vt:lpstr>2. Прогноз. Без корректировки</vt:lpstr>
      <vt:lpstr>3.Прогноз.С корректировкойТаб11</vt:lpstr>
      <vt:lpstr>4.Комментарий</vt:lpstr>
      <vt:lpstr>Date</vt:lpstr>
      <vt:lpstr>DocN</vt:lpstr>
      <vt:lpstr>Test_date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Degtyarev</dc:creator>
  <cp:lastModifiedBy>Ерещенкова Альбина Александровна</cp:lastModifiedBy>
  <cp:revision>11</cp:revision>
  <cp:lastPrinted>2018-03-13T11:51:35Z</cp:lastPrinted>
  <dcterms:created xsi:type="dcterms:W3CDTF">2006-09-16T00:00:00Z</dcterms:created>
  <dcterms:modified xsi:type="dcterms:W3CDTF">2022-05-26T07:52:39Z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