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workbookProtection workbookAlgorithmName="SHA-512" workbookHashValue="01LAvs92UPMcs3w6z6kj4C30iNneAgvGMXANp/NEDbXnqwd14FK8uCMijRpa0J7p1GvC6gYuhbLF7e5TuKdlgg==" workbookSaltValue="BDlqwlE2BB3QmpX/xq2wfQ==" workbookSpinCount="100000" lockStructure="1"/>
  <bookViews>
    <workbookView xWindow="30" yWindow="630" windowWidth="19440" windowHeight="15570" tabRatio="753" activeTab="4"/>
  </bookViews>
  <sheets>
    <sheet name="1. Статистика" sheetId="6" r:id="rId1"/>
    <sheet name="2. Прогноз. Без корректировки" sheetId="7" r:id="rId2"/>
    <sheet name="3.Прогноз.С корректировкой Таб7" sheetId="11" r:id="rId3"/>
    <sheet name="Баланс" sheetId="12" state="veryHidden" r:id="rId4"/>
    <sheet name="4.Комментарий" sheetId="13" r:id="rId5"/>
  </sheets>
  <definedNames>
    <definedName name="Date">Баланс!$R$1</definedName>
    <definedName name="DocN">Баланс!$Q$1</definedName>
    <definedName name="Test_date">Баланс!$R$2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R88" i="12" l="1"/>
  <c r="R89" i="12" s="1"/>
  <c r="R80" i="12"/>
  <c r="R81" i="12" s="1"/>
  <c r="R79" i="12"/>
  <c r="R71" i="12"/>
  <c r="R72" i="12" s="1"/>
  <c r="R70" i="12"/>
  <c r="R61" i="12"/>
  <c r="R62" i="12" s="1"/>
  <c r="R53" i="12"/>
  <c r="R52" i="12"/>
  <c r="R43" i="12"/>
  <c r="R26" i="12"/>
  <c r="R27" i="12" s="1"/>
  <c r="R25" i="12"/>
  <c r="R16" i="12"/>
  <c r="R17" i="12" s="1"/>
  <c r="R7" i="12"/>
  <c r="R8" i="12" s="1"/>
  <c r="R2" i="12"/>
  <c r="B4" i="13" s="1"/>
  <c r="C4" i="13" s="1"/>
  <c r="E416" i="11"/>
  <c r="P257" i="11"/>
  <c r="O257" i="11"/>
  <c r="N257" i="11"/>
  <c r="M257" i="11"/>
  <c r="Q257" i="11" s="1"/>
  <c r="K257" i="11"/>
  <c r="J257" i="11"/>
  <c r="I257" i="11"/>
  <c r="H257" i="11"/>
  <c r="L257" i="11" s="1"/>
  <c r="F257" i="11"/>
  <c r="E257" i="11"/>
  <c r="D257" i="11"/>
  <c r="C257" i="11"/>
  <c r="F256" i="11"/>
  <c r="E256" i="11"/>
  <c r="E255" i="11" s="1"/>
  <c r="J256" i="11" s="1"/>
  <c r="D256" i="11"/>
  <c r="C256" i="11"/>
  <c r="C255" i="11" s="1"/>
  <c r="H256" i="11" s="1"/>
  <c r="J255" i="11"/>
  <c r="O256" i="11" s="1"/>
  <c r="O255" i="11" s="1"/>
  <c r="F255" i="11"/>
  <c r="K256" i="11" s="1"/>
  <c r="K255" i="11" s="1"/>
  <c r="P256" i="11" s="1"/>
  <c r="P255" i="11" s="1"/>
  <c r="D255" i="11"/>
  <c r="I256" i="11" s="1"/>
  <c r="I255" i="11" s="1"/>
  <c r="N256" i="11" s="1"/>
  <c r="N255" i="11" s="1"/>
  <c r="P254" i="11"/>
  <c r="O254" i="11"/>
  <c r="N254" i="11"/>
  <c r="M254" i="11"/>
  <c r="Q254" i="11" s="1"/>
  <c r="K254" i="11"/>
  <c r="J254" i="11"/>
  <c r="I254" i="11"/>
  <c r="H254" i="11"/>
  <c r="L254" i="11" s="1"/>
  <c r="F254" i="11"/>
  <c r="E254" i="11"/>
  <c r="D254" i="11"/>
  <c r="C254" i="11"/>
  <c r="G254" i="11" s="1"/>
  <c r="G252" i="11" s="1"/>
  <c r="F253" i="11"/>
  <c r="F252" i="11" s="1"/>
  <c r="K253" i="11" s="1"/>
  <c r="E253" i="11"/>
  <c r="D253" i="11"/>
  <c r="D252" i="11" s="1"/>
  <c r="I253" i="11" s="1"/>
  <c r="C253" i="11"/>
  <c r="G253" i="11" s="1"/>
  <c r="K252" i="11"/>
  <c r="P253" i="11" s="1"/>
  <c r="P252" i="11" s="1"/>
  <c r="I252" i="11"/>
  <c r="N253" i="11" s="1"/>
  <c r="N252" i="11" s="1"/>
  <c r="E252" i="11"/>
  <c r="J253" i="11" s="1"/>
  <c r="J252" i="11" s="1"/>
  <c r="O253" i="11" s="1"/>
  <c r="O252" i="11" s="1"/>
  <c r="C252" i="11"/>
  <c r="H253" i="11" s="1"/>
  <c r="P251" i="11"/>
  <c r="O251" i="11"/>
  <c r="N251" i="11"/>
  <c r="M251" i="11"/>
  <c r="Q251" i="11" s="1"/>
  <c r="K251" i="11"/>
  <c r="J251" i="11"/>
  <c r="I251" i="11"/>
  <c r="H251" i="11"/>
  <c r="L251" i="11" s="1"/>
  <c r="F251" i="11"/>
  <c r="E251" i="11"/>
  <c r="D251" i="11"/>
  <c r="C251" i="11"/>
  <c r="F250" i="11"/>
  <c r="E250" i="11"/>
  <c r="E249" i="11" s="1"/>
  <c r="J250" i="11" s="1"/>
  <c r="D250" i="11"/>
  <c r="C250" i="11"/>
  <c r="C249" i="11" s="1"/>
  <c r="H250" i="11" s="1"/>
  <c r="H249" i="11" s="1"/>
  <c r="M250" i="11" s="1"/>
  <c r="J249" i="11"/>
  <c r="O250" i="11" s="1"/>
  <c r="O249" i="11" s="1"/>
  <c r="F249" i="11"/>
  <c r="K250" i="11" s="1"/>
  <c r="K249" i="11" s="1"/>
  <c r="P250" i="11" s="1"/>
  <c r="P249" i="11" s="1"/>
  <c r="D249" i="11"/>
  <c r="I250" i="11" s="1"/>
  <c r="I249" i="11" s="1"/>
  <c r="N250" i="11" s="1"/>
  <c r="N249" i="11" s="1"/>
  <c r="P248" i="11"/>
  <c r="O248" i="11"/>
  <c r="N248" i="11"/>
  <c r="M248" i="11"/>
  <c r="Q248" i="11" s="1"/>
  <c r="K248" i="11"/>
  <c r="J248" i="11"/>
  <c r="I248" i="11"/>
  <c r="H248" i="11"/>
  <c r="L248" i="11" s="1"/>
  <c r="F248" i="11"/>
  <c r="E248" i="11"/>
  <c r="D248" i="11"/>
  <c r="C248" i="11"/>
  <c r="G248" i="11" s="1"/>
  <c r="G246" i="11" s="1"/>
  <c r="F247" i="11"/>
  <c r="F246" i="11" s="1"/>
  <c r="K247" i="11" s="1"/>
  <c r="E247" i="11"/>
  <c r="D247" i="11"/>
  <c r="D246" i="11" s="1"/>
  <c r="I247" i="11" s="1"/>
  <c r="C247" i="11"/>
  <c r="G247" i="11" s="1"/>
  <c r="K246" i="11"/>
  <c r="P247" i="11" s="1"/>
  <c r="P246" i="11" s="1"/>
  <c r="I246" i="11"/>
  <c r="N247" i="11" s="1"/>
  <c r="N246" i="11" s="1"/>
  <c r="E246" i="11"/>
  <c r="J247" i="11" s="1"/>
  <c r="J246" i="11" s="1"/>
  <c r="O247" i="11" s="1"/>
  <c r="O246" i="11" s="1"/>
  <c r="C246" i="11"/>
  <c r="H247" i="11" s="1"/>
  <c r="P245" i="11"/>
  <c r="O245" i="11"/>
  <c r="N245" i="11"/>
  <c r="M245" i="11"/>
  <c r="Q245" i="11" s="1"/>
  <c r="K245" i="11"/>
  <c r="J245" i="11"/>
  <c r="I245" i="11"/>
  <c r="H245" i="11"/>
  <c r="L245" i="11" s="1"/>
  <c r="F245" i="11"/>
  <c r="E245" i="11"/>
  <c r="D245" i="11"/>
  <c r="C245" i="11"/>
  <c r="F244" i="11"/>
  <c r="E244" i="11"/>
  <c r="E243" i="11" s="1"/>
  <c r="J244" i="11" s="1"/>
  <c r="D244" i="11"/>
  <c r="C244" i="11"/>
  <c r="C243" i="11" s="1"/>
  <c r="H244" i="11" s="1"/>
  <c r="J243" i="11"/>
  <c r="O244" i="11" s="1"/>
  <c r="O243" i="11" s="1"/>
  <c r="F243" i="11"/>
  <c r="K244" i="11" s="1"/>
  <c r="K243" i="11" s="1"/>
  <c r="P244" i="11" s="1"/>
  <c r="P243" i="11" s="1"/>
  <c r="D243" i="11"/>
  <c r="I244" i="11" s="1"/>
  <c r="I243" i="11" s="1"/>
  <c r="N244" i="11" s="1"/>
  <c r="N243" i="11" s="1"/>
  <c r="P242" i="11"/>
  <c r="O242" i="11"/>
  <c r="N242" i="11"/>
  <c r="M242" i="11"/>
  <c r="Q242" i="11" s="1"/>
  <c r="K242" i="11"/>
  <c r="J242" i="11"/>
  <c r="I242" i="11"/>
  <c r="H242" i="11"/>
  <c r="L242" i="11" s="1"/>
  <c r="F242" i="11"/>
  <c r="E242" i="11"/>
  <c r="D242" i="11"/>
  <c r="C242" i="11"/>
  <c r="G242" i="11" s="1"/>
  <c r="G240" i="11" s="1"/>
  <c r="F241" i="11"/>
  <c r="F240" i="11" s="1"/>
  <c r="K241" i="11" s="1"/>
  <c r="E241" i="11"/>
  <c r="D241" i="11"/>
  <c r="D240" i="11" s="1"/>
  <c r="I241" i="11" s="1"/>
  <c r="C241" i="11"/>
  <c r="G241" i="11" s="1"/>
  <c r="K240" i="11"/>
  <c r="P241" i="11" s="1"/>
  <c r="P240" i="11" s="1"/>
  <c r="I240" i="11"/>
  <c r="N241" i="11" s="1"/>
  <c r="N240" i="11" s="1"/>
  <c r="E240" i="11"/>
  <c r="J241" i="11" s="1"/>
  <c r="J240" i="11" s="1"/>
  <c r="O241" i="11" s="1"/>
  <c r="O240" i="11" s="1"/>
  <c r="C240" i="11"/>
  <c r="H241" i="11" s="1"/>
  <c r="P239" i="11"/>
  <c r="O239" i="11"/>
  <c r="N239" i="11"/>
  <c r="M239" i="11"/>
  <c r="Q239" i="11" s="1"/>
  <c r="K239" i="11"/>
  <c r="J239" i="11"/>
  <c r="I239" i="11"/>
  <c r="H239" i="11"/>
  <c r="L239" i="11" s="1"/>
  <c r="F239" i="11"/>
  <c r="E239" i="11"/>
  <c r="D239" i="11"/>
  <c r="C239" i="11"/>
  <c r="F238" i="11"/>
  <c r="E238" i="11"/>
  <c r="E237" i="11" s="1"/>
  <c r="J238" i="11" s="1"/>
  <c r="J237" i="11" s="1"/>
  <c r="D238" i="11"/>
  <c r="C238" i="11"/>
  <c r="C237" i="11" s="1"/>
  <c r="H238" i="11" s="1"/>
  <c r="H237" i="11" s="1"/>
  <c r="F237" i="11"/>
  <c r="F236" i="11" s="1"/>
  <c r="D237" i="11"/>
  <c r="D236" i="11" s="1"/>
  <c r="C236" i="11"/>
  <c r="F234" i="11"/>
  <c r="E234" i="11"/>
  <c r="D234" i="11"/>
  <c r="C234" i="11"/>
  <c r="F231" i="11"/>
  <c r="E231" i="11"/>
  <c r="D231" i="11"/>
  <c r="C231" i="11"/>
  <c r="G231" i="11" s="1"/>
  <c r="F228" i="11"/>
  <c r="E228" i="11"/>
  <c r="D228" i="11"/>
  <c r="C228" i="11"/>
  <c r="G228" i="11" s="1"/>
  <c r="F225" i="11"/>
  <c r="E225" i="11"/>
  <c r="D225" i="11"/>
  <c r="C225" i="11"/>
  <c r="G225" i="11" s="1"/>
  <c r="F222" i="11"/>
  <c r="E222" i="11"/>
  <c r="D222" i="11"/>
  <c r="C222" i="11"/>
  <c r="G222" i="11" s="1"/>
  <c r="F219" i="11"/>
  <c r="E219" i="11"/>
  <c r="D219" i="11"/>
  <c r="C219" i="11"/>
  <c r="G219" i="11" s="1"/>
  <c r="F216" i="11"/>
  <c r="E216" i="11"/>
  <c r="D216" i="11"/>
  <c r="C216" i="11"/>
  <c r="G216" i="11" s="1"/>
  <c r="P198" i="11"/>
  <c r="O198" i="11"/>
  <c r="N198" i="11"/>
  <c r="M198" i="11"/>
  <c r="Q198" i="11" s="1"/>
  <c r="K198" i="11"/>
  <c r="J198" i="11"/>
  <c r="I198" i="11"/>
  <c r="H198" i="11"/>
  <c r="L198" i="11" s="1"/>
  <c r="F198" i="11"/>
  <c r="E198" i="11"/>
  <c r="D198" i="11"/>
  <c r="C198" i="11"/>
  <c r="G198" i="11" s="1"/>
  <c r="P197" i="11"/>
  <c r="O197" i="11"/>
  <c r="N197" i="11"/>
  <c r="M197" i="11"/>
  <c r="Q197" i="11" s="1"/>
  <c r="K197" i="11"/>
  <c r="J197" i="11"/>
  <c r="I197" i="11"/>
  <c r="H197" i="11"/>
  <c r="L197" i="11" s="1"/>
  <c r="F197" i="11"/>
  <c r="E197" i="11"/>
  <c r="D197" i="11"/>
  <c r="C197" i="11"/>
  <c r="G197" i="11" s="1"/>
  <c r="P196" i="11"/>
  <c r="O196" i="11"/>
  <c r="N196" i="11"/>
  <c r="M196" i="11"/>
  <c r="Q196" i="11" s="1"/>
  <c r="K196" i="11"/>
  <c r="J196" i="11"/>
  <c r="I196" i="11"/>
  <c r="H196" i="11"/>
  <c r="L196" i="11" s="1"/>
  <c r="F196" i="11"/>
  <c r="E196" i="11"/>
  <c r="D196" i="11"/>
  <c r="C196" i="11"/>
  <c r="G196" i="11" s="1"/>
  <c r="F195" i="11"/>
  <c r="E195" i="11"/>
  <c r="E194" i="11" s="1"/>
  <c r="J195" i="11" s="1"/>
  <c r="J194" i="11" s="1"/>
  <c r="O195" i="11" s="1"/>
  <c r="O194" i="11" s="1"/>
  <c r="D195" i="11"/>
  <c r="C195" i="11"/>
  <c r="G195" i="11" s="1"/>
  <c r="G194" i="11" s="1"/>
  <c r="F194" i="11"/>
  <c r="K195" i="11" s="1"/>
  <c r="K194" i="11" s="1"/>
  <c r="P195" i="11" s="1"/>
  <c r="P194" i="11" s="1"/>
  <c r="D194" i="11"/>
  <c r="I195" i="11" s="1"/>
  <c r="I194" i="11" s="1"/>
  <c r="N195" i="11" s="1"/>
  <c r="N194" i="11" s="1"/>
  <c r="P193" i="11"/>
  <c r="O193" i="11"/>
  <c r="N193" i="11"/>
  <c r="M193" i="11"/>
  <c r="Q193" i="11" s="1"/>
  <c r="K193" i="11"/>
  <c r="J193" i="11"/>
  <c r="I193" i="11"/>
  <c r="H193" i="11"/>
  <c r="L193" i="11" s="1"/>
  <c r="F193" i="11"/>
  <c r="E193" i="11"/>
  <c r="D193" i="11"/>
  <c r="C193" i="11"/>
  <c r="G193" i="11" s="1"/>
  <c r="P192" i="11"/>
  <c r="O192" i="11"/>
  <c r="N192" i="11"/>
  <c r="M192" i="11"/>
  <c r="Q192" i="11" s="1"/>
  <c r="K192" i="11"/>
  <c r="J192" i="11"/>
  <c r="I192" i="11"/>
  <c r="H192" i="11"/>
  <c r="L192" i="11" s="1"/>
  <c r="F192" i="11"/>
  <c r="E192" i="11"/>
  <c r="D192" i="11"/>
  <c r="C192" i="11"/>
  <c r="G192" i="11" s="1"/>
  <c r="P191" i="11"/>
  <c r="O191" i="11"/>
  <c r="N191" i="11"/>
  <c r="M191" i="11"/>
  <c r="Q191" i="11" s="1"/>
  <c r="K191" i="11"/>
  <c r="J191" i="11"/>
  <c r="I191" i="11"/>
  <c r="H191" i="11"/>
  <c r="L191" i="11" s="1"/>
  <c r="F191" i="11"/>
  <c r="E191" i="11"/>
  <c r="D191" i="11"/>
  <c r="C191" i="11"/>
  <c r="G191" i="11" s="1"/>
  <c r="F190" i="11"/>
  <c r="F189" i="11" s="1"/>
  <c r="K190" i="11" s="1"/>
  <c r="K189" i="11" s="1"/>
  <c r="P190" i="11" s="1"/>
  <c r="P189" i="11" s="1"/>
  <c r="E190" i="11"/>
  <c r="D190" i="11"/>
  <c r="D189" i="11" s="1"/>
  <c r="I190" i="11" s="1"/>
  <c r="I189" i="11" s="1"/>
  <c r="N190" i="11" s="1"/>
  <c r="N189" i="11" s="1"/>
  <c r="C190" i="11"/>
  <c r="G190" i="11" s="1"/>
  <c r="G189" i="11" s="1"/>
  <c r="E189" i="11"/>
  <c r="J190" i="11" s="1"/>
  <c r="J189" i="11" s="1"/>
  <c r="O190" i="11" s="1"/>
  <c r="O189" i="11" s="1"/>
  <c r="C189" i="11"/>
  <c r="H190" i="11" s="1"/>
  <c r="P188" i="11"/>
  <c r="O188" i="11"/>
  <c r="N188" i="11"/>
  <c r="M188" i="11"/>
  <c r="Q188" i="11" s="1"/>
  <c r="K188" i="11"/>
  <c r="J188" i="11"/>
  <c r="I188" i="11"/>
  <c r="H188" i="11"/>
  <c r="L188" i="11" s="1"/>
  <c r="F188" i="11"/>
  <c r="E188" i="11"/>
  <c r="D188" i="11"/>
  <c r="C188" i="11"/>
  <c r="G188" i="11" s="1"/>
  <c r="P187" i="11"/>
  <c r="O187" i="11"/>
  <c r="N187" i="11"/>
  <c r="M187" i="11"/>
  <c r="Q187" i="11" s="1"/>
  <c r="K187" i="11"/>
  <c r="J187" i="11"/>
  <c r="I187" i="11"/>
  <c r="H187" i="11"/>
  <c r="L187" i="11" s="1"/>
  <c r="F187" i="11"/>
  <c r="E187" i="11"/>
  <c r="D187" i="11"/>
  <c r="C187" i="11"/>
  <c r="G187" i="11" s="1"/>
  <c r="P186" i="11"/>
  <c r="O186" i="11"/>
  <c r="N186" i="11"/>
  <c r="M186" i="11"/>
  <c r="Q186" i="11" s="1"/>
  <c r="K186" i="11"/>
  <c r="J186" i="11"/>
  <c r="I186" i="11"/>
  <c r="H186" i="11"/>
  <c r="L186" i="11" s="1"/>
  <c r="F186" i="11"/>
  <c r="E186" i="11"/>
  <c r="D186" i="11"/>
  <c r="C186" i="11"/>
  <c r="G186" i="11" s="1"/>
  <c r="F185" i="11"/>
  <c r="E185" i="11"/>
  <c r="E184" i="11" s="1"/>
  <c r="J185" i="11" s="1"/>
  <c r="J184" i="11" s="1"/>
  <c r="O185" i="11" s="1"/>
  <c r="O184" i="11" s="1"/>
  <c r="D185" i="11"/>
  <c r="C185" i="11"/>
  <c r="G185" i="11" s="1"/>
  <c r="G184" i="11" s="1"/>
  <c r="F184" i="11"/>
  <c r="K185" i="11" s="1"/>
  <c r="K184" i="11" s="1"/>
  <c r="P185" i="11" s="1"/>
  <c r="P184" i="11" s="1"/>
  <c r="D184" i="11"/>
  <c r="I185" i="11" s="1"/>
  <c r="I184" i="11" s="1"/>
  <c r="N185" i="11" s="1"/>
  <c r="N184" i="11" s="1"/>
  <c r="P183" i="11"/>
  <c r="O183" i="11"/>
  <c r="N183" i="11"/>
  <c r="M183" i="11"/>
  <c r="Q183" i="11" s="1"/>
  <c r="K183" i="11"/>
  <c r="J183" i="11"/>
  <c r="I183" i="11"/>
  <c r="H183" i="11"/>
  <c r="L183" i="11" s="1"/>
  <c r="F183" i="11"/>
  <c r="E183" i="11"/>
  <c r="D183" i="11"/>
  <c r="C183" i="11"/>
  <c r="G183" i="11" s="1"/>
  <c r="P182" i="11"/>
  <c r="O182" i="11"/>
  <c r="N182" i="11"/>
  <c r="M182" i="11"/>
  <c r="Q182" i="11" s="1"/>
  <c r="K182" i="11"/>
  <c r="J182" i="11"/>
  <c r="I182" i="11"/>
  <c r="H182" i="11"/>
  <c r="L182" i="11" s="1"/>
  <c r="F182" i="11"/>
  <c r="E182" i="11"/>
  <c r="D182" i="11"/>
  <c r="C182" i="11"/>
  <c r="G182" i="11" s="1"/>
  <c r="P181" i="11"/>
  <c r="O181" i="11"/>
  <c r="N181" i="11"/>
  <c r="M181" i="11"/>
  <c r="Q181" i="11" s="1"/>
  <c r="K181" i="11"/>
  <c r="J181" i="11"/>
  <c r="I181" i="11"/>
  <c r="H181" i="11"/>
  <c r="L181" i="11" s="1"/>
  <c r="F181" i="11"/>
  <c r="E181" i="11"/>
  <c r="D181" i="11"/>
  <c r="C181" i="11"/>
  <c r="G181" i="11" s="1"/>
  <c r="F180" i="11"/>
  <c r="F179" i="11" s="1"/>
  <c r="K180" i="11" s="1"/>
  <c r="K179" i="11" s="1"/>
  <c r="P180" i="11" s="1"/>
  <c r="P179" i="11" s="1"/>
  <c r="E180" i="11"/>
  <c r="D180" i="11"/>
  <c r="D179" i="11" s="1"/>
  <c r="I180" i="11" s="1"/>
  <c r="I179" i="11" s="1"/>
  <c r="N180" i="11" s="1"/>
  <c r="N179" i="11" s="1"/>
  <c r="C180" i="11"/>
  <c r="G180" i="11" s="1"/>
  <c r="G179" i="11" s="1"/>
  <c r="E179" i="11"/>
  <c r="J180" i="11" s="1"/>
  <c r="J179" i="11" s="1"/>
  <c r="O180" i="11" s="1"/>
  <c r="O179" i="11" s="1"/>
  <c r="C179" i="11"/>
  <c r="H180" i="11" s="1"/>
  <c r="P178" i="11"/>
  <c r="O178" i="11"/>
  <c r="N178" i="11"/>
  <c r="M178" i="11"/>
  <c r="Q178" i="11" s="1"/>
  <c r="K178" i="11"/>
  <c r="J178" i="11"/>
  <c r="I178" i="11"/>
  <c r="H178" i="11"/>
  <c r="L178" i="11" s="1"/>
  <c r="F178" i="11"/>
  <c r="E178" i="11"/>
  <c r="D178" i="11"/>
  <c r="C178" i="11"/>
  <c r="G178" i="11" s="1"/>
  <c r="P177" i="11"/>
  <c r="O177" i="11"/>
  <c r="N177" i="11"/>
  <c r="M177" i="11"/>
  <c r="Q177" i="11" s="1"/>
  <c r="K177" i="11"/>
  <c r="J177" i="11"/>
  <c r="I177" i="11"/>
  <c r="H177" i="11"/>
  <c r="L177" i="11" s="1"/>
  <c r="F177" i="11"/>
  <c r="E177" i="11"/>
  <c r="D177" i="11"/>
  <c r="C177" i="11"/>
  <c r="G177" i="11" s="1"/>
  <c r="P176" i="11"/>
  <c r="O176" i="11"/>
  <c r="N176" i="11"/>
  <c r="M176" i="11"/>
  <c r="Q176" i="11" s="1"/>
  <c r="K176" i="11"/>
  <c r="J176" i="11"/>
  <c r="I176" i="11"/>
  <c r="H176" i="11"/>
  <c r="L176" i="11" s="1"/>
  <c r="F176" i="11"/>
  <c r="E176" i="11"/>
  <c r="D176" i="11"/>
  <c r="C176" i="11"/>
  <c r="G176" i="11" s="1"/>
  <c r="F175" i="11"/>
  <c r="E175" i="11"/>
  <c r="E174" i="11" s="1"/>
  <c r="J175" i="11" s="1"/>
  <c r="J174" i="11" s="1"/>
  <c r="O175" i="11" s="1"/>
  <c r="O174" i="11" s="1"/>
  <c r="D175" i="11"/>
  <c r="C175" i="11"/>
  <c r="G175" i="11" s="1"/>
  <c r="G174" i="11" s="1"/>
  <c r="F174" i="11"/>
  <c r="K175" i="11" s="1"/>
  <c r="K174" i="11" s="1"/>
  <c r="P175" i="11" s="1"/>
  <c r="P174" i="11" s="1"/>
  <c r="D174" i="11"/>
  <c r="I175" i="11" s="1"/>
  <c r="I174" i="11" s="1"/>
  <c r="N175" i="11" s="1"/>
  <c r="N174" i="11" s="1"/>
  <c r="P173" i="11"/>
  <c r="O173" i="11"/>
  <c r="N173" i="11"/>
  <c r="M173" i="11"/>
  <c r="Q173" i="11" s="1"/>
  <c r="K173" i="11"/>
  <c r="J173" i="11"/>
  <c r="I173" i="11"/>
  <c r="H173" i="11"/>
  <c r="L173" i="11" s="1"/>
  <c r="F173" i="11"/>
  <c r="E173" i="11"/>
  <c r="D173" i="11"/>
  <c r="C173" i="11"/>
  <c r="G173" i="11" s="1"/>
  <c r="P172" i="11"/>
  <c r="O172" i="11"/>
  <c r="N172" i="11"/>
  <c r="M172" i="11"/>
  <c r="Q172" i="11" s="1"/>
  <c r="K172" i="11"/>
  <c r="J172" i="11"/>
  <c r="I172" i="11"/>
  <c r="H172" i="11"/>
  <c r="L172" i="11" s="1"/>
  <c r="F172" i="11"/>
  <c r="E172" i="11"/>
  <c r="D172" i="11"/>
  <c r="C172" i="11"/>
  <c r="G172" i="11" s="1"/>
  <c r="P171" i="11"/>
  <c r="O171" i="11"/>
  <c r="N171" i="11"/>
  <c r="M171" i="11"/>
  <c r="Q171" i="11" s="1"/>
  <c r="K171" i="11"/>
  <c r="J171" i="11"/>
  <c r="I171" i="11"/>
  <c r="H171" i="11"/>
  <c r="L171" i="11" s="1"/>
  <c r="F171" i="11"/>
  <c r="E171" i="11"/>
  <c r="D171" i="11"/>
  <c r="C171" i="11"/>
  <c r="G171" i="11" s="1"/>
  <c r="F170" i="11"/>
  <c r="F169" i="11" s="1"/>
  <c r="K170" i="11" s="1"/>
  <c r="K169" i="11" s="1"/>
  <c r="P170" i="11" s="1"/>
  <c r="P169" i="11" s="1"/>
  <c r="E170" i="11"/>
  <c r="D170" i="11"/>
  <c r="D169" i="11" s="1"/>
  <c r="I170" i="11" s="1"/>
  <c r="I169" i="11" s="1"/>
  <c r="N170" i="11" s="1"/>
  <c r="N169" i="11" s="1"/>
  <c r="C170" i="11"/>
  <c r="G170" i="11" s="1"/>
  <c r="G169" i="11" s="1"/>
  <c r="E169" i="11"/>
  <c r="J170" i="11" s="1"/>
  <c r="J169" i="11" s="1"/>
  <c r="O170" i="11" s="1"/>
  <c r="O169" i="11" s="1"/>
  <c r="C169" i="11"/>
  <c r="H170" i="11" s="1"/>
  <c r="P168" i="11"/>
  <c r="O168" i="11"/>
  <c r="N168" i="11"/>
  <c r="M168" i="11"/>
  <c r="Q168" i="11" s="1"/>
  <c r="K168" i="11"/>
  <c r="J168" i="11"/>
  <c r="I168" i="11"/>
  <c r="H168" i="11"/>
  <c r="L168" i="11" s="1"/>
  <c r="F168" i="11"/>
  <c r="E168" i="11"/>
  <c r="D168" i="11"/>
  <c r="C168" i="11"/>
  <c r="G168" i="11" s="1"/>
  <c r="P167" i="11"/>
  <c r="O167" i="11"/>
  <c r="N167" i="11"/>
  <c r="M167" i="11"/>
  <c r="Q167" i="11" s="1"/>
  <c r="K167" i="11"/>
  <c r="J167" i="11"/>
  <c r="I167" i="11"/>
  <c r="H167" i="11"/>
  <c r="L167" i="11" s="1"/>
  <c r="F167" i="11"/>
  <c r="E167" i="11"/>
  <c r="D167" i="11"/>
  <c r="C167" i="11"/>
  <c r="G167" i="11" s="1"/>
  <c r="P166" i="11"/>
  <c r="O166" i="11"/>
  <c r="N166" i="11"/>
  <c r="M166" i="11"/>
  <c r="Q166" i="11" s="1"/>
  <c r="K166" i="11"/>
  <c r="J166" i="11"/>
  <c r="I166" i="11"/>
  <c r="H166" i="11"/>
  <c r="L166" i="11" s="1"/>
  <c r="F166" i="11"/>
  <c r="E166" i="11"/>
  <c r="D166" i="11"/>
  <c r="C166" i="11"/>
  <c r="G166" i="11" s="1"/>
  <c r="F165" i="11"/>
  <c r="E165" i="11"/>
  <c r="E164" i="11" s="1"/>
  <c r="D165" i="11"/>
  <c r="C165" i="11"/>
  <c r="G165" i="11" s="1"/>
  <c r="G164" i="11" s="1"/>
  <c r="G163" i="11" s="1"/>
  <c r="C13" i="13" s="1"/>
  <c r="F164" i="11"/>
  <c r="K165" i="11" s="1"/>
  <c r="K164" i="11" s="1"/>
  <c r="D164" i="11"/>
  <c r="I165" i="11" s="1"/>
  <c r="I164" i="11" s="1"/>
  <c r="P162" i="11"/>
  <c r="O162" i="11"/>
  <c r="N162" i="11"/>
  <c r="M162" i="11"/>
  <c r="Q162" i="11" s="1"/>
  <c r="K162" i="11"/>
  <c r="J162" i="11"/>
  <c r="I162" i="11"/>
  <c r="H162" i="11"/>
  <c r="L162" i="11" s="1"/>
  <c r="F162" i="11"/>
  <c r="E162" i="11"/>
  <c r="D162" i="11"/>
  <c r="C162" i="11"/>
  <c r="G162" i="11" s="1"/>
  <c r="P161" i="11"/>
  <c r="O161" i="11"/>
  <c r="N161" i="11"/>
  <c r="M161" i="11"/>
  <c r="Q161" i="11" s="1"/>
  <c r="K161" i="11"/>
  <c r="J161" i="11"/>
  <c r="I161" i="11"/>
  <c r="H161" i="11"/>
  <c r="L161" i="11" s="1"/>
  <c r="F161" i="11"/>
  <c r="E161" i="11"/>
  <c r="D161" i="11"/>
  <c r="C161" i="11"/>
  <c r="G161" i="11" s="1"/>
  <c r="P160" i="11"/>
  <c r="O160" i="11"/>
  <c r="N160" i="11"/>
  <c r="M160" i="11"/>
  <c r="Q160" i="11" s="1"/>
  <c r="K160" i="11"/>
  <c r="J160" i="11"/>
  <c r="I160" i="11"/>
  <c r="H160" i="11"/>
  <c r="L160" i="11" s="1"/>
  <c r="F160" i="11"/>
  <c r="E160" i="11"/>
  <c r="D160" i="11"/>
  <c r="C160" i="11"/>
  <c r="G160" i="11" s="1"/>
  <c r="F159" i="11"/>
  <c r="E159" i="11"/>
  <c r="E158" i="11" s="1"/>
  <c r="D159" i="11"/>
  <c r="C159" i="11"/>
  <c r="G159" i="11" s="1"/>
  <c r="G158" i="11" s="1"/>
  <c r="F158" i="11"/>
  <c r="K159" i="11" s="1"/>
  <c r="K158" i="11" s="1"/>
  <c r="D158" i="11"/>
  <c r="I159" i="11" s="1"/>
  <c r="I158" i="11" s="1"/>
  <c r="P157" i="11"/>
  <c r="O157" i="11"/>
  <c r="N157" i="11"/>
  <c r="M157" i="11"/>
  <c r="Q157" i="11" s="1"/>
  <c r="K157" i="11"/>
  <c r="J157" i="11"/>
  <c r="I157" i="11"/>
  <c r="H157" i="11"/>
  <c r="L157" i="11" s="1"/>
  <c r="F157" i="11"/>
  <c r="E157" i="11"/>
  <c r="D157" i="11"/>
  <c r="C157" i="11"/>
  <c r="G157" i="11" s="1"/>
  <c r="P156" i="11"/>
  <c r="O156" i="11"/>
  <c r="N156" i="11"/>
  <c r="M156" i="11"/>
  <c r="Q156" i="11" s="1"/>
  <c r="K156" i="11"/>
  <c r="J156" i="11"/>
  <c r="I156" i="11"/>
  <c r="H156" i="11"/>
  <c r="L156" i="11" s="1"/>
  <c r="F156" i="11"/>
  <c r="E156" i="11"/>
  <c r="D156" i="11"/>
  <c r="C156" i="11"/>
  <c r="G156" i="11" s="1"/>
  <c r="P155" i="11"/>
  <c r="O155" i="11"/>
  <c r="N155" i="11"/>
  <c r="M155" i="11"/>
  <c r="Q155" i="11" s="1"/>
  <c r="K155" i="11"/>
  <c r="J155" i="11"/>
  <c r="I155" i="11"/>
  <c r="H155" i="11"/>
  <c r="L155" i="11" s="1"/>
  <c r="F155" i="11"/>
  <c r="E155" i="11"/>
  <c r="D155" i="11"/>
  <c r="C155" i="11"/>
  <c r="G155" i="11" s="1"/>
  <c r="F154" i="11"/>
  <c r="F153" i="11" s="1"/>
  <c r="E154" i="11"/>
  <c r="D154" i="11"/>
  <c r="D153" i="11" s="1"/>
  <c r="C154" i="11"/>
  <c r="G154" i="11" s="1"/>
  <c r="G153" i="11" s="1"/>
  <c r="E153" i="11"/>
  <c r="J154" i="11" s="1"/>
  <c r="J153" i="11" s="1"/>
  <c r="C153" i="11"/>
  <c r="H154" i="11" s="1"/>
  <c r="P152" i="11"/>
  <c r="O152" i="11"/>
  <c r="N152" i="11"/>
  <c r="M152" i="11"/>
  <c r="Q152" i="11" s="1"/>
  <c r="K152" i="11"/>
  <c r="J152" i="11"/>
  <c r="I152" i="11"/>
  <c r="H152" i="11"/>
  <c r="L152" i="11" s="1"/>
  <c r="F152" i="11"/>
  <c r="E152" i="11"/>
  <c r="D152" i="11"/>
  <c r="C152" i="11"/>
  <c r="G152" i="11" s="1"/>
  <c r="P151" i="11"/>
  <c r="O151" i="11"/>
  <c r="N151" i="11"/>
  <c r="M151" i="11"/>
  <c r="Q151" i="11" s="1"/>
  <c r="K151" i="11"/>
  <c r="J151" i="11"/>
  <c r="I151" i="11"/>
  <c r="H151" i="11"/>
  <c r="L151" i="11" s="1"/>
  <c r="F151" i="11"/>
  <c r="E151" i="11"/>
  <c r="D151" i="11"/>
  <c r="C151" i="11"/>
  <c r="G151" i="11" s="1"/>
  <c r="P150" i="11"/>
  <c r="O150" i="11"/>
  <c r="N150" i="11"/>
  <c r="M150" i="11"/>
  <c r="Q150" i="11" s="1"/>
  <c r="K150" i="11"/>
  <c r="J150" i="11"/>
  <c r="I150" i="11"/>
  <c r="H150" i="11"/>
  <c r="L150" i="11" s="1"/>
  <c r="F150" i="11"/>
  <c r="E150" i="11"/>
  <c r="D150" i="11"/>
  <c r="C150" i="11"/>
  <c r="G150" i="11" s="1"/>
  <c r="F149" i="11"/>
  <c r="E149" i="11"/>
  <c r="E148" i="11" s="1"/>
  <c r="D149" i="11"/>
  <c r="C149" i="11"/>
  <c r="G149" i="11" s="1"/>
  <c r="G148" i="11" s="1"/>
  <c r="F148" i="11"/>
  <c r="K149" i="11" s="1"/>
  <c r="K148" i="11" s="1"/>
  <c r="D148" i="11"/>
  <c r="I149" i="11" s="1"/>
  <c r="I148" i="11" s="1"/>
  <c r="P147" i="11"/>
  <c r="O147" i="11"/>
  <c r="N147" i="11"/>
  <c r="M147" i="11"/>
  <c r="Q147" i="11" s="1"/>
  <c r="K147" i="11"/>
  <c r="J147" i="11"/>
  <c r="I147" i="11"/>
  <c r="H147" i="11"/>
  <c r="L147" i="11" s="1"/>
  <c r="F147" i="11"/>
  <c r="E147" i="11"/>
  <c r="D147" i="11"/>
  <c r="C147" i="11"/>
  <c r="G147" i="11" s="1"/>
  <c r="P146" i="11"/>
  <c r="O146" i="11"/>
  <c r="N146" i="11"/>
  <c r="M146" i="11"/>
  <c r="Q146" i="11" s="1"/>
  <c r="K146" i="11"/>
  <c r="J146" i="11"/>
  <c r="I146" i="11"/>
  <c r="H146" i="11"/>
  <c r="L146" i="11" s="1"/>
  <c r="F146" i="11"/>
  <c r="E146" i="11"/>
  <c r="D146" i="11"/>
  <c r="C146" i="11"/>
  <c r="G146" i="11" s="1"/>
  <c r="P145" i="11"/>
  <c r="O145" i="11"/>
  <c r="N145" i="11"/>
  <c r="M145" i="11"/>
  <c r="Q145" i="11" s="1"/>
  <c r="K145" i="11"/>
  <c r="J145" i="11"/>
  <c r="I145" i="11"/>
  <c r="H145" i="11"/>
  <c r="L145" i="11" s="1"/>
  <c r="F145" i="11"/>
  <c r="E145" i="11"/>
  <c r="D145" i="11"/>
  <c r="C145" i="11"/>
  <c r="G145" i="11" s="1"/>
  <c r="F144" i="11"/>
  <c r="F143" i="11" s="1"/>
  <c r="E144" i="11"/>
  <c r="D144" i="11"/>
  <c r="D143" i="11" s="1"/>
  <c r="C144" i="11"/>
  <c r="G144" i="11" s="1"/>
  <c r="G143" i="11" s="1"/>
  <c r="E143" i="11"/>
  <c r="J144" i="11" s="1"/>
  <c r="J143" i="11" s="1"/>
  <c r="C143" i="11"/>
  <c r="H144" i="11" s="1"/>
  <c r="P142" i="11"/>
  <c r="O142" i="11"/>
  <c r="N142" i="11"/>
  <c r="M142" i="11"/>
  <c r="Q142" i="11" s="1"/>
  <c r="K142" i="11"/>
  <c r="J142" i="11"/>
  <c r="I142" i="11"/>
  <c r="H142" i="11"/>
  <c r="L142" i="11" s="1"/>
  <c r="F142" i="11"/>
  <c r="E142" i="11"/>
  <c r="D142" i="11"/>
  <c r="C142" i="11"/>
  <c r="G142" i="11" s="1"/>
  <c r="P141" i="11"/>
  <c r="O141" i="11"/>
  <c r="N141" i="11"/>
  <c r="M141" i="11"/>
  <c r="Q141" i="11" s="1"/>
  <c r="K141" i="11"/>
  <c r="J141" i="11"/>
  <c r="I141" i="11"/>
  <c r="H141" i="11"/>
  <c r="L141" i="11" s="1"/>
  <c r="F141" i="11"/>
  <c r="E141" i="11"/>
  <c r="D141" i="11"/>
  <c r="C141" i="11"/>
  <c r="G141" i="11" s="1"/>
  <c r="P140" i="11"/>
  <c r="O140" i="11"/>
  <c r="N140" i="11"/>
  <c r="M140" i="11"/>
  <c r="Q140" i="11" s="1"/>
  <c r="K140" i="11"/>
  <c r="J140" i="11"/>
  <c r="I140" i="11"/>
  <c r="H140" i="11"/>
  <c r="L140" i="11" s="1"/>
  <c r="F140" i="11"/>
  <c r="E140" i="11"/>
  <c r="D140" i="11"/>
  <c r="C140" i="11"/>
  <c r="G140" i="11" s="1"/>
  <c r="F139" i="11"/>
  <c r="E139" i="11"/>
  <c r="E138" i="11" s="1"/>
  <c r="D139" i="11"/>
  <c r="C139" i="11"/>
  <c r="G139" i="11" s="1"/>
  <c r="G138" i="11" s="1"/>
  <c r="F138" i="11"/>
  <c r="K139" i="11" s="1"/>
  <c r="K138" i="11" s="1"/>
  <c r="D138" i="11"/>
  <c r="I139" i="11" s="1"/>
  <c r="I138" i="11" s="1"/>
  <c r="P137" i="11"/>
  <c r="O137" i="11"/>
  <c r="N137" i="11"/>
  <c r="M137" i="11"/>
  <c r="Q137" i="11" s="1"/>
  <c r="K137" i="11"/>
  <c r="J137" i="11"/>
  <c r="I137" i="11"/>
  <c r="H137" i="11"/>
  <c r="L137" i="11" s="1"/>
  <c r="F137" i="11"/>
  <c r="E137" i="11"/>
  <c r="D137" i="11"/>
  <c r="C137" i="11"/>
  <c r="G137" i="11" s="1"/>
  <c r="P136" i="11"/>
  <c r="O136" i="11"/>
  <c r="N136" i="11"/>
  <c r="M136" i="11"/>
  <c r="Q136" i="11" s="1"/>
  <c r="K136" i="11"/>
  <c r="J136" i="11"/>
  <c r="I136" i="11"/>
  <c r="H136" i="11"/>
  <c r="L136" i="11" s="1"/>
  <c r="F136" i="11"/>
  <c r="E136" i="11"/>
  <c r="D136" i="11"/>
  <c r="C136" i="11"/>
  <c r="G136" i="11" s="1"/>
  <c r="P135" i="11"/>
  <c r="O135" i="11"/>
  <c r="N135" i="11"/>
  <c r="M135" i="11"/>
  <c r="Q135" i="11" s="1"/>
  <c r="K135" i="11"/>
  <c r="J135" i="11"/>
  <c r="I135" i="11"/>
  <c r="H135" i="11"/>
  <c r="L135" i="11" s="1"/>
  <c r="F135" i="11"/>
  <c r="E135" i="11"/>
  <c r="D135" i="11"/>
  <c r="C135" i="11"/>
  <c r="G135" i="11" s="1"/>
  <c r="F134" i="11"/>
  <c r="F133" i="11" s="1"/>
  <c r="E134" i="11"/>
  <c r="D134" i="11"/>
  <c r="D133" i="11" s="1"/>
  <c r="C134" i="11"/>
  <c r="G134" i="11" s="1"/>
  <c r="G133" i="11" s="1"/>
  <c r="E133" i="11"/>
  <c r="J134" i="11" s="1"/>
  <c r="J133" i="11" s="1"/>
  <c r="C133" i="11"/>
  <c r="H134" i="11" s="1"/>
  <c r="P132" i="11"/>
  <c r="O132" i="11"/>
  <c r="N132" i="11"/>
  <c r="M132" i="11"/>
  <c r="Q132" i="11" s="1"/>
  <c r="K132" i="11"/>
  <c r="J132" i="11"/>
  <c r="I132" i="11"/>
  <c r="H132" i="11"/>
  <c r="L132" i="11" s="1"/>
  <c r="F132" i="11"/>
  <c r="E132" i="11"/>
  <c r="D132" i="11"/>
  <c r="C132" i="11"/>
  <c r="G132" i="11" s="1"/>
  <c r="P131" i="11"/>
  <c r="O131" i="11"/>
  <c r="N131" i="11"/>
  <c r="M131" i="11"/>
  <c r="Q131" i="11" s="1"/>
  <c r="K131" i="11"/>
  <c r="J131" i="11"/>
  <c r="I131" i="11"/>
  <c r="H131" i="11"/>
  <c r="L131" i="11" s="1"/>
  <c r="F131" i="11"/>
  <c r="E131" i="11"/>
  <c r="D131" i="11"/>
  <c r="C131" i="11"/>
  <c r="G131" i="11" s="1"/>
  <c r="P130" i="11"/>
  <c r="O130" i="11"/>
  <c r="N130" i="11"/>
  <c r="M130" i="11"/>
  <c r="Q130" i="11" s="1"/>
  <c r="K130" i="11"/>
  <c r="J130" i="11"/>
  <c r="I130" i="11"/>
  <c r="H130" i="11"/>
  <c r="L130" i="11" s="1"/>
  <c r="F130" i="11"/>
  <c r="E130" i="11"/>
  <c r="D130" i="11"/>
  <c r="C130" i="11"/>
  <c r="G130" i="11" s="1"/>
  <c r="F129" i="11"/>
  <c r="E129" i="11"/>
  <c r="E128" i="11" s="1"/>
  <c r="D129" i="11"/>
  <c r="C129" i="11"/>
  <c r="G129" i="11" s="1"/>
  <c r="G128" i="11" s="1"/>
  <c r="G127" i="11" s="1"/>
  <c r="C12" i="13" s="1"/>
  <c r="F128" i="11"/>
  <c r="K129" i="11" s="1"/>
  <c r="K128" i="11" s="1"/>
  <c r="D128" i="11"/>
  <c r="I129" i="11" s="1"/>
  <c r="I128" i="11" s="1"/>
  <c r="F126" i="11"/>
  <c r="D126" i="11"/>
  <c r="E125" i="11"/>
  <c r="C125" i="11"/>
  <c r="F124" i="11"/>
  <c r="D124" i="11"/>
  <c r="E123" i="11"/>
  <c r="C123" i="11"/>
  <c r="F122" i="11"/>
  <c r="D122" i="11"/>
  <c r="E121" i="11"/>
  <c r="C121" i="11"/>
  <c r="F120" i="11"/>
  <c r="D120" i="11"/>
  <c r="P118" i="11"/>
  <c r="O118" i="11"/>
  <c r="N118" i="11"/>
  <c r="M118" i="11"/>
  <c r="Q118" i="11" s="1"/>
  <c r="K118" i="11"/>
  <c r="J118" i="11"/>
  <c r="I118" i="11"/>
  <c r="H118" i="11"/>
  <c r="L118" i="11" s="1"/>
  <c r="F118" i="11"/>
  <c r="E118" i="11"/>
  <c r="D118" i="11"/>
  <c r="C118" i="11"/>
  <c r="G118" i="11" s="1"/>
  <c r="F117" i="11"/>
  <c r="E117" i="11"/>
  <c r="E116" i="11" s="1"/>
  <c r="D117" i="11"/>
  <c r="C117" i="11"/>
  <c r="G117" i="11" s="1"/>
  <c r="G116" i="11" s="1"/>
  <c r="F116" i="11"/>
  <c r="D116" i="11"/>
  <c r="P115" i="11"/>
  <c r="O115" i="11"/>
  <c r="N115" i="11"/>
  <c r="M115" i="11"/>
  <c r="Q115" i="11" s="1"/>
  <c r="K115" i="11"/>
  <c r="J115" i="11"/>
  <c r="I115" i="11"/>
  <c r="H115" i="11"/>
  <c r="L115" i="11" s="1"/>
  <c r="F115" i="11"/>
  <c r="E115" i="11"/>
  <c r="D115" i="11"/>
  <c r="C115" i="11"/>
  <c r="G115" i="11" s="1"/>
  <c r="F114" i="11"/>
  <c r="F113" i="11" s="1"/>
  <c r="E114" i="11"/>
  <c r="D114" i="11"/>
  <c r="D113" i="11" s="1"/>
  <c r="C114" i="11"/>
  <c r="G114" i="11" s="1"/>
  <c r="G113" i="11" s="1"/>
  <c r="E113" i="11"/>
  <c r="C113" i="11"/>
  <c r="P112" i="11"/>
  <c r="O112" i="11"/>
  <c r="N112" i="11"/>
  <c r="M112" i="11"/>
  <c r="Q112" i="11" s="1"/>
  <c r="K112" i="11"/>
  <c r="J112" i="11"/>
  <c r="I112" i="11"/>
  <c r="H112" i="11"/>
  <c r="L112" i="11" s="1"/>
  <c r="F112" i="11"/>
  <c r="E112" i="11"/>
  <c r="D112" i="11"/>
  <c r="C112" i="11"/>
  <c r="G112" i="11" s="1"/>
  <c r="F111" i="11"/>
  <c r="E111" i="11"/>
  <c r="E110" i="11" s="1"/>
  <c r="D111" i="11"/>
  <c r="C111" i="11"/>
  <c r="G111" i="11" s="1"/>
  <c r="G110" i="11" s="1"/>
  <c r="F110" i="11"/>
  <c r="D110" i="11"/>
  <c r="P109" i="11"/>
  <c r="O109" i="11"/>
  <c r="N109" i="11"/>
  <c r="M109" i="11"/>
  <c r="Q109" i="11" s="1"/>
  <c r="K109" i="11"/>
  <c r="J109" i="11"/>
  <c r="I109" i="11"/>
  <c r="H109" i="11"/>
  <c r="L109" i="11" s="1"/>
  <c r="F109" i="11"/>
  <c r="E109" i="11"/>
  <c r="D109" i="11"/>
  <c r="C109" i="11"/>
  <c r="G109" i="11" s="1"/>
  <c r="F108" i="11"/>
  <c r="F107" i="11" s="1"/>
  <c r="E108" i="11"/>
  <c r="D108" i="11"/>
  <c r="D107" i="11" s="1"/>
  <c r="C108" i="11"/>
  <c r="G108" i="11" s="1"/>
  <c r="G107" i="11" s="1"/>
  <c r="E107" i="11"/>
  <c r="C107" i="11"/>
  <c r="P106" i="11"/>
  <c r="O106" i="11"/>
  <c r="N106" i="11"/>
  <c r="M106" i="11"/>
  <c r="Q106" i="11" s="1"/>
  <c r="K106" i="11"/>
  <c r="J106" i="11"/>
  <c r="I106" i="11"/>
  <c r="H106" i="11"/>
  <c r="L106" i="11" s="1"/>
  <c r="F106" i="11"/>
  <c r="E106" i="11"/>
  <c r="D106" i="11"/>
  <c r="C106" i="11"/>
  <c r="G106" i="11" s="1"/>
  <c r="F105" i="11"/>
  <c r="E105" i="11"/>
  <c r="E104" i="11" s="1"/>
  <c r="D105" i="11"/>
  <c r="C105" i="11"/>
  <c r="G105" i="11" s="1"/>
  <c r="G104" i="11" s="1"/>
  <c r="F104" i="11"/>
  <c r="D104" i="11"/>
  <c r="P103" i="11"/>
  <c r="O103" i="11"/>
  <c r="N103" i="11"/>
  <c r="M103" i="11"/>
  <c r="Q103" i="11" s="1"/>
  <c r="K103" i="11"/>
  <c r="J103" i="11"/>
  <c r="I103" i="11"/>
  <c r="H103" i="11"/>
  <c r="L103" i="11" s="1"/>
  <c r="F103" i="11"/>
  <c r="E103" i="11"/>
  <c r="D103" i="11"/>
  <c r="C103" i="11"/>
  <c r="G103" i="11" s="1"/>
  <c r="F102" i="11"/>
  <c r="F101" i="11" s="1"/>
  <c r="E102" i="11"/>
  <c r="D102" i="11"/>
  <c r="D101" i="11" s="1"/>
  <c r="C102" i="11"/>
  <c r="G102" i="11" s="1"/>
  <c r="G101" i="11" s="1"/>
  <c r="E101" i="11"/>
  <c r="C101" i="11"/>
  <c r="P100" i="11"/>
  <c r="O100" i="11"/>
  <c r="N100" i="11"/>
  <c r="M100" i="11"/>
  <c r="Q100" i="11" s="1"/>
  <c r="K100" i="11"/>
  <c r="J100" i="11"/>
  <c r="I100" i="11"/>
  <c r="H100" i="11"/>
  <c r="L100" i="11" s="1"/>
  <c r="F100" i="11"/>
  <c r="E100" i="11"/>
  <c r="D100" i="11"/>
  <c r="C100" i="11"/>
  <c r="G100" i="11" s="1"/>
  <c r="F99" i="11"/>
  <c r="E99" i="11"/>
  <c r="E98" i="11" s="1"/>
  <c r="D99" i="11"/>
  <c r="C99" i="11"/>
  <c r="G99" i="11" s="1"/>
  <c r="G98" i="11" s="1"/>
  <c r="F98" i="11"/>
  <c r="F97" i="11" s="1"/>
  <c r="D98" i="11"/>
  <c r="D97" i="11" s="1"/>
  <c r="F87" i="11"/>
  <c r="E87" i="11"/>
  <c r="D87" i="11"/>
  <c r="C87" i="11"/>
  <c r="G87" i="11" s="1"/>
  <c r="F84" i="11"/>
  <c r="E84" i="11"/>
  <c r="D84" i="11"/>
  <c r="C84" i="11"/>
  <c r="G84" i="11" s="1"/>
  <c r="F81" i="11"/>
  <c r="E81" i="11"/>
  <c r="D81" i="11"/>
  <c r="C81" i="11"/>
  <c r="G81" i="11" s="1"/>
  <c r="F78" i="11"/>
  <c r="E78" i="11"/>
  <c r="D78" i="11"/>
  <c r="C78" i="11"/>
  <c r="G78" i="11" s="1"/>
  <c r="F75" i="11"/>
  <c r="E75" i="11"/>
  <c r="D75" i="11"/>
  <c r="C75" i="11"/>
  <c r="F72" i="11"/>
  <c r="E72" i="11"/>
  <c r="D72" i="11"/>
  <c r="C72" i="11"/>
  <c r="F69" i="11"/>
  <c r="E69" i="11"/>
  <c r="D69" i="11"/>
  <c r="C69" i="11"/>
  <c r="Q63" i="11"/>
  <c r="L63" i="11"/>
  <c r="G63" i="11"/>
  <c r="Q62" i="11"/>
  <c r="L62" i="11"/>
  <c r="G62" i="11"/>
  <c r="Q61" i="11"/>
  <c r="L61" i="11"/>
  <c r="G61" i="11"/>
  <c r="Q56" i="11"/>
  <c r="L56" i="11"/>
  <c r="G56" i="11"/>
  <c r="Q55" i="11"/>
  <c r="L55" i="11"/>
  <c r="G55" i="11"/>
  <c r="Q54" i="11"/>
  <c r="L54" i="11"/>
  <c r="G54" i="11"/>
  <c r="Q49" i="11"/>
  <c r="L49" i="11"/>
  <c r="G49" i="11"/>
  <c r="Q48" i="11"/>
  <c r="L48" i="11"/>
  <c r="G48" i="11"/>
  <c r="Q47" i="11"/>
  <c r="L47" i="11"/>
  <c r="G47" i="11"/>
  <c r="Q42" i="11"/>
  <c r="L42" i="11"/>
  <c r="G42" i="11"/>
  <c r="Q41" i="11"/>
  <c r="L41" i="11"/>
  <c r="G41" i="11"/>
  <c r="Q40" i="11"/>
  <c r="L40" i="11"/>
  <c r="G40" i="11"/>
  <c r="Q35" i="11"/>
  <c r="L35" i="11"/>
  <c r="G35" i="11"/>
  <c r="Q34" i="11"/>
  <c r="L34" i="11"/>
  <c r="G34" i="11"/>
  <c r="Q33" i="11"/>
  <c r="L33" i="11"/>
  <c r="G33" i="11"/>
  <c r="Q28" i="11"/>
  <c r="L28" i="11"/>
  <c r="G28" i="11"/>
  <c r="Q27" i="11"/>
  <c r="L27" i="11"/>
  <c r="G27" i="11"/>
  <c r="Q26" i="11"/>
  <c r="L26" i="11"/>
  <c r="G26" i="11"/>
  <c r="Q21" i="11"/>
  <c r="L21" i="11"/>
  <c r="G21" i="11"/>
  <c r="Q20" i="11"/>
  <c r="L20" i="11"/>
  <c r="G20" i="11"/>
  <c r="Q19" i="11"/>
  <c r="L19" i="11"/>
  <c r="G19" i="11"/>
  <c r="C7" i="11"/>
  <c r="H7" i="11" s="1"/>
  <c r="Q258" i="7"/>
  <c r="L258" i="7"/>
  <c r="G258" i="7"/>
  <c r="F257" i="7"/>
  <c r="E257" i="7"/>
  <c r="E256" i="7" s="1"/>
  <c r="J257" i="7" s="1"/>
  <c r="J256" i="7" s="1"/>
  <c r="O257" i="7" s="1"/>
  <c r="O256" i="7" s="1"/>
  <c r="D257" i="7"/>
  <c r="C257" i="7"/>
  <c r="G257" i="7" s="1"/>
  <c r="G256" i="7" s="1"/>
  <c r="F256" i="7"/>
  <c r="K257" i="7" s="1"/>
  <c r="K256" i="7" s="1"/>
  <c r="P257" i="7" s="1"/>
  <c r="P256" i="7" s="1"/>
  <c r="D256" i="7"/>
  <c r="I257" i="7" s="1"/>
  <c r="I256" i="7" s="1"/>
  <c r="N257" i="7" s="1"/>
  <c r="N256" i="7" s="1"/>
  <c r="Q255" i="7"/>
  <c r="L255" i="7"/>
  <c r="G255" i="7"/>
  <c r="Q254" i="7"/>
  <c r="L254" i="7"/>
  <c r="G254" i="7"/>
  <c r="F253" i="7"/>
  <c r="E253" i="7"/>
  <c r="E252" i="7" s="1"/>
  <c r="J253" i="7" s="1"/>
  <c r="J252" i="7" s="1"/>
  <c r="O253" i="7" s="1"/>
  <c r="O252" i="7" s="1"/>
  <c r="D253" i="7"/>
  <c r="C253" i="7"/>
  <c r="G253" i="7" s="1"/>
  <c r="G252" i="7" s="1"/>
  <c r="F252" i="7"/>
  <c r="K253" i="7" s="1"/>
  <c r="K252" i="7" s="1"/>
  <c r="P253" i="7" s="1"/>
  <c r="P252" i="7" s="1"/>
  <c r="D252" i="7"/>
  <c r="I253" i="7" s="1"/>
  <c r="I252" i="7" s="1"/>
  <c r="N253" i="7" s="1"/>
  <c r="N252" i="7" s="1"/>
  <c r="Q251" i="7"/>
  <c r="L251" i="7"/>
  <c r="G251" i="7"/>
  <c r="F250" i="7"/>
  <c r="F249" i="7" s="1"/>
  <c r="K250" i="7" s="1"/>
  <c r="K249" i="7" s="1"/>
  <c r="P250" i="7" s="1"/>
  <c r="P249" i="7" s="1"/>
  <c r="E250" i="7"/>
  <c r="D250" i="7"/>
  <c r="D249" i="7" s="1"/>
  <c r="I250" i="7" s="1"/>
  <c r="I249" i="7" s="1"/>
  <c r="N250" i="7" s="1"/>
  <c r="N249" i="7" s="1"/>
  <c r="C250" i="7"/>
  <c r="G250" i="7" s="1"/>
  <c r="G249" i="7" s="1"/>
  <c r="E249" i="7"/>
  <c r="J250" i="7" s="1"/>
  <c r="J249" i="7" s="1"/>
  <c r="O250" i="7" s="1"/>
  <c r="O249" i="7" s="1"/>
  <c r="C249" i="7"/>
  <c r="H250" i="7" s="1"/>
  <c r="Q248" i="7"/>
  <c r="L248" i="7"/>
  <c r="G248" i="7"/>
  <c r="F247" i="7"/>
  <c r="E247" i="7"/>
  <c r="E246" i="7" s="1"/>
  <c r="J247" i="7" s="1"/>
  <c r="J246" i="7" s="1"/>
  <c r="O247" i="7" s="1"/>
  <c r="O246" i="7" s="1"/>
  <c r="D247" i="7"/>
  <c r="C247" i="7"/>
  <c r="G247" i="7" s="1"/>
  <c r="G246" i="7" s="1"/>
  <c r="F246" i="7"/>
  <c r="K247" i="7" s="1"/>
  <c r="K246" i="7" s="1"/>
  <c r="P247" i="7" s="1"/>
  <c r="P246" i="7" s="1"/>
  <c r="D246" i="7"/>
  <c r="I247" i="7" s="1"/>
  <c r="I246" i="7" s="1"/>
  <c r="N247" i="7" s="1"/>
  <c r="N246" i="7" s="1"/>
  <c r="Q245" i="7"/>
  <c r="L245" i="7"/>
  <c r="G245" i="7"/>
  <c r="F244" i="7"/>
  <c r="F243" i="7" s="1"/>
  <c r="K244" i="7" s="1"/>
  <c r="K243" i="7" s="1"/>
  <c r="P244" i="7" s="1"/>
  <c r="P243" i="7" s="1"/>
  <c r="E244" i="7"/>
  <c r="D244" i="7"/>
  <c r="D243" i="7" s="1"/>
  <c r="I244" i="7" s="1"/>
  <c r="I243" i="7" s="1"/>
  <c r="N244" i="7" s="1"/>
  <c r="N243" i="7" s="1"/>
  <c r="C244" i="7"/>
  <c r="G244" i="7" s="1"/>
  <c r="G243" i="7" s="1"/>
  <c r="E243" i="7"/>
  <c r="J244" i="7" s="1"/>
  <c r="J243" i="7" s="1"/>
  <c r="O244" i="7" s="1"/>
  <c r="O243" i="7" s="1"/>
  <c r="C243" i="7"/>
  <c r="H244" i="7" s="1"/>
  <c r="Q242" i="7"/>
  <c r="L242" i="7"/>
  <c r="G242" i="7"/>
  <c r="F241" i="7"/>
  <c r="E241" i="7"/>
  <c r="E240" i="7" s="1"/>
  <c r="J241" i="7" s="1"/>
  <c r="J240" i="7" s="1"/>
  <c r="O241" i="7" s="1"/>
  <c r="O240" i="7" s="1"/>
  <c r="D241" i="7"/>
  <c r="C241" i="7"/>
  <c r="G241" i="7" s="1"/>
  <c r="G240" i="7" s="1"/>
  <c r="F240" i="7"/>
  <c r="K241" i="7" s="1"/>
  <c r="K240" i="7" s="1"/>
  <c r="P241" i="7" s="1"/>
  <c r="P240" i="7" s="1"/>
  <c r="D240" i="7"/>
  <c r="I241" i="7" s="1"/>
  <c r="I240" i="7" s="1"/>
  <c r="N241" i="7" s="1"/>
  <c r="N240" i="7" s="1"/>
  <c r="Q239" i="7"/>
  <c r="L239" i="7"/>
  <c r="G239" i="7"/>
  <c r="F238" i="7"/>
  <c r="F237" i="7" s="1"/>
  <c r="E238" i="7"/>
  <c r="D238" i="7"/>
  <c r="D237" i="7" s="1"/>
  <c r="C238" i="7"/>
  <c r="G238" i="7" s="1"/>
  <c r="G237" i="7" s="1"/>
  <c r="G236" i="7" s="1"/>
  <c r="E237" i="7"/>
  <c r="J238" i="7" s="1"/>
  <c r="J237" i="7" s="1"/>
  <c r="C237" i="7"/>
  <c r="H238" i="7" s="1"/>
  <c r="Q235" i="7"/>
  <c r="L235" i="7"/>
  <c r="G235" i="7"/>
  <c r="F234" i="7"/>
  <c r="F233" i="7" s="1"/>
  <c r="K234" i="7" s="1"/>
  <c r="K233" i="7" s="1"/>
  <c r="P234" i="7" s="1"/>
  <c r="P233" i="7" s="1"/>
  <c r="E234" i="7"/>
  <c r="D234" i="7"/>
  <c r="D233" i="7" s="1"/>
  <c r="I234" i="7" s="1"/>
  <c r="I233" i="7" s="1"/>
  <c r="N234" i="7" s="1"/>
  <c r="N233" i="7" s="1"/>
  <c r="C234" i="7"/>
  <c r="G234" i="7" s="1"/>
  <c r="G233" i="7" s="1"/>
  <c r="E233" i="7"/>
  <c r="J234" i="7" s="1"/>
  <c r="J233" i="7" s="1"/>
  <c r="O234" i="7" s="1"/>
  <c r="O233" i="7" s="1"/>
  <c r="C233" i="7"/>
  <c r="H234" i="7" s="1"/>
  <c r="Q232" i="7"/>
  <c r="L232" i="7"/>
  <c r="G232" i="7"/>
  <c r="F231" i="7"/>
  <c r="E231" i="7"/>
  <c r="E230" i="7" s="1"/>
  <c r="J231" i="7" s="1"/>
  <c r="J230" i="7" s="1"/>
  <c r="O231" i="7" s="1"/>
  <c r="O230" i="7" s="1"/>
  <c r="D231" i="7"/>
  <c r="C231" i="7"/>
  <c r="G231" i="7" s="1"/>
  <c r="G230" i="7" s="1"/>
  <c r="F230" i="7"/>
  <c r="K231" i="7" s="1"/>
  <c r="K230" i="7" s="1"/>
  <c r="P231" i="7" s="1"/>
  <c r="P230" i="7" s="1"/>
  <c r="D230" i="7"/>
  <c r="I231" i="7" s="1"/>
  <c r="I230" i="7" s="1"/>
  <c r="N231" i="7" s="1"/>
  <c r="N230" i="7" s="1"/>
  <c r="Q229" i="7"/>
  <c r="L229" i="7"/>
  <c r="G229" i="7"/>
  <c r="F228" i="7"/>
  <c r="F227" i="7" s="1"/>
  <c r="K228" i="7" s="1"/>
  <c r="K227" i="7" s="1"/>
  <c r="P228" i="7" s="1"/>
  <c r="P227" i="7" s="1"/>
  <c r="E228" i="7"/>
  <c r="D228" i="7"/>
  <c r="D227" i="7" s="1"/>
  <c r="I228" i="7" s="1"/>
  <c r="I227" i="7" s="1"/>
  <c r="N228" i="7" s="1"/>
  <c r="N227" i="7" s="1"/>
  <c r="L271" i="6" s="1"/>
  <c r="C228" i="7"/>
  <c r="G228" i="7" s="1"/>
  <c r="G227" i="7" s="1"/>
  <c r="E227" i="7"/>
  <c r="J228" i="7" s="1"/>
  <c r="J227" i="7" s="1"/>
  <c r="O228" i="7" s="1"/>
  <c r="O227" i="7" s="1"/>
  <c r="C227" i="7"/>
  <c r="H228" i="7" s="1"/>
  <c r="Q226" i="7"/>
  <c r="L226" i="7"/>
  <c r="G226" i="7"/>
  <c r="F225" i="7"/>
  <c r="E225" i="7"/>
  <c r="E224" i="7" s="1"/>
  <c r="J225" i="7" s="1"/>
  <c r="J224" i="7" s="1"/>
  <c r="O225" i="7" s="1"/>
  <c r="O224" i="7" s="1"/>
  <c r="D225" i="7"/>
  <c r="C225" i="7"/>
  <c r="G225" i="7" s="1"/>
  <c r="G224" i="7" s="1"/>
  <c r="F224" i="7"/>
  <c r="K225" i="7" s="1"/>
  <c r="K224" i="7" s="1"/>
  <c r="P225" i="7" s="1"/>
  <c r="P224" i="7" s="1"/>
  <c r="D224" i="7"/>
  <c r="I225" i="7" s="1"/>
  <c r="I224" i="7" s="1"/>
  <c r="N225" i="7" s="1"/>
  <c r="N224" i="7" s="1"/>
  <c r="Q223" i="7"/>
  <c r="L223" i="7"/>
  <c r="G223" i="7"/>
  <c r="F222" i="7"/>
  <c r="F221" i="7" s="1"/>
  <c r="K222" i="7" s="1"/>
  <c r="K221" i="7" s="1"/>
  <c r="P222" i="7" s="1"/>
  <c r="P221" i="7" s="1"/>
  <c r="E222" i="7"/>
  <c r="D222" i="7"/>
  <c r="D221" i="7" s="1"/>
  <c r="I222" i="7" s="1"/>
  <c r="I221" i="7" s="1"/>
  <c r="N222" i="7" s="1"/>
  <c r="N221" i="7" s="1"/>
  <c r="C222" i="7"/>
  <c r="G222" i="7" s="1"/>
  <c r="G221" i="7" s="1"/>
  <c r="E221" i="7"/>
  <c r="J222" i="7" s="1"/>
  <c r="J221" i="7" s="1"/>
  <c r="O222" i="7" s="1"/>
  <c r="O221" i="7" s="1"/>
  <c r="C221" i="7"/>
  <c r="H222" i="7" s="1"/>
  <c r="Q220" i="7"/>
  <c r="L220" i="7"/>
  <c r="G220" i="7"/>
  <c r="F219" i="7"/>
  <c r="E219" i="7"/>
  <c r="E218" i="7" s="1"/>
  <c r="J219" i="7" s="1"/>
  <c r="J218" i="7" s="1"/>
  <c r="O219" i="7" s="1"/>
  <c r="O218" i="7" s="1"/>
  <c r="D219" i="7"/>
  <c r="C219" i="7"/>
  <c r="G219" i="7" s="1"/>
  <c r="G218" i="7" s="1"/>
  <c r="F218" i="7"/>
  <c r="K219" i="7" s="1"/>
  <c r="K218" i="7" s="1"/>
  <c r="P219" i="7" s="1"/>
  <c r="P218" i="7" s="1"/>
  <c r="D218" i="7"/>
  <c r="I219" i="7" s="1"/>
  <c r="I218" i="7" s="1"/>
  <c r="N219" i="7" s="1"/>
  <c r="N218" i="7" s="1"/>
  <c r="Q217" i="7"/>
  <c r="L217" i="7"/>
  <c r="G217" i="7"/>
  <c r="F216" i="7"/>
  <c r="F215" i="7" s="1"/>
  <c r="E216" i="7"/>
  <c r="D216" i="7"/>
  <c r="D215" i="7" s="1"/>
  <c r="C216" i="7"/>
  <c r="G216" i="7" s="1"/>
  <c r="G215" i="7" s="1"/>
  <c r="E215" i="7"/>
  <c r="J216" i="7" s="1"/>
  <c r="J215" i="7" s="1"/>
  <c r="C215" i="7"/>
  <c r="H216" i="7" s="1"/>
  <c r="Q198" i="7"/>
  <c r="L198" i="7"/>
  <c r="G198" i="7"/>
  <c r="Q197" i="7"/>
  <c r="L197" i="7"/>
  <c r="G197" i="7"/>
  <c r="P196" i="7"/>
  <c r="O196" i="7"/>
  <c r="N196" i="7"/>
  <c r="M196" i="7"/>
  <c r="K196" i="7"/>
  <c r="J196" i="7"/>
  <c r="I196" i="7"/>
  <c r="H196" i="7"/>
  <c r="L196" i="7" s="1"/>
  <c r="F196" i="7"/>
  <c r="E196" i="7"/>
  <c r="D196" i="7"/>
  <c r="C196" i="7"/>
  <c r="G196" i="7" s="1"/>
  <c r="F195" i="7"/>
  <c r="E195" i="7"/>
  <c r="E194" i="7" s="1"/>
  <c r="J195" i="7" s="1"/>
  <c r="D195" i="7"/>
  <c r="C195" i="7"/>
  <c r="C194" i="7" s="1"/>
  <c r="H195" i="7" s="1"/>
  <c r="H194" i="7" s="1"/>
  <c r="M195" i="7" s="1"/>
  <c r="J194" i="7"/>
  <c r="O195" i="7" s="1"/>
  <c r="O194" i="7" s="1"/>
  <c r="F194" i="7"/>
  <c r="K195" i="7" s="1"/>
  <c r="K194" i="7" s="1"/>
  <c r="P195" i="7" s="1"/>
  <c r="P194" i="7" s="1"/>
  <c r="D194" i="7"/>
  <c r="I195" i="7" s="1"/>
  <c r="I194" i="7" s="1"/>
  <c r="N195" i="7" s="1"/>
  <c r="N194" i="7" s="1"/>
  <c r="Q193" i="7"/>
  <c r="L193" i="7"/>
  <c r="G193" i="7"/>
  <c r="Q192" i="7"/>
  <c r="L192" i="7"/>
  <c r="G192" i="7"/>
  <c r="P191" i="7"/>
  <c r="O191" i="7"/>
  <c r="N191" i="7"/>
  <c r="M191" i="7"/>
  <c r="Q191" i="7" s="1"/>
  <c r="K191" i="7"/>
  <c r="J191" i="7"/>
  <c r="I191" i="7"/>
  <c r="H191" i="7"/>
  <c r="L191" i="7" s="1"/>
  <c r="F191" i="7"/>
  <c r="E191" i="7"/>
  <c r="D191" i="7"/>
  <c r="C191" i="7"/>
  <c r="G191" i="7" s="1"/>
  <c r="G189" i="7" s="1"/>
  <c r="F190" i="7"/>
  <c r="F189" i="7" s="1"/>
  <c r="K190" i="7" s="1"/>
  <c r="E190" i="7"/>
  <c r="D190" i="7"/>
  <c r="D189" i="7" s="1"/>
  <c r="I190" i="7" s="1"/>
  <c r="C190" i="7"/>
  <c r="G190" i="7" s="1"/>
  <c r="K189" i="7"/>
  <c r="P190" i="7" s="1"/>
  <c r="P189" i="7" s="1"/>
  <c r="I189" i="7"/>
  <c r="N190" i="7" s="1"/>
  <c r="N189" i="7" s="1"/>
  <c r="E189" i="7"/>
  <c r="J190" i="7" s="1"/>
  <c r="J189" i="7" s="1"/>
  <c r="O190" i="7" s="1"/>
  <c r="O189" i="7" s="1"/>
  <c r="C189" i="7"/>
  <c r="H190" i="7" s="1"/>
  <c r="Q188" i="7"/>
  <c r="L188" i="7"/>
  <c r="G188" i="7"/>
  <c r="Q187" i="7"/>
  <c r="L187" i="7"/>
  <c r="G187" i="7"/>
  <c r="P186" i="7"/>
  <c r="O186" i="7"/>
  <c r="N186" i="7"/>
  <c r="M186" i="7"/>
  <c r="Q186" i="7" s="1"/>
  <c r="K186" i="7"/>
  <c r="J186" i="7"/>
  <c r="I186" i="7"/>
  <c r="H186" i="7"/>
  <c r="L186" i="7" s="1"/>
  <c r="F186" i="7"/>
  <c r="F184" i="7" s="1"/>
  <c r="E186" i="7"/>
  <c r="D186" i="7"/>
  <c r="C186" i="7"/>
  <c r="F185" i="7"/>
  <c r="E185" i="7"/>
  <c r="E184" i="7" s="1"/>
  <c r="J185" i="7" s="1"/>
  <c r="D185" i="7"/>
  <c r="C185" i="7"/>
  <c r="C184" i="7" s="1"/>
  <c r="H185" i="7" s="1"/>
  <c r="J184" i="7"/>
  <c r="O185" i="7" s="1"/>
  <c r="O184" i="7" s="1"/>
  <c r="H184" i="7"/>
  <c r="M185" i="7" s="1"/>
  <c r="D184" i="7"/>
  <c r="I185" i="7" s="1"/>
  <c r="I184" i="7" s="1"/>
  <c r="N185" i="7" s="1"/>
  <c r="N184" i="7" s="1"/>
  <c r="Q183" i="7"/>
  <c r="L183" i="7"/>
  <c r="G183" i="7"/>
  <c r="Q182" i="7"/>
  <c r="L182" i="7"/>
  <c r="G182" i="7"/>
  <c r="P181" i="7"/>
  <c r="O181" i="7"/>
  <c r="N181" i="7"/>
  <c r="M181" i="7"/>
  <c r="Q181" i="7" s="1"/>
  <c r="K181" i="7"/>
  <c r="J181" i="7"/>
  <c r="I181" i="7"/>
  <c r="H181" i="7"/>
  <c r="F181" i="7"/>
  <c r="E181" i="7"/>
  <c r="D181" i="7"/>
  <c r="C181" i="7"/>
  <c r="G181" i="7" s="1"/>
  <c r="F180" i="7"/>
  <c r="F179" i="7" s="1"/>
  <c r="K180" i="7" s="1"/>
  <c r="K179" i="7" s="1"/>
  <c r="P180" i="7" s="1"/>
  <c r="P179" i="7" s="1"/>
  <c r="E180" i="7"/>
  <c r="D180" i="7"/>
  <c r="D179" i="7" s="1"/>
  <c r="I180" i="7" s="1"/>
  <c r="C180" i="7"/>
  <c r="I179" i="7"/>
  <c r="N180" i="7" s="1"/>
  <c r="N179" i="7" s="1"/>
  <c r="E179" i="7"/>
  <c r="J180" i="7" s="1"/>
  <c r="J179" i="7" s="1"/>
  <c r="O180" i="7" s="1"/>
  <c r="O179" i="7" s="1"/>
  <c r="Q178" i="7"/>
  <c r="L178" i="7"/>
  <c r="G178" i="7"/>
  <c r="Q177" i="7"/>
  <c r="L177" i="7"/>
  <c r="G177" i="7"/>
  <c r="P176" i="7"/>
  <c r="O176" i="7"/>
  <c r="N176" i="7"/>
  <c r="M176" i="7"/>
  <c r="K176" i="7"/>
  <c r="J176" i="7"/>
  <c r="I176" i="7"/>
  <c r="H176" i="7"/>
  <c r="L176" i="7" s="1"/>
  <c r="F176" i="7"/>
  <c r="E176" i="7"/>
  <c r="D176" i="7"/>
  <c r="C176" i="7"/>
  <c r="G176" i="7" s="1"/>
  <c r="F175" i="7"/>
  <c r="E175" i="7"/>
  <c r="E174" i="7" s="1"/>
  <c r="J175" i="7" s="1"/>
  <c r="D175" i="7"/>
  <c r="C175" i="7"/>
  <c r="C174" i="7" s="1"/>
  <c r="H175" i="7" s="1"/>
  <c r="H174" i="7" s="1"/>
  <c r="M175" i="7" s="1"/>
  <c r="J174" i="7"/>
  <c r="O175" i="7" s="1"/>
  <c r="O174" i="7" s="1"/>
  <c r="F174" i="7"/>
  <c r="K175" i="7" s="1"/>
  <c r="K174" i="7" s="1"/>
  <c r="P175" i="7" s="1"/>
  <c r="P174" i="7" s="1"/>
  <c r="D174" i="7"/>
  <c r="I175" i="7" s="1"/>
  <c r="I174" i="7" s="1"/>
  <c r="N175" i="7" s="1"/>
  <c r="N174" i="7" s="1"/>
  <c r="Q173" i="7"/>
  <c r="L173" i="7"/>
  <c r="G173" i="7"/>
  <c r="Q172" i="7"/>
  <c r="L172" i="7"/>
  <c r="G172" i="7"/>
  <c r="P171" i="7"/>
  <c r="O171" i="7"/>
  <c r="N171" i="7"/>
  <c r="M171" i="7"/>
  <c r="Q171" i="7" s="1"/>
  <c r="K171" i="7"/>
  <c r="J171" i="7"/>
  <c r="I171" i="7"/>
  <c r="H171" i="7"/>
  <c r="L171" i="7" s="1"/>
  <c r="F171" i="7"/>
  <c r="E171" i="7"/>
  <c r="D171" i="7"/>
  <c r="C171" i="7"/>
  <c r="G171" i="7" s="1"/>
  <c r="G169" i="7" s="1"/>
  <c r="F170" i="7"/>
  <c r="F169" i="7" s="1"/>
  <c r="K170" i="7" s="1"/>
  <c r="E170" i="7"/>
  <c r="D170" i="7"/>
  <c r="D169" i="7" s="1"/>
  <c r="I170" i="7" s="1"/>
  <c r="C170" i="7"/>
  <c r="G170" i="7" s="1"/>
  <c r="K169" i="7"/>
  <c r="P170" i="7" s="1"/>
  <c r="P169" i="7" s="1"/>
  <c r="I169" i="7"/>
  <c r="N170" i="7" s="1"/>
  <c r="N169" i="7" s="1"/>
  <c r="E169" i="7"/>
  <c r="J170" i="7" s="1"/>
  <c r="J169" i="7" s="1"/>
  <c r="O170" i="7" s="1"/>
  <c r="O169" i="7" s="1"/>
  <c r="C169" i="7"/>
  <c r="H170" i="7" s="1"/>
  <c r="Q168" i="7"/>
  <c r="L168" i="7"/>
  <c r="G168" i="7"/>
  <c r="Q167" i="7"/>
  <c r="L167" i="7"/>
  <c r="G167" i="7"/>
  <c r="P166" i="7"/>
  <c r="O166" i="7"/>
  <c r="N166" i="7"/>
  <c r="M166" i="7"/>
  <c r="Q166" i="7" s="1"/>
  <c r="K166" i="7"/>
  <c r="J166" i="7"/>
  <c r="I166" i="7"/>
  <c r="H166" i="7"/>
  <c r="L166" i="7" s="1"/>
  <c r="F166" i="7"/>
  <c r="F164" i="7" s="1"/>
  <c r="E166" i="7"/>
  <c r="D166" i="7"/>
  <c r="C166" i="7"/>
  <c r="F165" i="7"/>
  <c r="E165" i="7"/>
  <c r="E164" i="7" s="1"/>
  <c r="J165" i="7" s="1"/>
  <c r="D165" i="7"/>
  <c r="C165" i="7"/>
  <c r="C164" i="7" s="1"/>
  <c r="H165" i="7" s="1"/>
  <c r="J164" i="7"/>
  <c r="H164" i="7"/>
  <c r="D164" i="7"/>
  <c r="D163" i="7" s="1"/>
  <c r="Q162" i="7"/>
  <c r="L162" i="7"/>
  <c r="G162" i="7"/>
  <c r="Q161" i="7"/>
  <c r="L161" i="7"/>
  <c r="G161" i="7"/>
  <c r="P160" i="7"/>
  <c r="O160" i="7"/>
  <c r="N160" i="7"/>
  <c r="M160" i="7"/>
  <c r="Q160" i="7" s="1"/>
  <c r="K160" i="7"/>
  <c r="J160" i="7"/>
  <c r="I160" i="7"/>
  <c r="H160" i="7"/>
  <c r="L160" i="7" s="1"/>
  <c r="F160" i="7"/>
  <c r="F158" i="7" s="1"/>
  <c r="E160" i="7"/>
  <c r="D160" i="7"/>
  <c r="C160" i="7"/>
  <c r="F159" i="7"/>
  <c r="E159" i="7"/>
  <c r="E158" i="7" s="1"/>
  <c r="D159" i="7"/>
  <c r="C159" i="7"/>
  <c r="C158" i="7" s="1"/>
  <c r="D158" i="7"/>
  <c r="I159" i="7" s="1"/>
  <c r="I158" i="7" s="1"/>
  <c r="Q157" i="7"/>
  <c r="L157" i="7"/>
  <c r="G157" i="7"/>
  <c r="Q156" i="7"/>
  <c r="L156" i="7"/>
  <c r="G156" i="7"/>
  <c r="P155" i="7"/>
  <c r="O155" i="7"/>
  <c r="N155" i="7"/>
  <c r="M155" i="7"/>
  <c r="Q155" i="7" s="1"/>
  <c r="K155" i="7"/>
  <c r="J155" i="7"/>
  <c r="I155" i="7"/>
  <c r="H155" i="7"/>
  <c r="F155" i="7"/>
  <c r="E155" i="7"/>
  <c r="D155" i="7"/>
  <c r="C155" i="7"/>
  <c r="G155" i="7" s="1"/>
  <c r="F154" i="7"/>
  <c r="F153" i="7" s="1"/>
  <c r="E154" i="7"/>
  <c r="D154" i="7"/>
  <c r="D153" i="7" s="1"/>
  <c r="C154" i="7"/>
  <c r="E153" i="7"/>
  <c r="J154" i="7" s="1"/>
  <c r="J153" i="7" s="1"/>
  <c r="Q152" i="7"/>
  <c r="L152" i="7"/>
  <c r="G152" i="7"/>
  <c r="Q151" i="7"/>
  <c r="L151" i="7"/>
  <c r="G151" i="7"/>
  <c r="P150" i="7"/>
  <c r="O150" i="7"/>
  <c r="N150" i="7"/>
  <c r="M150" i="7"/>
  <c r="K150" i="7"/>
  <c r="J150" i="7"/>
  <c r="I150" i="7"/>
  <c r="H150" i="7"/>
  <c r="L150" i="7" s="1"/>
  <c r="F150" i="7"/>
  <c r="E150" i="7"/>
  <c r="D150" i="7"/>
  <c r="C150" i="7"/>
  <c r="G150" i="7" s="1"/>
  <c r="F149" i="7"/>
  <c r="E149" i="7"/>
  <c r="E148" i="7" s="1"/>
  <c r="D149" i="7"/>
  <c r="C149" i="7"/>
  <c r="C148" i="7" s="1"/>
  <c r="F148" i="7"/>
  <c r="K149" i="7" s="1"/>
  <c r="K148" i="7" s="1"/>
  <c r="D148" i="7"/>
  <c r="I149" i="7" s="1"/>
  <c r="I148" i="7" s="1"/>
  <c r="Q147" i="7"/>
  <c r="L147" i="7"/>
  <c r="G147" i="7"/>
  <c r="Q146" i="7"/>
  <c r="L146" i="7"/>
  <c r="G146" i="7"/>
  <c r="P145" i="7"/>
  <c r="O145" i="7"/>
  <c r="N145" i="7"/>
  <c r="M145" i="7"/>
  <c r="Q145" i="7" s="1"/>
  <c r="K145" i="7"/>
  <c r="J145" i="7"/>
  <c r="I145" i="7"/>
  <c r="H145" i="7"/>
  <c r="L145" i="7" s="1"/>
  <c r="F145" i="7"/>
  <c r="E145" i="7"/>
  <c r="D145" i="7"/>
  <c r="C145" i="7"/>
  <c r="G145" i="7" s="1"/>
  <c r="G143" i="7" s="1"/>
  <c r="F144" i="7"/>
  <c r="F143" i="7" s="1"/>
  <c r="E144" i="7"/>
  <c r="D144" i="7"/>
  <c r="D143" i="7" s="1"/>
  <c r="C144" i="7"/>
  <c r="G144" i="7" s="1"/>
  <c r="E143" i="7"/>
  <c r="J144" i="7" s="1"/>
  <c r="J143" i="7" s="1"/>
  <c r="C143" i="7"/>
  <c r="H144" i="7" s="1"/>
  <c r="Q142" i="7"/>
  <c r="L142" i="7"/>
  <c r="G142" i="7"/>
  <c r="Q141" i="7"/>
  <c r="L141" i="7"/>
  <c r="G141" i="7"/>
  <c r="P140" i="7"/>
  <c r="O140" i="7"/>
  <c r="N140" i="7"/>
  <c r="M140" i="7"/>
  <c r="Q140" i="7" s="1"/>
  <c r="K140" i="7"/>
  <c r="J140" i="7"/>
  <c r="I140" i="7"/>
  <c r="H140" i="7"/>
  <c r="L140" i="7" s="1"/>
  <c r="F140" i="7"/>
  <c r="F138" i="7" s="1"/>
  <c r="E140" i="7"/>
  <c r="D140" i="7"/>
  <c r="C140" i="7"/>
  <c r="F139" i="7"/>
  <c r="E139" i="7"/>
  <c r="E138" i="7" s="1"/>
  <c r="D139" i="7"/>
  <c r="C139" i="7"/>
  <c r="C138" i="7" s="1"/>
  <c r="D138" i="7"/>
  <c r="I139" i="7" s="1"/>
  <c r="I138" i="7" s="1"/>
  <c r="Q137" i="7"/>
  <c r="L137" i="7"/>
  <c r="G137" i="7"/>
  <c r="Q136" i="7"/>
  <c r="L136" i="7"/>
  <c r="G136" i="7"/>
  <c r="P135" i="7"/>
  <c r="O135" i="7"/>
  <c r="N135" i="7"/>
  <c r="M135" i="7"/>
  <c r="Q135" i="7" s="1"/>
  <c r="K135" i="7"/>
  <c r="J135" i="7"/>
  <c r="I135" i="7"/>
  <c r="H135" i="7"/>
  <c r="F135" i="7"/>
  <c r="E135" i="7"/>
  <c r="D135" i="7"/>
  <c r="C135" i="7"/>
  <c r="G135" i="7" s="1"/>
  <c r="F134" i="7"/>
  <c r="F133" i="7" s="1"/>
  <c r="E134" i="7"/>
  <c r="D134" i="7"/>
  <c r="D133" i="7" s="1"/>
  <c r="C134" i="7"/>
  <c r="E133" i="7"/>
  <c r="J134" i="7" s="1"/>
  <c r="J133" i="7" s="1"/>
  <c r="Q132" i="7"/>
  <c r="L132" i="7"/>
  <c r="G132" i="7"/>
  <c r="Q131" i="7"/>
  <c r="L131" i="7"/>
  <c r="G131" i="7"/>
  <c r="P130" i="7"/>
  <c r="O130" i="7"/>
  <c r="N130" i="7"/>
  <c r="M130" i="7"/>
  <c r="K130" i="7"/>
  <c r="J130" i="7"/>
  <c r="I130" i="7"/>
  <c r="H130" i="7"/>
  <c r="L130" i="7" s="1"/>
  <c r="F130" i="7"/>
  <c r="E130" i="7"/>
  <c r="D130" i="7"/>
  <c r="C130" i="7"/>
  <c r="G130" i="7" s="1"/>
  <c r="F129" i="7"/>
  <c r="E129" i="7"/>
  <c r="E128" i="7" s="1"/>
  <c r="D129" i="7"/>
  <c r="C129" i="7"/>
  <c r="C128" i="7" s="1"/>
  <c r="F128" i="7"/>
  <c r="D128" i="7"/>
  <c r="E127" i="7"/>
  <c r="D126" i="7"/>
  <c r="D124" i="7"/>
  <c r="E123" i="7"/>
  <c r="D122" i="7"/>
  <c r="D120" i="7"/>
  <c r="Q118" i="7"/>
  <c r="L118" i="7"/>
  <c r="G118" i="7"/>
  <c r="F117" i="7"/>
  <c r="F116" i="7" s="1"/>
  <c r="E117" i="7"/>
  <c r="D117" i="7"/>
  <c r="D116" i="7" s="1"/>
  <c r="C117" i="7"/>
  <c r="G117" i="7" s="1"/>
  <c r="G116" i="7" s="1"/>
  <c r="E116" i="7"/>
  <c r="C116" i="7"/>
  <c r="Q115" i="7"/>
  <c r="L115" i="7"/>
  <c r="G115" i="7"/>
  <c r="F114" i="7"/>
  <c r="E114" i="7"/>
  <c r="E113" i="7" s="1"/>
  <c r="D114" i="7"/>
  <c r="C114" i="7"/>
  <c r="G114" i="7" s="1"/>
  <c r="G113" i="7" s="1"/>
  <c r="F113" i="7"/>
  <c r="D113" i="7"/>
  <c r="Q112" i="7"/>
  <c r="L112" i="7"/>
  <c r="G112" i="7"/>
  <c r="F111" i="7"/>
  <c r="F110" i="7" s="1"/>
  <c r="E111" i="7"/>
  <c r="D111" i="7"/>
  <c r="D110" i="7" s="1"/>
  <c r="C111" i="7"/>
  <c r="G111" i="7" s="1"/>
  <c r="G110" i="7" s="1"/>
  <c r="E110" i="7"/>
  <c r="C110" i="7"/>
  <c r="Q109" i="7"/>
  <c r="L109" i="7"/>
  <c r="G109" i="7"/>
  <c r="F108" i="7"/>
  <c r="E108" i="7"/>
  <c r="E107" i="7" s="1"/>
  <c r="D108" i="7"/>
  <c r="C108" i="7"/>
  <c r="G108" i="7" s="1"/>
  <c r="G107" i="7" s="1"/>
  <c r="F107" i="7"/>
  <c r="D107" i="7"/>
  <c r="Q106" i="7"/>
  <c r="L106" i="7"/>
  <c r="G106" i="7"/>
  <c r="F105" i="7"/>
  <c r="F104" i="7" s="1"/>
  <c r="E105" i="7"/>
  <c r="D105" i="7"/>
  <c r="D104" i="7" s="1"/>
  <c r="C105" i="7"/>
  <c r="G105" i="7" s="1"/>
  <c r="G104" i="7" s="1"/>
  <c r="E104" i="7"/>
  <c r="C104" i="7"/>
  <c r="Q103" i="7"/>
  <c r="L103" i="7"/>
  <c r="G103" i="7"/>
  <c r="F102" i="7"/>
  <c r="E102" i="7"/>
  <c r="E101" i="7" s="1"/>
  <c r="D102" i="7"/>
  <c r="C102" i="7"/>
  <c r="G102" i="7" s="1"/>
  <c r="G101" i="7" s="1"/>
  <c r="F101" i="7"/>
  <c r="D101" i="7"/>
  <c r="Q100" i="7"/>
  <c r="L100" i="7"/>
  <c r="G100" i="7"/>
  <c r="F99" i="7"/>
  <c r="F98" i="7" s="1"/>
  <c r="E99" i="7"/>
  <c r="D99" i="7"/>
  <c r="D98" i="7" s="1"/>
  <c r="C99" i="7"/>
  <c r="G99" i="7" s="1"/>
  <c r="G98" i="7" s="1"/>
  <c r="E98" i="7"/>
  <c r="E97" i="7" s="1"/>
  <c r="C98" i="7"/>
  <c r="Q88" i="7"/>
  <c r="L88" i="7"/>
  <c r="G88" i="7"/>
  <c r="F87" i="7"/>
  <c r="F86" i="7" s="1"/>
  <c r="E87" i="7"/>
  <c r="D87" i="7"/>
  <c r="D86" i="7" s="1"/>
  <c r="C87" i="7"/>
  <c r="G87" i="7" s="1"/>
  <c r="G86" i="7" s="1"/>
  <c r="E86" i="7"/>
  <c r="J87" i="7" s="1"/>
  <c r="J86" i="7" s="1"/>
  <c r="C86" i="7"/>
  <c r="H87" i="7" s="1"/>
  <c r="Q85" i="7"/>
  <c r="L85" i="7"/>
  <c r="G85" i="7"/>
  <c r="F84" i="7"/>
  <c r="E84" i="7"/>
  <c r="E83" i="7" s="1"/>
  <c r="D84" i="7"/>
  <c r="C84" i="7"/>
  <c r="G84" i="7" s="1"/>
  <c r="G83" i="7" s="1"/>
  <c r="F83" i="7"/>
  <c r="K84" i="7" s="1"/>
  <c r="K83" i="7" s="1"/>
  <c r="D83" i="7"/>
  <c r="I84" i="7" s="1"/>
  <c r="I83" i="7" s="1"/>
  <c r="Q82" i="7"/>
  <c r="L82" i="7"/>
  <c r="G82" i="7"/>
  <c r="F81" i="7"/>
  <c r="F80" i="7" s="1"/>
  <c r="E81" i="7"/>
  <c r="D81" i="7"/>
  <c r="D80" i="7" s="1"/>
  <c r="C81" i="7"/>
  <c r="G81" i="7" s="1"/>
  <c r="G80" i="7" s="1"/>
  <c r="E80" i="7"/>
  <c r="J81" i="7" s="1"/>
  <c r="J80" i="7" s="1"/>
  <c r="C80" i="7"/>
  <c r="H81" i="7" s="1"/>
  <c r="Q79" i="7"/>
  <c r="L79" i="7"/>
  <c r="G79" i="7"/>
  <c r="F78" i="7"/>
  <c r="E78" i="7"/>
  <c r="E77" i="7" s="1"/>
  <c r="D78" i="7"/>
  <c r="C78" i="7"/>
  <c r="G78" i="7" s="1"/>
  <c r="G77" i="7" s="1"/>
  <c r="F77" i="7"/>
  <c r="K78" i="7" s="1"/>
  <c r="K77" i="7" s="1"/>
  <c r="D77" i="7"/>
  <c r="I78" i="7" s="1"/>
  <c r="I77" i="7" s="1"/>
  <c r="Q76" i="7"/>
  <c r="L76" i="7"/>
  <c r="G76" i="7"/>
  <c r="F75" i="7"/>
  <c r="F74" i="7" s="1"/>
  <c r="E75" i="7"/>
  <c r="D75" i="7"/>
  <c r="D74" i="7" s="1"/>
  <c r="C75" i="7"/>
  <c r="G75" i="7" s="1"/>
  <c r="G74" i="7" s="1"/>
  <c r="E74" i="7"/>
  <c r="J75" i="7" s="1"/>
  <c r="J74" i="7" s="1"/>
  <c r="C74" i="7"/>
  <c r="H75" i="7" s="1"/>
  <c r="Q73" i="7"/>
  <c r="L73" i="7"/>
  <c r="G73" i="7"/>
  <c r="F72" i="7"/>
  <c r="E72" i="7"/>
  <c r="E71" i="7" s="1"/>
  <c r="D72" i="7"/>
  <c r="C72" i="7"/>
  <c r="G72" i="7" s="1"/>
  <c r="G71" i="7" s="1"/>
  <c r="F71" i="7"/>
  <c r="K72" i="7" s="1"/>
  <c r="K71" i="7" s="1"/>
  <c r="D71" i="7"/>
  <c r="I72" i="7" s="1"/>
  <c r="I71" i="7" s="1"/>
  <c r="Q70" i="7"/>
  <c r="L70" i="7"/>
  <c r="G70" i="7"/>
  <c r="F69" i="7"/>
  <c r="F68" i="7" s="1"/>
  <c r="E69" i="7"/>
  <c r="D69" i="7"/>
  <c r="D68" i="7" s="1"/>
  <c r="C69" i="7"/>
  <c r="G69" i="7" s="1"/>
  <c r="G68" i="7" s="1"/>
  <c r="E68" i="7"/>
  <c r="J69" i="7" s="1"/>
  <c r="J68" i="7" s="1"/>
  <c r="C68" i="7"/>
  <c r="H69" i="7" s="1"/>
  <c r="Q63" i="7"/>
  <c r="L63" i="7"/>
  <c r="G63" i="7"/>
  <c r="Q62" i="7"/>
  <c r="L62" i="7"/>
  <c r="G62" i="7"/>
  <c r="Q61" i="7"/>
  <c r="L61" i="7"/>
  <c r="G61" i="7"/>
  <c r="Q56" i="7"/>
  <c r="L56" i="7"/>
  <c r="G56" i="7"/>
  <c r="Q55" i="7"/>
  <c r="L55" i="7"/>
  <c r="G55" i="7"/>
  <c r="Q54" i="7"/>
  <c r="L54" i="7"/>
  <c r="G54" i="7"/>
  <c r="Q49" i="7"/>
  <c r="L49" i="7"/>
  <c r="G49" i="7"/>
  <c r="Q48" i="7"/>
  <c r="L48" i="7"/>
  <c r="G48" i="7"/>
  <c r="Q47" i="7"/>
  <c r="L47" i="7"/>
  <c r="G47" i="7"/>
  <c r="Q42" i="7"/>
  <c r="L42" i="7"/>
  <c r="G42" i="7"/>
  <c r="Q41" i="7"/>
  <c r="L41" i="7"/>
  <c r="G41" i="7"/>
  <c r="Q40" i="7"/>
  <c r="L40" i="7"/>
  <c r="G40" i="7"/>
  <c r="Q35" i="7"/>
  <c r="L35" i="7"/>
  <c r="G35" i="7"/>
  <c r="Q34" i="7"/>
  <c r="L34" i="7"/>
  <c r="G34" i="7"/>
  <c r="Q33" i="7"/>
  <c r="L33" i="7"/>
  <c r="G33" i="7"/>
  <c r="Q28" i="7"/>
  <c r="L28" i="7"/>
  <c r="G28" i="7"/>
  <c r="Q27" i="7"/>
  <c r="L27" i="7"/>
  <c r="G27" i="7"/>
  <c r="Q26" i="7"/>
  <c r="L26" i="7"/>
  <c r="G26" i="7"/>
  <c r="Q21" i="7"/>
  <c r="L21" i="7"/>
  <c r="G21" i="7"/>
  <c r="Q20" i="7"/>
  <c r="L20" i="7"/>
  <c r="G20" i="7"/>
  <c r="Q19" i="7"/>
  <c r="L19" i="7"/>
  <c r="G19" i="7"/>
  <c r="G7" i="7"/>
  <c r="C7" i="7"/>
  <c r="H7" i="7" s="1"/>
  <c r="S429" i="6"/>
  <c r="R429" i="6"/>
  <c r="Q429" i="6"/>
  <c r="P429" i="6"/>
  <c r="O429" i="6"/>
  <c r="N429" i="6"/>
  <c r="M429" i="6"/>
  <c r="L429" i="6"/>
  <c r="K429" i="6"/>
  <c r="J429" i="6"/>
  <c r="I429" i="6"/>
  <c r="H429" i="6"/>
  <c r="G429" i="6"/>
  <c r="F429" i="6"/>
  <c r="E429" i="6"/>
  <c r="D429" i="6"/>
  <c r="C429" i="6"/>
  <c r="S428" i="6"/>
  <c r="R428" i="6"/>
  <c r="Q428" i="6"/>
  <c r="P428" i="6"/>
  <c r="O428" i="6"/>
  <c r="N428" i="6"/>
  <c r="M428" i="6"/>
  <c r="L428" i="6"/>
  <c r="K428" i="6"/>
  <c r="J428" i="6"/>
  <c r="I428" i="6"/>
  <c r="H428" i="6"/>
  <c r="G428" i="6"/>
  <c r="F428" i="6"/>
  <c r="E428" i="6"/>
  <c r="D428" i="6"/>
  <c r="C428" i="6"/>
  <c r="S427" i="6"/>
  <c r="R427" i="6"/>
  <c r="Q427" i="6"/>
  <c r="P427" i="6"/>
  <c r="O427" i="6"/>
  <c r="N427" i="6"/>
  <c r="M427" i="6"/>
  <c r="L427" i="6"/>
  <c r="K427" i="6"/>
  <c r="J427" i="6"/>
  <c r="I427" i="6"/>
  <c r="H427" i="6"/>
  <c r="G427" i="6"/>
  <c r="F427" i="6"/>
  <c r="E427" i="6"/>
  <c r="D427" i="6"/>
  <c r="C427" i="6"/>
  <c r="S426" i="6"/>
  <c r="R426" i="6"/>
  <c r="Q426" i="6"/>
  <c r="P426" i="6"/>
  <c r="O426" i="6"/>
  <c r="N426" i="6"/>
  <c r="M426" i="6"/>
  <c r="L426" i="6"/>
  <c r="K426" i="6"/>
  <c r="J426" i="6"/>
  <c r="I426" i="6"/>
  <c r="H426" i="6"/>
  <c r="G426" i="6"/>
  <c r="F426" i="6"/>
  <c r="E426" i="6"/>
  <c r="D426" i="6"/>
  <c r="C426" i="6"/>
  <c r="S425" i="6"/>
  <c r="R425" i="6"/>
  <c r="Q425" i="6"/>
  <c r="P425" i="6"/>
  <c r="O425" i="6"/>
  <c r="N425" i="6"/>
  <c r="M425" i="6"/>
  <c r="L425" i="6"/>
  <c r="K425" i="6"/>
  <c r="J425" i="6"/>
  <c r="I425" i="6"/>
  <c r="H425" i="6"/>
  <c r="G425" i="6"/>
  <c r="F425" i="6"/>
  <c r="E425" i="6"/>
  <c r="D425" i="6"/>
  <c r="C425" i="6"/>
  <c r="S424" i="6"/>
  <c r="R424" i="6"/>
  <c r="Q424" i="6"/>
  <c r="P424" i="6"/>
  <c r="O424" i="6"/>
  <c r="N424" i="6"/>
  <c r="M424" i="6"/>
  <c r="L424" i="6"/>
  <c r="K424" i="6"/>
  <c r="J424" i="6"/>
  <c r="I424" i="6"/>
  <c r="H424" i="6"/>
  <c r="G424" i="6"/>
  <c r="F424" i="6"/>
  <c r="E424" i="6"/>
  <c r="D424" i="6"/>
  <c r="C424" i="6"/>
  <c r="S423" i="6"/>
  <c r="R423" i="6"/>
  <c r="Q423" i="6"/>
  <c r="P423" i="6"/>
  <c r="O423" i="6"/>
  <c r="N423" i="6"/>
  <c r="M423" i="6"/>
  <c r="L423" i="6"/>
  <c r="K423" i="6"/>
  <c r="J423" i="6"/>
  <c r="I423" i="6"/>
  <c r="H423" i="6"/>
  <c r="G423" i="6"/>
  <c r="F423" i="6"/>
  <c r="E423" i="6"/>
  <c r="D423" i="6"/>
  <c r="C423" i="6"/>
  <c r="S421" i="6"/>
  <c r="R421" i="6"/>
  <c r="Q421" i="6"/>
  <c r="P421" i="6"/>
  <c r="O421" i="6"/>
  <c r="N421" i="6"/>
  <c r="M421" i="6"/>
  <c r="L421" i="6"/>
  <c r="K421" i="6"/>
  <c r="J421" i="6"/>
  <c r="I421" i="6"/>
  <c r="H421" i="6"/>
  <c r="G421" i="6"/>
  <c r="F421" i="6"/>
  <c r="E421" i="6"/>
  <c r="D421" i="6"/>
  <c r="C421" i="6"/>
  <c r="S420" i="6"/>
  <c r="R420" i="6"/>
  <c r="Q420" i="6"/>
  <c r="P420" i="6"/>
  <c r="O420" i="6"/>
  <c r="N420" i="6"/>
  <c r="M420" i="6"/>
  <c r="L420" i="6"/>
  <c r="K420" i="6"/>
  <c r="J420" i="6"/>
  <c r="I420" i="6"/>
  <c r="H420" i="6"/>
  <c r="G420" i="6"/>
  <c r="F420" i="6"/>
  <c r="E420" i="6"/>
  <c r="D420" i="6"/>
  <c r="C420" i="6"/>
  <c r="S419" i="6"/>
  <c r="R419" i="6"/>
  <c r="Q419" i="6"/>
  <c r="P419" i="6"/>
  <c r="O419" i="6"/>
  <c r="N419" i="6"/>
  <c r="M419" i="6"/>
  <c r="L419" i="6"/>
  <c r="K419" i="6"/>
  <c r="J419" i="6"/>
  <c r="I419" i="6"/>
  <c r="H419" i="6"/>
  <c r="G419" i="6"/>
  <c r="F419" i="6"/>
  <c r="E419" i="6"/>
  <c r="D419" i="6"/>
  <c r="C419" i="6"/>
  <c r="S418" i="6"/>
  <c r="R418" i="6"/>
  <c r="Q418" i="6"/>
  <c r="P418" i="6"/>
  <c r="O418" i="6"/>
  <c r="N418" i="6"/>
  <c r="M418" i="6"/>
  <c r="L418" i="6"/>
  <c r="K418" i="6"/>
  <c r="J418" i="6"/>
  <c r="I418" i="6"/>
  <c r="H418" i="6"/>
  <c r="G418" i="6"/>
  <c r="F418" i="6"/>
  <c r="E418" i="6"/>
  <c r="D418" i="6"/>
  <c r="C418" i="6"/>
  <c r="S417" i="6"/>
  <c r="R417" i="6"/>
  <c r="Q417" i="6"/>
  <c r="P417" i="6"/>
  <c r="O417" i="6"/>
  <c r="N417" i="6"/>
  <c r="M417" i="6"/>
  <c r="L417" i="6"/>
  <c r="K417" i="6"/>
  <c r="J417" i="6"/>
  <c r="I417" i="6"/>
  <c r="H417" i="6"/>
  <c r="G417" i="6"/>
  <c r="F417" i="6"/>
  <c r="E417" i="6"/>
  <c r="D417" i="6"/>
  <c r="C417" i="6"/>
  <c r="S416" i="6"/>
  <c r="R416" i="6"/>
  <c r="Q416" i="6"/>
  <c r="P416" i="6"/>
  <c r="O416" i="6"/>
  <c r="N416" i="6"/>
  <c r="M416" i="6"/>
  <c r="L416" i="6"/>
  <c r="K416" i="6"/>
  <c r="J416" i="6"/>
  <c r="I416" i="6"/>
  <c r="H416" i="6"/>
  <c r="G416" i="6"/>
  <c r="F416" i="6"/>
  <c r="E416" i="6"/>
  <c r="D416" i="6"/>
  <c r="C416" i="6"/>
  <c r="S415" i="6"/>
  <c r="R415" i="6"/>
  <c r="Q415" i="6"/>
  <c r="P415" i="6"/>
  <c r="O415" i="6"/>
  <c r="N415" i="6"/>
  <c r="M415" i="6"/>
  <c r="L415" i="6"/>
  <c r="K415" i="6"/>
  <c r="J415" i="6"/>
  <c r="I415" i="6"/>
  <c r="H415" i="6"/>
  <c r="G415" i="6"/>
  <c r="F415" i="6"/>
  <c r="E415" i="6"/>
  <c r="D415" i="6"/>
  <c r="C415" i="6"/>
  <c r="S413" i="6"/>
  <c r="R413" i="6"/>
  <c r="Q413" i="6"/>
  <c r="P413" i="6"/>
  <c r="O413" i="6"/>
  <c r="N413" i="6"/>
  <c r="M413" i="6"/>
  <c r="L413" i="6"/>
  <c r="K413" i="6"/>
  <c r="J413" i="6"/>
  <c r="I413" i="6"/>
  <c r="H413" i="6"/>
  <c r="G413" i="6"/>
  <c r="F413" i="6"/>
  <c r="E413" i="6"/>
  <c r="D413" i="6"/>
  <c r="C413" i="6"/>
  <c r="S412" i="6"/>
  <c r="R412" i="6"/>
  <c r="Q412" i="6"/>
  <c r="P412" i="6"/>
  <c r="O412" i="6"/>
  <c r="N412" i="6"/>
  <c r="M412" i="6"/>
  <c r="L412" i="6"/>
  <c r="K412" i="6"/>
  <c r="J412" i="6"/>
  <c r="I412" i="6"/>
  <c r="H412" i="6"/>
  <c r="G412" i="6"/>
  <c r="F412" i="6"/>
  <c r="E412" i="6"/>
  <c r="D412" i="6"/>
  <c r="C412" i="6"/>
  <c r="S411" i="6"/>
  <c r="R411" i="6"/>
  <c r="Q411" i="6"/>
  <c r="P411" i="6"/>
  <c r="O411" i="6"/>
  <c r="N411" i="6"/>
  <c r="M411" i="6"/>
  <c r="L411" i="6"/>
  <c r="K411" i="6"/>
  <c r="J411" i="6"/>
  <c r="I411" i="6"/>
  <c r="H411" i="6"/>
  <c r="G411" i="6"/>
  <c r="F411" i="6"/>
  <c r="E411" i="6"/>
  <c r="D411" i="6"/>
  <c r="C411" i="6"/>
  <c r="S410" i="6"/>
  <c r="R410" i="6"/>
  <c r="Q410" i="6"/>
  <c r="P410" i="6"/>
  <c r="O410" i="6"/>
  <c r="N410" i="6"/>
  <c r="M410" i="6"/>
  <c r="L410" i="6"/>
  <c r="K410" i="6"/>
  <c r="J410" i="6"/>
  <c r="I410" i="6"/>
  <c r="H410" i="6"/>
  <c r="G410" i="6"/>
  <c r="F410" i="6"/>
  <c r="E410" i="6"/>
  <c r="D410" i="6"/>
  <c r="C410" i="6"/>
  <c r="S409" i="6"/>
  <c r="R409" i="6"/>
  <c r="Q409" i="6"/>
  <c r="P409" i="6"/>
  <c r="O409" i="6"/>
  <c r="N409" i="6"/>
  <c r="M409" i="6"/>
  <c r="L409" i="6"/>
  <c r="K409" i="6"/>
  <c r="J409" i="6"/>
  <c r="I409" i="6"/>
  <c r="H409" i="6"/>
  <c r="G409" i="6"/>
  <c r="F409" i="6"/>
  <c r="E409" i="6"/>
  <c r="D409" i="6"/>
  <c r="C409" i="6"/>
  <c r="S408" i="6"/>
  <c r="R408" i="6"/>
  <c r="Q408" i="6"/>
  <c r="P408" i="6"/>
  <c r="O408" i="6"/>
  <c r="N408" i="6"/>
  <c r="M408" i="6"/>
  <c r="L408" i="6"/>
  <c r="K408" i="6"/>
  <c r="J408" i="6"/>
  <c r="I408" i="6"/>
  <c r="H408" i="6"/>
  <c r="G408" i="6"/>
  <c r="F408" i="6"/>
  <c r="E408" i="6"/>
  <c r="D408" i="6"/>
  <c r="C408" i="6"/>
  <c r="S407" i="6"/>
  <c r="R407" i="6"/>
  <c r="Q407" i="6"/>
  <c r="P407" i="6"/>
  <c r="O407" i="6"/>
  <c r="N407" i="6"/>
  <c r="M407" i="6"/>
  <c r="L407" i="6"/>
  <c r="K407" i="6"/>
  <c r="J407" i="6"/>
  <c r="I407" i="6"/>
  <c r="H407" i="6"/>
  <c r="G407" i="6"/>
  <c r="F407" i="6"/>
  <c r="E407" i="6"/>
  <c r="D407" i="6"/>
  <c r="C407" i="6"/>
  <c r="N273" i="6"/>
  <c r="M273" i="6"/>
  <c r="L273" i="6"/>
  <c r="I273" i="6"/>
  <c r="H273" i="6"/>
  <c r="E273" i="6"/>
  <c r="D273" i="6"/>
  <c r="C273" i="6"/>
  <c r="N272" i="6"/>
  <c r="M272" i="6"/>
  <c r="L272" i="6"/>
  <c r="J272" i="6"/>
  <c r="I272" i="6"/>
  <c r="H272" i="6"/>
  <c r="F272" i="6"/>
  <c r="E272" i="6"/>
  <c r="D272" i="6"/>
  <c r="N271" i="6"/>
  <c r="M271" i="6"/>
  <c r="J271" i="6"/>
  <c r="I271" i="6"/>
  <c r="H271" i="6"/>
  <c r="F271" i="6"/>
  <c r="E271" i="6"/>
  <c r="D271" i="6"/>
  <c r="C271" i="6"/>
  <c r="N270" i="6"/>
  <c r="M270" i="6"/>
  <c r="L270" i="6"/>
  <c r="J270" i="6"/>
  <c r="I270" i="6"/>
  <c r="H270" i="6"/>
  <c r="F270" i="6"/>
  <c r="E270" i="6"/>
  <c r="D270" i="6"/>
  <c r="N269" i="6"/>
  <c r="M269" i="6"/>
  <c r="L269" i="6"/>
  <c r="J269" i="6"/>
  <c r="I269" i="6"/>
  <c r="H269" i="6"/>
  <c r="F269" i="6"/>
  <c r="E269" i="6"/>
  <c r="D269" i="6"/>
  <c r="C269" i="6"/>
  <c r="N268" i="6"/>
  <c r="M268" i="6"/>
  <c r="L268" i="6"/>
  <c r="J268" i="6"/>
  <c r="I268" i="6"/>
  <c r="H268" i="6"/>
  <c r="F268" i="6"/>
  <c r="E268" i="6"/>
  <c r="D268" i="6"/>
  <c r="I267" i="6"/>
  <c r="I266" i="6" s="1"/>
  <c r="F267" i="6"/>
  <c r="E267" i="6"/>
  <c r="D267" i="6"/>
  <c r="C267" i="6"/>
  <c r="E266" i="6"/>
  <c r="D266" i="6"/>
  <c r="E265" i="6"/>
  <c r="C265" i="6"/>
  <c r="F264" i="6"/>
  <c r="D264" i="6"/>
  <c r="E263" i="6"/>
  <c r="C263" i="6"/>
  <c r="F262" i="6"/>
  <c r="D262" i="6"/>
  <c r="E261" i="6"/>
  <c r="C261" i="6"/>
  <c r="F260" i="6"/>
  <c r="D260" i="6"/>
  <c r="E259" i="6"/>
  <c r="C259" i="6"/>
  <c r="G255" i="6"/>
  <c r="K255" i="6" s="1"/>
  <c r="C255" i="6"/>
  <c r="H250" i="6"/>
  <c r="C250" i="6"/>
  <c r="H249" i="6"/>
  <c r="C249" i="6"/>
  <c r="H248" i="6"/>
  <c r="C248" i="6"/>
  <c r="H247" i="6"/>
  <c r="C247" i="6"/>
  <c r="H246" i="6"/>
  <c r="C246" i="6"/>
  <c r="H245" i="6"/>
  <c r="C245" i="6"/>
  <c r="H244" i="6"/>
  <c r="C244" i="6"/>
  <c r="C242" i="6"/>
  <c r="H242" i="6" s="1"/>
  <c r="C241" i="6"/>
  <c r="H241" i="6" s="1"/>
  <c r="C240" i="6"/>
  <c r="H240" i="6" s="1"/>
  <c r="C239" i="6"/>
  <c r="H239" i="6" s="1"/>
  <c r="C238" i="6"/>
  <c r="H238" i="6" s="1"/>
  <c r="C237" i="6"/>
  <c r="H237" i="6" s="1"/>
  <c r="C236" i="6"/>
  <c r="H236" i="6" s="1"/>
  <c r="H234" i="6"/>
  <c r="C234" i="6"/>
  <c r="H233" i="6"/>
  <c r="C233" i="6"/>
  <c r="H232" i="6"/>
  <c r="C232" i="6"/>
  <c r="H231" i="6"/>
  <c r="C231" i="6"/>
  <c r="H230" i="6"/>
  <c r="C230" i="6"/>
  <c r="H229" i="6"/>
  <c r="C229" i="6"/>
  <c r="H228" i="6"/>
  <c r="C228" i="6"/>
  <c r="C225" i="6"/>
  <c r="D225" i="6" s="1"/>
  <c r="H220" i="6"/>
  <c r="G220" i="6" a="1"/>
  <c r="G220" i="6"/>
  <c r="F220" i="6"/>
  <c r="E220" i="6" a="1"/>
  <c r="E220" i="6"/>
  <c r="D220" i="6"/>
  <c r="C220" i="6" a="1"/>
  <c r="C220" i="6"/>
  <c r="H219" i="6"/>
  <c r="G219" i="6" a="1"/>
  <c r="G219" i="6"/>
  <c r="F219" i="6"/>
  <c r="E219" i="6" a="1"/>
  <c r="E219" i="6"/>
  <c r="D219" i="6"/>
  <c r="C219" i="6" a="1"/>
  <c r="C219" i="6"/>
  <c r="H218" i="6"/>
  <c r="G218" i="6" a="1"/>
  <c r="G218" i="6"/>
  <c r="F218" i="6"/>
  <c r="E218" i="6" a="1"/>
  <c r="E218" i="6"/>
  <c r="D218" i="6"/>
  <c r="C218" i="6" a="1"/>
  <c r="C218" i="6"/>
  <c r="H217" i="6"/>
  <c r="G217" i="6" a="1"/>
  <c r="G217" i="6"/>
  <c r="F217" i="6"/>
  <c r="E217" i="6" a="1"/>
  <c r="E217" i="6"/>
  <c r="D217" i="6"/>
  <c r="C217" i="6" a="1"/>
  <c r="C217" i="6"/>
  <c r="H216" i="6"/>
  <c r="G216" i="6" a="1"/>
  <c r="G216" i="6"/>
  <c r="F216" i="6"/>
  <c r="E216" i="6" a="1"/>
  <c r="E216" i="6"/>
  <c r="D216" i="6"/>
  <c r="C216" i="6" a="1"/>
  <c r="C216" i="6"/>
  <c r="H215" i="6"/>
  <c r="G215" i="6" a="1"/>
  <c r="G215" i="6"/>
  <c r="F215" i="6"/>
  <c r="E215" i="6" a="1"/>
  <c r="E215" i="6"/>
  <c r="D215" i="6"/>
  <c r="C215" i="6" a="1"/>
  <c r="C215" i="6"/>
  <c r="H214" i="6"/>
  <c r="G214" i="6" a="1"/>
  <c r="G214" i="6"/>
  <c r="F214" i="6"/>
  <c r="E214" i="6" a="1"/>
  <c r="E214" i="6"/>
  <c r="D214" i="6"/>
  <c r="C214" i="6" a="1"/>
  <c r="C214" i="6"/>
  <c r="V209" i="6"/>
  <c r="Q66" i="11" s="1"/>
  <c r="U209" i="6"/>
  <c r="L66" i="11" s="1"/>
  <c r="T209" i="6"/>
  <c r="G66" i="11" s="1"/>
  <c r="V208" i="6"/>
  <c r="Q59" i="11" s="1"/>
  <c r="U208" i="6"/>
  <c r="L59" i="11" s="1"/>
  <c r="T208" i="6"/>
  <c r="G59" i="11" s="1"/>
  <c r="V207" i="6"/>
  <c r="Q52" i="11" s="1"/>
  <c r="U207" i="6"/>
  <c r="L52" i="11" s="1"/>
  <c r="T207" i="6"/>
  <c r="G52" i="11" s="1"/>
  <c r="V206" i="6"/>
  <c r="Q45" i="11" s="1"/>
  <c r="U206" i="6"/>
  <c r="L45" i="11" s="1"/>
  <c r="T206" i="6"/>
  <c r="G45" i="11" s="1"/>
  <c r="V205" i="6"/>
  <c r="Q38" i="11" s="1"/>
  <c r="U205" i="6"/>
  <c r="L38" i="11" s="1"/>
  <c r="T205" i="6"/>
  <c r="G38" i="11" s="1"/>
  <c r="V204" i="6"/>
  <c r="Q31" i="11" s="1"/>
  <c r="U204" i="6"/>
  <c r="L31" i="11" s="1"/>
  <c r="T204" i="6"/>
  <c r="G31" i="11" s="1"/>
  <c r="V203" i="6"/>
  <c r="Q24" i="11" s="1"/>
  <c r="U203" i="6"/>
  <c r="L24" i="11" s="1"/>
  <c r="T203" i="6"/>
  <c r="G24" i="11" s="1"/>
  <c r="V201" i="6"/>
  <c r="Q65" i="11" s="1"/>
  <c r="U201" i="6"/>
  <c r="L65" i="11" s="1"/>
  <c r="T201" i="6"/>
  <c r="G65" i="11" s="1"/>
  <c r="V200" i="6"/>
  <c r="Q58" i="11" s="1"/>
  <c r="U200" i="6"/>
  <c r="L58" i="11" s="1"/>
  <c r="T200" i="6"/>
  <c r="G58" i="11" s="1"/>
  <c r="V199" i="6"/>
  <c r="Q51" i="11" s="1"/>
  <c r="U199" i="6"/>
  <c r="L51" i="11" s="1"/>
  <c r="T199" i="6"/>
  <c r="G51" i="11" s="1"/>
  <c r="V198" i="6"/>
  <c r="Q44" i="11" s="1"/>
  <c r="U198" i="6"/>
  <c r="L44" i="11" s="1"/>
  <c r="T198" i="6"/>
  <c r="G44" i="11" s="1"/>
  <c r="V197" i="6"/>
  <c r="Q37" i="11" s="1"/>
  <c r="U197" i="6"/>
  <c r="L37" i="11" s="1"/>
  <c r="T197" i="6"/>
  <c r="G37" i="11" s="1"/>
  <c r="V196" i="6"/>
  <c r="Q30" i="11" s="1"/>
  <c r="U196" i="6"/>
  <c r="L30" i="11" s="1"/>
  <c r="T196" i="6"/>
  <c r="G30" i="11" s="1"/>
  <c r="V195" i="6"/>
  <c r="Q23" i="11" s="1"/>
  <c r="U195" i="6"/>
  <c r="L23" i="11" s="1"/>
  <c r="T195" i="6"/>
  <c r="G23" i="11" s="1"/>
  <c r="V193" i="6"/>
  <c r="U193" i="6"/>
  <c r="L64" i="11" s="1"/>
  <c r="T193" i="6"/>
  <c r="V192" i="6"/>
  <c r="Q57" i="11" s="1"/>
  <c r="Q53" i="11" s="1"/>
  <c r="U192" i="6"/>
  <c r="T192" i="6"/>
  <c r="G57" i="11" s="1"/>
  <c r="V191" i="6"/>
  <c r="U191" i="6"/>
  <c r="L50" i="11" s="1"/>
  <c r="L46" i="11" s="1"/>
  <c r="T191" i="6"/>
  <c r="V190" i="6"/>
  <c r="Q43" i="11" s="1"/>
  <c r="U190" i="6"/>
  <c r="T190" i="6"/>
  <c r="G43" i="11" s="1"/>
  <c r="V189" i="6"/>
  <c r="U189" i="6"/>
  <c r="L36" i="11" s="1"/>
  <c r="L32" i="11" s="1"/>
  <c r="T189" i="6"/>
  <c r="V188" i="6"/>
  <c r="Q29" i="11" s="1"/>
  <c r="Q25" i="11" s="1"/>
  <c r="U188" i="6"/>
  <c r="T188" i="6"/>
  <c r="G29" i="11" s="1"/>
  <c r="V187" i="6"/>
  <c r="U187" i="6"/>
  <c r="L22" i="11" s="1"/>
  <c r="L18" i="11" s="1"/>
  <c r="T187" i="6"/>
  <c r="C185" i="6"/>
  <c r="D185" i="6" s="1"/>
  <c r="E185" i="6" s="1"/>
  <c r="F185" i="6" s="1"/>
  <c r="G185" i="6" s="1"/>
  <c r="H185" i="6" s="1"/>
  <c r="I185" i="6" s="1"/>
  <c r="J185" i="6" s="1"/>
  <c r="K185" i="6" s="1"/>
  <c r="L185" i="6" s="1"/>
  <c r="M185" i="6" s="1"/>
  <c r="N185" i="6" s="1"/>
  <c r="O185" i="6" s="1"/>
  <c r="P185" i="6" s="1"/>
  <c r="Q185" i="6" s="1"/>
  <c r="R185" i="6" s="1"/>
  <c r="S185" i="6" s="1"/>
  <c r="T185" i="6" s="1"/>
  <c r="U185" i="6" s="1"/>
  <c r="V185" i="6" s="1"/>
  <c r="V181" i="6"/>
  <c r="U181" i="6"/>
  <c r="T181" i="6"/>
  <c r="S181" i="6"/>
  <c r="Q181" i="6"/>
  <c r="P181" i="6"/>
  <c r="O181" i="6"/>
  <c r="N181" i="6"/>
  <c r="L181" i="6"/>
  <c r="K181" i="6"/>
  <c r="J181" i="6"/>
  <c r="I181" i="6"/>
  <c r="G181" i="6"/>
  <c r="F181" i="6"/>
  <c r="E181" i="6"/>
  <c r="D181" i="6"/>
  <c r="AK179" i="6"/>
  <c r="G16" i="11" s="1"/>
  <c r="AJ179" i="6"/>
  <c r="AI179" i="6"/>
  <c r="AH179" i="6"/>
  <c r="AG179" i="6"/>
  <c r="AF179" i="6"/>
  <c r="AE179" i="6"/>
  <c r="AD179" i="6"/>
  <c r="AC179" i="6"/>
  <c r="AB179" i="6"/>
  <c r="AA179" i="6"/>
  <c r="N289" i="6" s="1"/>
  <c r="Z179" i="6"/>
  <c r="M289" i="6" s="1"/>
  <c r="Y179" i="6"/>
  <c r="L289" i="6" s="1"/>
  <c r="X179" i="6"/>
  <c r="K289" i="6" s="1"/>
  <c r="W179" i="6"/>
  <c r="R179" i="6"/>
  <c r="M179" i="6"/>
  <c r="H179" i="6"/>
  <c r="C179" i="6"/>
  <c r="AK178" i="6"/>
  <c r="G15" i="11" s="1"/>
  <c r="AJ178" i="6"/>
  <c r="AI178" i="6"/>
  <c r="AH178" i="6"/>
  <c r="AG178" i="6"/>
  <c r="AF178" i="6"/>
  <c r="AE178" i="6"/>
  <c r="AD178" i="6"/>
  <c r="AC178" i="6"/>
  <c r="AB178" i="6"/>
  <c r="AA178" i="6"/>
  <c r="N288" i="6" s="1"/>
  <c r="Z178" i="6"/>
  <c r="M288" i="6" s="1"/>
  <c r="Y178" i="6"/>
  <c r="L288" i="6" s="1"/>
  <c r="X178" i="6"/>
  <c r="K288" i="6" s="1"/>
  <c r="W178" i="6"/>
  <c r="R178" i="6"/>
  <c r="M178" i="6"/>
  <c r="H178" i="6"/>
  <c r="C178" i="6"/>
  <c r="AK177" i="6"/>
  <c r="G14" i="11" s="1"/>
  <c r="AJ177" i="6"/>
  <c r="AI177" i="6"/>
  <c r="AH177" i="6"/>
  <c r="AG177" i="6"/>
  <c r="AF177" i="6"/>
  <c r="AE177" i="6"/>
  <c r="AD177" i="6"/>
  <c r="AC177" i="6"/>
  <c r="AB177" i="6"/>
  <c r="AA177" i="6"/>
  <c r="N287" i="6" s="1"/>
  <c r="Z177" i="6"/>
  <c r="M287" i="6" s="1"/>
  <c r="Y177" i="6"/>
  <c r="L287" i="6" s="1"/>
  <c r="X177" i="6"/>
  <c r="K287" i="6" s="1"/>
  <c r="W177" i="6"/>
  <c r="R177" i="6"/>
  <c r="M177" i="6"/>
  <c r="H177" i="6"/>
  <c r="C177" i="6"/>
  <c r="AK176" i="6"/>
  <c r="G13" i="11" s="1"/>
  <c r="AJ176" i="6"/>
  <c r="AI176" i="6"/>
  <c r="AH176" i="6"/>
  <c r="AG176" i="6"/>
  <c r="AF176" i="6"/>
  <c r="AE176" i="6"/>
  <c r="AD176" i="6"/>
  <c r="AC176" i="6"/>
  <c r="AB176" i="6"/>
  <c r="AA176" i="6"/>
  <c r="N286" i="6" s="1"/>
  <c r="Z176" i="6"/>
  <c r="M286" i="6" s="1"/>
  <c r="Y176" i="6"/>
  <c r="L286" i="6" s="1"/>
  <c r="X176" i="6"/>
  <c r="K286" i="6" s="1"/>
  <c r="W176" i="6"/>
  <c r="R176" i="6"/>
  <c r="M176" i="6"/>
  <c r="H176" i="6"/>
  <c r="C176" i="6"/>
  <c r="AK175" i="6"/>
  <c r="G12" i="11" s="1"/>
  <c r="AJ175" i="6"/>
  <c r="AI175" i="6"/>
  <c r="AH175" i="6"/>
  <c r="AG175" i="6"/>
  <c r="AF175" i="6"/>
  <c r="AE175" i="6"/>
  <c r="AD175" i="6"/>
  <c r="AC175" i="6"/>
  <c r="AB175" i="6"/>
  <c r="AA175" i="6"/>
  <c r="N285" i="6" s="1"/>
  <c r="Z175" i="6"/>
  <c r="M285" i="6" s="1"/>
  <c r="Y175" i="6"/>
  <c r="L285" i="6" s="1"/>
  <c r="X175" i="6"/>
  <c r="K285" i="6" s="1"/>
  <c r="W175" i="6"/>
  <c r="R175" i="6"/>
  <c r="M175" i="6"/>
  <c r="H175" i="6"/>
  <c r="C175" i="6"/>
  <c r="AK174" i="6"/>
  <c r="G11" i="11" s="1"/>
  <c r="AJ174" i="6"/>
  <c r="AI174" i="6"/>
  <c r="AH174" i="6"/>
  <c r="AG174" i="6"/>
  <c r="AF174" i="6"/>
  <c r="AE174" i="6"/>
  <c r="AD174" i="6"/>
  <c r="AC174" i="6"/>
  <c r="AB174" i="6"/>
  <c r="AA174" i="6"/>
  <c r="N284" i="6" s="1"/>
  <c r="Z174" i="6"/>
  <c r="M284" i="6" s="1"/>
  <c r="Y174" i="6"/>
  <c r="L284" i="6" s="1"/>
  <c r="X174" i="6"/>
  <c r="K284" i="6" s="1"/>
  <c r="W174" i="6"/>
  <c r="R174" i="6"/>
  <c r="M174" i="6"/>
  <c r="H174" i="6"/>
  <c r="C174" i="6"/>
  <c r="AK173" i="6"/>
  <c r="G10" i="11" s="1"/>
  <c r="AJ173" i="6"/>
  <c r="AI173" i="6"/>
  <c r="AH173" i="6"/>
  <c r="AG173" i="6"/>
  <c r="AF173" i="6"/>
  <c r="AE173" i="6"/>
  <c r="AD173" i="6"/>
  <c r="AC173" i="6"/>
  <c r="AB173" i="6"/>
  <c r="AA173" i="6"/>
  <c r="N283" i="6" s="1"/>
  <c r="Z173" i="6"/>
  <c r="M283" i="6" s="1"/>
  <c r="M282" i="6" s="1"/>
  <c r="Y173" i="6"/>
  <c r="L283" i="6" s="1"/>
  <c r="X173" i="6"/>
  <c r="K283" i="6" s="1"/>
  <c r="K282" i="6" s="1"/>
  <c r="W173" i="6"/>
  <c r="R173" i="6"/>
  <c r="R181" i="6" s="1"/>
  <c r="M173" i="6"/>
  <c r="M181" i="6" s="1"/>
  <c r="H173" i="6"/>
  <c r="H181" i="6" s="1"/>
  <c r="C173" i="6"/>
  <c r="C181" i="6" s="1"/>
  <c r="AK172" i="6"/>
  <c r="AJ172" i="6"/>
  <c r="AI172" i="6"/>
  <c r="AH172" i="6"/>
  <c r="AG172" i="6"/>
  <c r="AF172" i="6"/>
  <c r="AE172" i="6"/>
  <c r="AD172" i="6"/>
  <c r="AC172" i="6"/>
  <c r="AB172" i="6"/>
  <c r="AA172" i="6"/>
  <c r="Z172" i="6"/>
  <c r="Y172" i="6"/>
  <c r="X172" i="6"/>
  <c r="W172" i="6"/>
  <c r="V172" i="6"/>
  <c r="U172" i="6"/>
  <c r="T172" i="6"/>
  <c r="S172" i="6"/>
  <c r="R172" i="6"/>
  <c r="Q172" i="6"/>
  <c r="P172" i="6"/>
  <c r="O172" i="6"/>
  <c r="N172" i="6"/>
  <c r="M172" i="6"/>
  <c r="L172" i="6"/>
  <c r="K172" i="6"/>
  <c r="J172" i="6"/>
  <c r="I172" i="6"/>
  <c r="H172" i="6"/>
  <c r="G172" i="6"/>
  <c r="F172" i="6"/>
  <c r="E172" i="6"/>
  <c r="D172" i="6"/>
  <c r="C172" i="6"/>
  <c r="C170" i="6"/>
  <c r="H170" i="6" s="1"/>
  <c r="D165" i="6"/>
  <c r="M154" i="6"/>
  <c r="H154" i="6"/>
  <c r="C154" i="6"/>
  <c r="M153" i="6"/>
  <c r="H153" i="6"/>
  <c r="C153" i="6"/>
  <c r="M152" i="6"/>
  <c r="H152" i="6"/>
  <c r="C152" i="6"/>
  <c r="M151" i="6"/>
  <c r="H151" i="6"/>
  <c r="C151" i="6"/>
  <c r="M150" i="6"/>
  <c r="H150" i="6"/>
  <c r="C150" i="6"/>
  <c r="M149" i="6"/>
  <c r="H149" i="6"/>
  <c r="C149" i="6"/>
  <c r="M148" i="6"/>
  <c r="M147" i="6" s="1"/>
  <c r="B17" i="13" s="1"/>
  <c r="H148" i="6"/>
  <c r="C148" i="6"/>
  <c r="C147" i="6" s="1"/>
  <c r="Q147" i="6"/>
  <c r="P147" i="6"/>
  <c r="O147" i="6"/>
  <c r="N147" i="6"/>
  <c r="L147" i="6"/>
  <c r="K147" i="6"/>
  <c r="J147" i="6"/>
  <c r="I147" i="6"/>
  <c r="H147" i="6"/>
  <c r="G147" i="6"/>
  <c r="F147" i="6"/>
  <c r="E147" i="6"/>
  <c r="D147" i="6"/>
  <c r="M146" i="6"/>
  <c r="H146" i="6"/>
  <c r="C146" i="6"/>
  <c r="M145" i="6"/>
  <c r="H145" i="6"/>
  <c r="C145" i="6"/>
  <c r="M144" i="6"/>
  <c r="H144" i="6"/>
  <c r="C144" i="6"/>
  <c r="M143" i="6"/>
  <c r="H143" i="6"/>
  <c r="C143" i="6"/>
  <c r="M142" i="6"/>
  <c r="H142" i="6"/>
  <c r="C142" i="6"/>
  <c r="M141" i="6"/>
  <c r="H141" i="6"/>
  <c r="C141" i="6"/>
  <c r="M140" i="6"/>
  <c r="M139" i="6" s="1"/>
  <c r="B16" i="13" s="1"/>
  <c r="H140" i="6"/>
  <c r="C140" i="6"/>
  <c r="C139" i="6" s="1"/>
  <c r="Q139" i="6"/>
  <c r="P139" i="6"/>
  <c r="O139" i="6"/>
  <c r="N139" i="6"/>
  <c r="L139" i="6"/>
  <c r="K139" i="6"/>
  <c r="J139" i="6"/>
  <c r="I139" i="6"/>
  <c r="H139" i="6"/>
  <c r="G139" i="6"/>
  <c r="F139" i="6"/>
  <c r="E139" i="6"/>
  <c r="D139" i="6"/>
  <c r="M138" i="6"/>
  <c r="H138" i="6"/>
  <c r="C138" i="6"/>
  <c r="M137" i="6"/>
  <c r="H137" i="6"/>
  <c r="C137" i="6"/>
  <c r="M136" i="6"/>
  <c r="H136" i="6"/>
  <c r="C136" i="6"/>
  <c r="M135" i="6"/>
  <c r="H135" i="6"/>
  <c r="C135" i="6"/>
  <c r="M134" i="6"/>
  <c r="H134" i="6"/>
  <c r="C134" i="6"/>
  <c r="M133" i="6"/>
  <c r="H133" i="6"/>
  <c r="C133" i="6"/>
  <c r="M132" i="6"/>
  <c r="M131" i="6" s="1"/>
  <c r="B15" i="13" s="1"/>
  <c r="H132" i="6"/>
  <c r="C132" i="6"/>
  <c r="C131" i="6" s="1"/>
  <c r="Q131" i="6"/>
  <c r="P131" i="6"/>
  <c r="O131" i="6"/>
  <c r="N131" i="6"/>
  <c r="L131" i="6"/>
  <c r="K131" i="6"/>
  <c r="J131" i="6"/>
  <c r="I131" i="6"/>
  <c r="H131" i="6"/>
  <c r="G131" i="6"/>
  <c r="F131" i="6"/>
  <c r="E131" i="6"/>
  <c r="D131" i="6"/>
  <c r="M130" i="6"/>
  <c r="H130" i="6"/>
  <c r="C130" i="6"/>
  <c r="M129" i="6"/>
  <c r="H129" i="6"/>
  <c r="C129" i="6"/>
  <c r="M128" i="6"/>
  <c r="H128" i="6"/>
  <c r="C128" i="6"/>
  <c r="M127" i="6"/>
  <c r="H127" i="6"/>
  <c r="C127" i="6"/>
  <c r="M126" i="6"/>
  <c r="H126" i="6"/>
  <c r="C126" i="6"/>
  <c r="M125" i="6"/>
  <c r="H125" i="6"/>
  <c r="C125" i="6"/>
  <c r="M124" i="6"/>
  <c r="M123" i="6" s="1"/>
  <c r="B14" i="13" s="1"/>
  <c r="H124" i="6"/>
  <c r="C124" i="6"/>
  <c r="C123" i="6" s="1"/>
  <c r="Q123" i="6"/>
  <c r="P123" i="6"/>
  <c r="O123" i="6"/>
  <c r="N123" i="6"/>
  <c r="L123" i="6"/>
  <c r="K123" i="6"/>
  <c r="J123" i="6"/>
  <c r="I123" i="6"/>
  <c r="H123" i="6"/>
  <c r="G123" i="6"/>
  <c r="F123" i="6"/>
  <c r="F243" i="6" s="1"/>
  <c r="E123" i="6"/>
  <c r="E243" i="6" s="1"/>
  <c r="D123" i="6"/>
  <c r="D243" i="6" s="1"/>
  <c r="M122" i="6"/>
  <c r="H122" i="6"/>
  <c r="C122" i="6"/>
  <c r="M121" i="6"/>
  <c r="H121" i="6"/>
  <c r="C121" i="6"/>
  <c r="M120" i="6"/>
  <c r="H120" i="6"/>
  <c r="C120" i="6"/>
  <c r="M119" i="6"/>
  <c r="H119" i="6"/>
  <c r="C119" i="6"/>
  <c r="M118" i="6"/>
  <c r="H118" i="6"/>
  <c r="C118" i="6"/>
  <c r="M117" i="6"/>
  <c r="H117" i="6"/>
  <c r="C117" i="6"/>
  <c r="M116" i="6"/>
  <c r="M115" i="6" s="1"/>
  <c r="B13" i="13" s="1"/>
  <c r="H116" i="6"/>
  <c r="C116" i="6"/>
  <c r="C115" i="6" s="1"/>
  <c r="Q115" i="6"/>
  <c r="P115" i="6"/>
  <c r="O115" i="6"/>
  <c r="N115" i="6"/>
  <c r="L115" i="6"/>
  <c r="K115" i="6"/>
  <c r="J115" i="6"/>
  <c r="I115" i="6"/>
  <c r="H115" i="6"/>
  <c r="G115" i="6"/>
  <c r="F115" i="6"/>
  <c r="E115" i="6"/>
  <c r="D115" i="6"/>
  <c r="M114" i="6"/>
  <c r="H114" i="6"/>
  <c r="C114" i="6"/>
  <c r="M113" i="6"/>
  <c r="H113" i="6"/>
  <c r="C113" i="6"/>
  <c r="M112" i="6"/>
  <c r="H112" i="6"/>
  <c r="C112" i="6"/>
  <c r="M111" i="6"/>
  <c r="H111" i="6"/>
  <c r="C111" i="6"/>
  <c r="M110" i="6"/>
  <c r="H110" i="6"/>
  <c r="C110" i="6"/>
  <c r="M109" i="6"/>
  <c r="H109" i="6"/>
  <c r="C109" i="6"/>
  <c r="M108" i="6"/>
  <c r="M107" i="6" s="1"/>
  <c r="B12" i="13" s="1"/>
  <c r="B11" i="13" s="1"/>
  <c r="H108" i="6"/>
  <c r="C108" i="6"/>
  <c r="C107" i="6" s="1"/>
  <c r="Q107" i="6"/>
  <c r="P107" i="6"/>
  <c r="O107" i="6"/>
  <c r="N107" i="6"/>
  <c r="L107" i="6"/>
  <c r="K107" i="6"/>
  <c r="J107" i="6"/>
  <c r="I107" i="6"/>
  <c r="H107" i="6"/>
  <c r="G107" i="6"/>
  <c r="F107" i="6"/>
  <c r="E107" i="6"/>
  <c r="D107" i="6"/>
  <c r="M106" i="6"/>
  <c r="H106" i="6"/>
  <c r="C106" i="6"/>
  <c r="M105" i="6"/>
  <c r="H105" i="6"/>
  <c r="C105" i="6"/>
  <c r="M104" i="6"/>
  <c r="H104" i="6"/>
  <c r="C104" i="6"/>
  <c r="M103" i="6"/>
  <c r="H103" i="6"/>
  <c r="C103" i="6"/>
  <c r="M102" i="6"/>
  <c r="H102" i="6"/>
  <c r="C102" i="6"/>
  <c r="M101" i="6"/>
  <c r="H101" i="6"/>
  <c r="C101" i="6"/>
  <c r="M100" i="6"/>
  <c r="M99" i="6" s="1"/>
  <c r="B10" i="13" s="1"/>
  <c r="B9" i="13" s="1"/>
  <c r="H100" i="6"/>
  <c r="C100" i="6"/>
  <c r="C99" i="6" s="1"/>
  <c r="Q99" i="6"/>
  <c r="P99" i="6"/>
  <c r="O99" i="6"/>
  <c r="N99" i="6"/>
  <c r="L99" i="6"/>
  <c r="K99" i="6"/>
  <c r="J99" i="6"/>
  <c r="I99" i="6"/>
  <c r="H99" i="6"/>
  <c r="G99" i="6"/>
  <c r="G235" i="6" s="1"/>
  <c r="F99" i="6"/>
  <c r="F235" i="6" s="1"/>
  <c r="E99" i="6"/>
  <c r="E235" i="6" s="1"/>
  <c r="D99" i="6"/>
  <c r="D235" i="6" s="1"/>
  <c r="C235" i="6" s="1"/>
  <c r="I98" i="6"/>
  <c r="I163" i="6" s="1"/>
  <c r="E98" i="6"/>
  <c r="E163" i="6" s="1"/>
  <c r="D98" i="6"/>
  <c r="D163" i="6" s="1"/>
  <c r="D97" i="6"/>
  <c r="D162" i="6" s="1"/>
  <c r="Q96" i="6"/>
  <c r="Q161" i="6" s="1"/>
  <c r="I96" i="6"/>
  <c r="I161" i="6" s="1"/>
  <c r="E96" i="6"/>
  <c r="E161" i="6" s="1"/>
  <c r="D96" i="6"/>
  <c r="D161" i="6" s="1"/>
  <c r="D95" i="6"/>
  <c r="D160" i="6" s="1"/>
  <c r="Q94" i="6"/>
  <c r="Q159" i="6" s="1"/>
  <c r="I94" i="6"/>
  <c r="I159" i="6" s="1"/>
  <c r="E94" i="6"/>
  <c r="E159" i="6" s="1"/>
  <c r="D94" i="6"/>
  <c r="D159" i="6" s="1"/>
  <c r="D93" i="6"/>
  <c r="D158" i="6" s="1"/>
  <c r="D92" i="6"/>
  <c r="D157" i="6" s="1"/>
  <c r="D156" i="6" s="1"/>
  <c r="M90" i="6"/>
  <c r="H90" i="6"/>
  <c r="C90" i="6"/>
  <c r="M89" i="6"/>
  <c r="H89" i="6"/>
  <c r="C89" i="6"/>
  <c r="M88" i="6"/>
  <c r="H88" i="6"/>
  <c r="C88" i="6"/>
  <c r="M87" i="6"/>
  <c r="H87" i="6"/>
  <c r="C87" i="6"/>
  <c r="M86" i="6"/>
  <c r="H86" i="6"/>
  <c r="C86" i="6"/>
  <c r="M85" i="6"/>
  <c r="H85" i="6"/>
  <c r="C85" i="6"/>
  <c r="M84" i="6"/>
  <c r="H84" i="6"/>
  <c r="H83" i="6" s="1"/>
  <c r="C84" i="6"/>
  <c r="Q83" i="6"/>
  <c r="P83" i="6"/>
  <c r="O83" i="6"/>
  <c r="N83" i="6"/>
  <c r="M83" i="6"/>
  <c r="B8" i="13" s="1"/>
  <c r="L83" i="6"/>
  <c r="K83" i="6"/>
  <c r="J83" i="6"/>
  <c r="I83" i="6"/>
  <c r="G83" i="6"/>
  <c r="F83" i="6"/>
  <c r="E83" i="6"/>
  <c r="D83" i="6"/>
  <c r="C83" i="6"/>
  <c r="M82" i="6"/>
  <c r="H82" i="6"/>
  <c r="C82" i="6"/>
  <c r="M81" i="6"/>
  <c r="H81" i="6"/>
  <c r="C81" i="6"/>
  <c r="M80" i="6"/>
  <c r="H80" i="6"/>
  <c r="C80" i="6"/>
  <c r="M79" i="6"/>
  <c r="H79" i="6"/>
  <c r="C79" i="6"/>
  <c r="M78" i="6"/>
  <c r="H78" i="6"/>
  <c r="C78" i="6"/>
  <c r="M77" i="6"/>
  <c r="H77" i="6"/>
  <c r="C77" i="6"/>
  <c r="M76" i="6"/>
  <c r="H76" i="6"/>
  <c r="H75" i="6" s="1"/>
  <c r="C76" i="6"/>
  <c r="Q75" i="6"/>
  <c r="P75" i="6"/>
  <c r="O75" i="6"/>
  <c r="N75" i="6"/>
  <c r="M75" i="6"/>
  <c r="B7" i="13" s="1"/>
  <c r="L75" i="6"/>
  <c r="K75" i="6"/>
  <c r="J75" i="6"/>
  <c r="I75" i="6"/>
  <c r="G75" i="6"/>
  <c r="F75" i="6"/>
  <c r="E75" i="6"/>
  <c r="D75" i="6"/>
  <c r="C75" i="6"/>
  <c r="Q74" i="6"/>
  <c r="Q98" i="6" s="1"/>
  <c r="Q163" i="6" s="1"/>
  <c r="P74" i="6"/>
  <c r="P98" i="6" s="1"/>
  <c r="P163" i="6" s="1"/>
  <c r="O74" i="6"/>
  <c r="O98" i="6" s="1"/>
  <c r="O163" i="6" s="1"/>
  <c r="N74" i="6"/>
  <c r="N98" i="6" s="1"/>
  <c r="N163" i="6" s="1"/>
  <c r="L74" i="6"/>
  <c r="L98" i="6" s="1"/>
  <c r="L163" i="6" s="1"/>
  <c r="K74" i="6"/>
  <c r="K98" i="6" s="1"/>
  <c r="K163" i="6" s="1"/>
  <c r="J74" i="6"/>
  <c r="J98" i="6" s="1"/>
  <c r="J163" i="6" s="1"/>
  <c r="I74" i="6"/>
  <c r="H74" i="6"/>
  <c r="H98" i="6" s="1"/>
  <c r="H163" i="6" s="1"/>
  <c r="G74" i="6"/>
  <c r="G98" i="6" s="1"/>
  <c r="G163" i="6" s="1"/>
  <c r="F74" i="6"/>
  <c r="F98" i="6" s="1"/>
  <c r="F163" i="6" s="1"/>
  <c r="E74" i="6"/>
  <c r="C74" i="6"/>
  <c r="C98" i="6" s="1"/>
  <c r="C163" i="6" s="1"/>
  <c r="Q73" i="6"/>
  <c r="Q97" i="6" s="1"/>
  <c r="Q162" i="6" s="1"/>
  <c r="P73" i="6"/>
  <c r="P97" i="6" s="1"/>
  <c r="P162" i="6" s="1"/>
  <c r="O73" i="6"/>
  <c r="O97" i="6" s="1"/>
  <c r="O162" i="6" s="1"/>
  <c r="N73" i="6"/>
  <c r="N97" i="6" s="1"/>
  <c r="N162" i="6" s="1"/>
  <c r="L73" i="6"/>
  <c r="L97" i="6" s="1"/>
  <c r="L162" i="6" s="1"/>
  <c r="K73" i="6"/>
  <c r="K97" i="6" s="1"/>
  <c r="K162" i="6" s="1"/>
  <c r="J73" i="6"/>
  <c r="J97" i="6" s="1"/>
  <c r="J162" i="6" s="1"/>
  <c r="I73" i="6"/>
  <c r="I97" i="6" s="1"/>
  <c r="I162" i="6" s="1"/>
  <c r="H73" i="6"/>
  <c r="H97" i="6" s="1"/>
  <c r="H162" i="6" s="1"/>
  <c r="G73" i="6"/>
  <c r="G97" i="6" s="1"/>
  <c r="G162" i="6" s="1"/>
  <c r="F73" i="6"/>
  <c r="F97" i="6" s="1"/>
  <c r="F162" i="6" s="1"/>
  <c r="E73" i="6"/>
  <c r="E97" i="6" s="1"/>
  <c r="E162" i="6" s="1"/>
  <c r="C73" i="6"/>
  <c r="C97" i="6" s="1"/>
  <c r="C162" i="6" s="1"/>
  <c r="Q72" i="6"/>
  <c r="P72" i="6"/>
  <c r="P96" i="6" s="1"/>
  <c r="P161" i="6" s="1"/>
  <c r="O72" i="6"/>
  <c r="O96" i="6" s="1"/>
  <c r="O161" i="6" s="1"/>
  <c r="N72" i="6"/>
  <c r="N96" i="6" s="1"/>
  <c r="N161" i="6" s="1"/>
  <c r="L72" i="6"/>
  <c r="L96" i="6" s="1"/>
  <c r="L161" i="6" s="1"/>
  <c r="K72" i="6"/>
  <c r="K96" i="6" s="1"/>
  <c r="K161" i="6" s="1"/>
  <c r="J72" i="6"/>
  <c r="J96" i="6" s="1"/>
  <c r="J161" i="6" s="1"/>
  <c r="I72" i="6"/>
  <c r="H72" i="6"/>
  <c r="H96" i="6" s="1"/>
  <c r="H161" i="6" s="1"/>
  <c r="G72" i="6"/>
  <c r="G96" i="6" s="1"/>
  <c r="G161" i="6" s="1"/>
  <c r="F72" i="6"/>
  <c r="F96" i="6" s="1"/>
  <c r="F161" i="6" s="1"/>
  <c r="E72" i="6"/>
  <c r="C72" i="6"/>
  <c r="C96" i="6" s="1"/>
  <c r="C161" i="6" s="1"/>
  <c r="Q71" i="6"/>
  <c r="Q95" i="6" s="1"/>
  <c r="Q160" i="6" s="1"/>
  <c r="P71" i="6"/>
  <c r="P95" i="6" s="1"/>
  <c r="P160" i="6" s="1"/>
  <c r="O71" i="6"/>
  <c r="O95" i="6" s="1"/>
  <c r="O160" i="6" s="1"/>
  <c r="N71" i="6"/>
  <c r="N95" i="6" s="1"/>
  <c r="N160" i="6" s="1"/>
  <c r="L71" i="6"/>
  <c r="L95" i="6" s="1"/>
  <c r="L160" i="6" s="1"/>
  <c r="K71" i="6"/>
  <c r="K95" i="6" s="1"/>
  <c r="K160" i="6" s="1"/>
  <c r="J71" i="6"/>
  <c r="J95" i="6" s="1"/>
  <c r="J160" i="6" s="1"/>
  <c r="I71" i="6"/>
  <c r="I95" i="6" s="1"/>
  <c r="I160" i="6" s="1"/>
  <c r="H71" i="6"/>
  <c r="H95" i="6" s="1"/>
  <c r="H160" i="6" s="1"/>
  <c r="G71" i="6"/>
  <c r="G95" i="6" s="1"/>
  <c r="G160" i="6" s="1"/>
  <c r="F71" i="6"/>
  <c r="F95" i="6" s="1"/>
  <c r="F160" i="6" s="1"/>
  <c r="E71" i="6"/>
  <c r="E95" i="6" s="1"/>
  <c r="E160" i="6" s="1"/>
  <c r="C71" i="6"/>
  <c r="C95" i="6" s="1"/>
  <c r="C160" i="6" s="1"/>
  <c r="Q70" i="6"/>
  <c r="P70" i="6"/>
  <c r="P94" i="6" s="1"/>
  <c r="P159" i="6" s="1"/>
  <c r="O70" i="6"/>
  <c r="O94" i="6" s="1"/>
  <c r="O159" i="6" s="1"/>
  <c r="N70" i="6"/>
  <c r="N94" i="6" s="1"/>
  <c r="N159" i="6" s="1"/>
  <c r="L70" i="6"/>
  <c r="L94" i="6" s="1"/>
  <c r="L159" i="6" s="1"/>
  <c r="K70" i="6"/>
  <c r="K94" i="6" s="1"/>
  <c r="K159" i="6" s="1"/>
  <c r="J70" i="6"/>
  <c r="J94" i="6" s="1"/>
  <c r="J159" i="6" s="1"/>
  <c r="I70" i="6"/>
  <c r="H70" i="6"/>
  <c r="H94" i="6" s="1"/>
  <c r="H159" i="6" s="1"/>
  <c r="G70" i="6"/>
  <c r="G94" i="6" s="1"/>
  <c r="G159" i="6" s="1"/>
  <c r="F70" i="6"/>
  <c r="F94" i="6" s="1"/>
  <c r="F159" i="6" s="1"/>
  <c r="E70" i="6"/>
  <c r="C70" i="6"/>
  <c r="C94" i="6" s="1"/>
  <c r="C159" i="6" s="1"/>
  <c r="Q69" i="6"/>
  <c r="Q93" i="6" s="1"/>
  <c r="Q158" i="6" s="1"/>
  <c r="P69" i="6"/>
  <c r="P93" i="6" s="1"/>
  <c r="P158" i="6" s="1"/>
  <c r="O69" i="6"/>
  <c r="O93" i="6" s="1"/>
  <c r="O158" i="6" s="1"/>
  <c r="N69" i="6"/>
  <c r="N93" i="6" s="1"/>
  <c r="N158" i="6" s="1"/>
  <c r="L69" i="6"/>
  <c r="L93" i="6" s="1"/>
  <c r="L158" i="6" s="1"/>
  <c r="K69" i="6"/>
  <c r="K93" i="6" s="1"/>
  <c r="K158" i="6" s="1"/>
  <c r="J69" i="6"/>
  <c r="J93" i="6" s="1"/>
  <c r="J158" i="6" s="1"/>
  <c r="I69" i="6"/>
  <c r="I93" i="6" s="1"/>
  <c r="I158" i="6" s="1"/>
  <c r="H69" i="6"/>
  <c r="H93" i="6" s="1"/>
  <c r="H158" i="6" s="1"/>
  <c r="G69" i="6"/>
  <c r="G93" i="6" s="1"/>
  <c r="G158" i="6" s="1"/>
  <c r="F69" i="6"/>
  <c r="F93" i="6" s="1"/>
  <c r="F158" i="6" s="1"/>
  <c r="E69" i="6"/>
  <c r="E93" i="6" s="1"/>
  <c r="E158" i="6" s="1"/>
  <c r="C69" i="6"/>
  <c r="C93" i="6" s="1"/>
  <c r="C158" i="6" s="1"/>
  <c r="Q68" i="6"/>
  <c r="Q165" i="6" s="1"/>
  <c r="P68" i="6"/>
  <c r="P165" i="6" s="1"/>
  <c r="O68" i="6"/>
  <c r="O165" i="6" s="1"/>
  <c r="N68" i="6"/>
  <c r="N165" i="6" s="1"/>
  <c r="L68" i="6"/>
  <c r="L165" i="6" s="1"/>
  <c r="K68" i="6"/>
  <c r="K165" i="6" s="1"/>
  <c r="J68" i="6"/>
  <c r="J165" i="6" s="1"/>
  <c r="I68" i="6"/>
  <c r="I165" i="6" s="1"/>
  <c r="H68" i="6"/>
  <c r="H165" i="6" s="1"/>
  <c r="G68" i="6"/>
  <c r="G165" i="6" s="1"/>
  <c r="F68" i="6"/>
  <c r="F165" i="6" s="1"/>
  <c r="E68" i="6"/>
  <c r="E165" i="6" s="1"/>
  <c r="C68" i="6"/>
  <c r="C165" i="6" s="1"/>
  <c r="Q67" i="6"/>
  <c r="P67" i="6"/>
  <c r="O67" i="6"/>
  <c r="N67" i="6"/>
  <c r="L67" i="6"/>
  <c r="K67" i="6"/>
  <c r="J67" i="6"/>
  <c r="I67" i="6"/>
  <c r="H67" i="6"/>
  <c r="G67" i="6"/>
  <c r="F67" i="6"/>
  <c r="E67" i="6"/>
  <c r="D67" i="6"/>
  <c r="D65" i="6"/>
  <c r="C65" i="6"/>
  <c r="H65" i="6" s="1"/>
  <c r="M61" i="6"/>
  <c r="H61" i="6"/>
  <c r="C61" i="6"/>
  <c r="M60" i="6"/>
  <c r="H60" i="6"/>
  <c r="C60" i="6"/>
  <c r="M59" i="6"/>
  <c r="H59" i="6"/>
  <c r="C59" i="6"/>
  <c r="M58" i="6"/>
  <c r="H58" i="6"/>
  <c r="C58" i="6"/>
  <c r="M57" i="6"/>
  <c r="H57" i="6"/>
  <c r="C57" i="6"/>
  <c r="M56" i="6"/>
  <c r="H56" i="6"/>
  <c r="C56" i="6"/>
  <c r="M55" i="6"/>
  <c r="M54" i="6" s="1"/>
  <c r="H55" i="6"/>
  <c r="C55" i="6"/>
  <c r="C54" i="6" s="1"/>
  <c r="Q54" i="6"/>
  <c r="P54" i="6"/>
  <c r="O54" i="6"/>
  <c r="N54" i="6"/>
  <c r="L54" i="6"/>
  <c r="K54" i="6"/>
  <c r="J54" i="6"/>
  <c r="I54" i="6"/>
  <c r="H54" i="6"/>
  <c r="G54" i="6"/>
  <c r="F54" i="6"/>
  <c r="E54" i="6"/>
  <c r="D54" i="6"/>
  <c r="M52" i="6"/>
  <c r="H52" i="6"/>
  <c r="C52" i="6"/>
  <c r="M51" i="6"/>
  <c r="H51" i="6"/>
  <c r="C51" i="6"/>
  <c r="M50" i="6"/>
  <c r="H50" i="6"/>
  <c r="C50" i="6"/>
  <c r="M49" i="6"/>
  <c r="H49" i="6"/>
  <c r="C49" i="6"/>
  <c r="M48" i="6"/>
  <c r="H48" i="6"/>
  <c r="C48" i="6"/>
  <c r="M47" i="6"/>
  <c r="H47" i="6"/>
  <c r="C47" i="6"/>
  <c r="M46" i="6"/>
  <c r="M45" i="6" s="1"/>
  <c r="H46" i="6"/>
  <c r="C46" i="6"/>
  <c r="C45" i="6" s="1"/>
  <c r="Q45" i="6"/>
  <c r="P45" i="6"/>
  <c r="O45" i="6"/>
  <c r="N45" i="6"/>
  <c r="L45" i="6"/>
  <c r="K45" i="6"/>
  <c r="J45" i="6"/>
  <c r="I45" i="6"/>
  <c r="H45" i="6"/>
  <c r="G45" i="6"/>
  <c r="F45" i="6"/>
  <c r="E45" i="6"/>
  <c r="D45" i="6"/>
  <c r="C43" i="6"/>
  <c r="H43" i="6" s="1"/>
  <c r="M43" i="6" s="1"/>
  <c r="H35" i="6"/>
  <c r="G35" i="6"/>
  <c r="F35" i="6"/>
  <c r="E35" i="6"/>
  <c r="D35" i="6"/>
  <c r="C35" i="6"/>
  <c r="H31" i="6"/>
  <c r="G31" i="6"/>
  <c r="F31" i="6"/>
  <c r="E31" i="6"/>
  <c r="D31" i="6"/>
  <c r="C31" i="6"/>
  <c r="H27" i="6"/>
  <c r="G27" i="6"/>
  <c r="F27" i="6"/>
  <c r="E27" i="6"/>
  <c r="D27" i="6"/>
  <c r="C27" i="6"/>
  <c r="H23" i="6"/>
  <c r="G23" i="6"/>
  <c r="F23" i="6"/>
  <c r="E23" i="6"/>
  <c r="D23" i="6"/>
  <c r="C23" i="6"/>
  <c r="H19" i="6"/>
  <c r="G19" i="6"/>
  <c r="F19" i="6"/>
  <c r="E19" i="6"/>
  <c r="D19" i="6"/>
  <c r="C19" i="6"/>
  <c r="H15" i="6"/>
  <c r="G15" i="6"/>
  <c r="F15" i="6"/>
  <c r="E15" i="6"/>
  <c r="D15" i="6"/>
  <c r="C15" i="6"/>
  <c r="H11" i="6"/>
  <c r="G11" i="6"/>
  <c r="F11" i="6"/>
  <c r="E11" i="6"/>
  <c r="D11" i="6"/>
  <c r="C11" i="6"/>
  <c r="E10" i="6"/>
  <c r="D10" i="6"/>
  <c r="C10" i="6"/>
  <c r="C9" i="6"/>
  <c r="D9" i="6" s="1"/>
  <c r="E9" i="6" s="1"/>
  <c r="F9" i="6" s="1"/>
  <c r="G9" i="6" s="1"/>
  <c r="H9" i="6" s="1"/>
  <c r="I88" i="12"/>
  <c r="B88" i="12"/>
  <c r="D43" i="12"/>
  <c r="G88" i="12"/>
  <c r="J52" i="12"/>
  <c r="C52" i="12"/>
  <c r="D88" i="12"/>
  <c r="D61" i="12"/>
  <c r="B53" i="12"/>
  <c r="E52" i="12"/>
  <c r="H52" i="12"/>
  <c r="D52" i="12"/>
  <c r="F273" i="6" l="1"/>
  <c r="F266" i="6" s="1"/>
  <c r="J273" i="6"/>
  <c r="E236" i="11"/>
  <c r="Q39" i="11"/>
  <c r="O39" i="11" s="1"/>
  <c r="H10" i="6"/>
  <c r="L60" i="11"/>
  <c r="H60" i="11" s="1"/>
  <c r="G53" i="11"/>
  <c r="E53" i="11" s="1"/>
  <c r="G39" i="11"/>
  <c r="C39" i="11" s="1"/>
  <c r="G25" i="11"/>
  <c r="C25" i="11" s="1"/>
  <c r="G10" i="6"/>
  <c r="F10" i="6"/>
  <c r="I65" i="6"/>
  <c r="M65" i="6"/>
  <c r="N65" i="6" s="1"/>
  <c r="C67" i="6"/>
  <c r="M68" i="6"/>
  <c r="M69" i="6"/>
  <c r="M93" i="6" s="1"/>
  <c r="M158" i="6" s="1"/>
  <c r="M70" i="6"/>
  <c r="M94" i="6" s="1"/>
  <c r="M159" i="6" s="1"/>
  <c r="M71" i="6"/>
  <c r="M95" i="6" s="1"/>
  <c r="M160" i="6" s="1"/>
  <c r="M72" i="6"/>
  <c r="M96" i="6" s="1"/>
  <c r="M161" i="6" s="1"/>
  <c r="M73" i="6"/>
  <c r="M97" i="6" s="1"/>
  <c r="M162" i="6" s="1"/>
  <c r="M74" i="6"/>
  <c r="M98" i="6" s="1"/>
  <c r="M163" i="6" s="1"/>
  <c r="D227" i="6"/>
  <c r="F227" i="6"/>
  <c r="D91" i="6"/>
  <c r="C92" i="6"/>
  <c r="E92" i="6"/>
  <c r="G92" i="6"/>
  <c r="I92" i="6"/>
  <c r="K92" i="6"/>
  <c r="O92" i="6"/>
  <c r="Q92" i="6"/>
  <c r="M170" i="6"/>
  <c r="I170" i="6"/>
  <c r="L282" i="6"/>
  <c r="N282" i="6"/>
  <c r="G22" i="11"/>
  <c r="G18" i="11" s="1"/>
  <c r="G18" i="7"/>
  <c r="Q22" i="11"/>
  <c r="Q18" i="7"/>
  <c r="L29" i="11"/>
  <c r="L25" i="11" s="1"/>
  <c r="L25" i="7"/>
  <c r="G36" i="11"/>
  <c r="G32" i="7"/>
  <c r="Q36" i="11"/>
  <c r="Q32" i="7"/>
  <c r="L43" i="11"/>
  <c r="L39" i="7"/>
  <c r="G50" i="11"/>
  <c r="G46" i="7"/>
  <c r="Q50" i="11"/>
  <c r="Q46" i="7"/>
  <c r="L57" i="11"/>
  <c r="L53" i="11" s="1"/>
  <c r="L53" i="7"/>
  <c r="G64" i="11"/>
  <c r="G60" i="7"/>
  <c r="Q64" i="11"/>
  <c r="Q60" i="7"/>
  <c r="L18" i="7"/>
  <c r="G25" i="7"/>
  <c r="Q25" i="7"/>
  <c r="L32" i="7"/>
  <c r="G39" i="7"/>
  <c r="Q39" i="7"/>
  <c r="L46" i="7"/>
  <c r="G53" i="7"/>
  <c r="Q53" i="7"/>
  <c r="L60" i="7"/>
  <c r="H68" i="7"/>
  <c r="G67" i="7"/>
  <c r="P72" i="7"/>
  <c r="P71" i="7" s="1"/>
  <c r="N260" i="6" s="1"/>
  <c r="J260" i="6"/>
  <c r="H74" i="7"/>
  <c r="P78" i="7"/>
  <c r="P77" i="7" s="1"/>
  <c r="N262" i="6" s="1"/>
  <c r="J262" i="6"/>
  <c r="H80" i="7"/>
  <c r="P84" i="7"/>
  <c r="P83" i="7" s="1"/>
  <c r="N264" i="6" s="1"/>
  <c r="J264" i="6"/>
  <c r="H86" i="7"/>
  <c r="D97" i="7"/>
  <c r="I99" i="7"/>
  <c r="I98" i="7" s="1"/>
  <c r="F97" i="7"/>
  <c r="K99" i="7"/>
  <c r="K98" i="7" s="1"/>
  <c r="J102" i="7"/>
  <c r="J101" i="7" s="1"/>
  <c r="I105" i="7"/>
  <c r="I104" i="7" s="1"/>
  <c r="K105" i="7"/>
  <c r="K104" i="7" s="1"/>
  <c r="J108" i="7"/>
  <c r="J107" i="7" s="1"/>
  <c r="I111" i="7"/>
  <c r="I110" i="7" s="1"/>
  <c r="K111" i="7"/>
  <c r="K110" i="7" s="1"/>
  <c r="J114" i="7"/>
  <c r="J113" i="7" s="1"/>
  <c r="I117" i="7"/>
  <c r="I116" i="7" s="1"/>
  <c r="K117" i="7"/>
  <c r="K116" i="7" s="1"/>
  <c r="O134" i="7"/>
  <c r="O133" i="7" s="1"/>
  <c r="O121" i="7" s="1"/>
  <c r="J121" i="7"/>
  <c r="H143" i="7"/>
  <c r="N149" i="7"/>
  <c r="N148" i="7" s="1"/>
  <c r="N124" i="7" s="1"/>
  <c r="I124" i="7"/>
  <c r="O154" i="7"/>
  <c r="O153" i="7" s="1"/>
  <c r="O125" i="7" s="1"/>
  <c r="J125" i="7"/>
  <c r="F163" i="7"/>
  <c r="F120" i="7"/>
  <c r="K165" i="7"/>
  <c r="K164" i="7" s="1"/>
  <c r="M174" i="7"/>
  <c r="Q175" i="7"/>
  <c r="F124" i="7"/>
  <c r="K185" i="7"/>
  <c r="K184" i="7" s="1"/>
  <c r="P185" i="7" s="1"/>
  <c r="P184" i="7" s="1"/>
  <c r="M194" i="7"/>
  <c r="Q195" i="7"/>
  <c r="E227" i="6"/>
  <c r="F92" i="6"/>
  <c r="H92" i="6"/>
  <c r="J92" i="6"/>
  <c r="L92" i="6"/>
  <c r="N92" i="6"/>
  <c r="P92" i="6"/>
  <c r="G243" i="6"/>
  <c r="C243" i="6" s="1"/>
  <c r="J18" i="11"/>
  <c r="H18" i="11"/>
  <c r="K18" i="11"/>
  <c r="O25" i="11"/>
  <c r="M25" i="11"/>
  <c r="P25" i="11"/>
  <c r="J32" i="11"/>
  <c r="H32" i="11"/>
  <c r="K32" i="11"/>
  <c r="E39" i="11"/>
  <c r="F39" i="11"/>
  <c r="P39" i="11"/>
  <c r="J46" i="11"/>
  <c r="H46" i="11"/>
  <c r="I46" i="11" s="1"/>
  <c r="K46" i="11"/>
  <c r="O53" i="11"/>
  <c r="M53" i="11"/>
  <c r="P53" i="11"/>
  <c r="J60" i="11"/>
  <c r="L7" i="7"/>
  <c r="M7" i="7"/>
  <c r="Q7" i="7" s="1"/>
  <c r="I259" i="6"/>
  <c r="O69" i="7"/>
  <c r="O68" i="7" s="1"/>
  <c r="D67" i="7"/>
  <c r="I69" i="7"/>
  <c r="I68" i="7" s="1"/>
  <c r="D259" i="6"/>
  <c r="F67" i="7"/>
  <c r="K69" i="7"/>
  <c r="K68" i="7" s="1"/>
  <c r="F259" i="6"/>
  <c r="N72" i="7"/>
  <c r="N71" i="7" s="1"/>
  <c r="L260" i="6" s="1"/>
  <c r="H260" i="6"/>
  <c r="E260" i="6"/>
  <c r="J72" i="7"/>
  <c r="J71" i="7" s="1"/>
  <c r="I261" i="6"/>
  <c r="O75" i="7"/>
  <c r="O74" i="7" s="1"/>
  <c r="M261" i="6" s="1"/>
  <c r="I75" i="7"/>
  <c r="I74" i="7" s="1"/>
  <c r="D261" i="6"/>
  <c r="K75" i="7"/>
  <c r="K74" i="7" s="1"/>
  <c r="F261" i="6"/>
  <c r="N78" i="7"/>
  <c r="N77" i="7" s="1"/>
  <c r="L262" i="6" s="1"/>
  <c r="H262" i="6"/>
  <c r="E262" i="6"/>
  <c r="J78" i="7"/>
  <c r="J77" i="7" s="1"/>
  <c r="I263" i="6"/>
  <c r="O81" i="7"/>
  <c r="O80" i="7" s="1"/>
  <c r="M263" i="6" s="1"/>
  <c r="I81" i="7"/>
  <c r="I80" i="7" s="1"/>
  <c r="D263" i="6"/>
  <c r="K81" i="7"/>
  <c r="K80" i="7" s="1"/>
  <c r="F263" i="6"/>
  <c r="N84" i="7"/>
  <c r="N83" i="7" s="1"/>
  <c r="L264" i="6" s="1"/>
  <c r="H264" i="6"/>
  <c r="E264" i="6"/>
  <c r="J84" i="7"/>
  <c r="J83" i="7" s="1"/>
  <c r="I265" i="6"/>
  <c r="O87" i="7"/>
  <c r="O86" i="7" s="1"/>
  <c r="M265" i="6" s="1"/>
  <c r="I87" i="7"/>
  <c r="I86" i="7" s="1"/>
  <c r="D265" i="6"/>
  <c r="K87" i="7"/>
  <c r="K86" i="7" s="1"/>
  <c r="F265" i="6"/>
  <c r="G97" i="7"/>
  <c r="N139" i="7"/>
  <c r="N138" i="7" s="1"/>
  <c r="N122" i="7" s="1"/>
  <c r="I122" i="7"/>
  <c r="K139" i="7"/>
  <c r="K138" i="7" s="1"/>
  <c r="F122" i="7"/>
  <c r="O144" i="7"/>
  <c r="O143" i="7" s="1"/>
  <c r="O123" i="7" s="1"/>
  <c r="J123" i="7"/>
  <c r="P149" i="7"/>
  <c r="P148" i="7" s="1"/>
  <c r="P124" i="7" s="1"/>
  <c r="K124" i="7"/>
  <c r="N159" i="7"/>
  <c r="N158" i="7" s="1"/>
  <c r="N126" i="7" s="1"/>
  <c r="I126" i="7"/>
  <c r="K159" i="7"/>
  <c r="K158" i="7" s="1"/>
  <c r="F126" i="7"/>
  <c r="H169" i="7"/>
  <c r="M170" i="7" s="1"/>
  <c r="L170" i="7"/>
  <c r="L169" i="7" s="1"/>
  <c r="M184" i="7"/>
  <c r="Q185" i="7"/>
  <c r="Q184" i="7" s="1"/>
  <c r="H189" i="7"/>
  <c r="M190" i="7" s="1"/>
  <c r="L190" i="7"/>
  <c r="L189" i="7" s="1"/>
  <c r="G203" i="7"/>
  <c r="G207" i="7"/>
  <c r="G211" i="7"/>
  <c r="D170" i="6"/>
  <c r="G9" i="11"/>
  <c r="C6" i="13" s="1"/>
  <c r="C10" i="11"/>
  <c r="C12" i="11"/>
  <c r="C14" i="11"/>
  <c r="C16" i="11"/>
  <c r="D283" i="6"/>
  <c r="F283" i="6"/>
  <c r="H283" i="6"/>
  <c r="J283" i="6"/>
  <c r="D284" i="6"/>
  <c r="F284" i="6"/>
  <c r="H284" i="6"/>
  <c r="J284" i="6"/>
  <c r="D285" i="6"/>
  <c r="F285" i="6"/>
  <c r="H285" i="6"/>
  <c r="J285" i="6"/>
  <c r="D286" i="6"/>
  <c r="F286" i="6"/>
  <c r="H286" i="6"/>
  <c r="J286" i="6"/>
  <c r="D287" i="6"/>
  <c r="F287" i="6"/>
  <c r="H287" i="6"/>
  <c r="J287" i="6"/>
  <c r="D288" i="6"/>
  <c r="F288" i="6"/>
  <c r="H288" i="6"/>
  <c r="J288" i="6"/>
  <c r="D289" i="6"/>
  <c r="F289" i="6"/>
  <c r="H289" i="6"/>
  <c r="J289" i="6"/>
  <c r="G11" i="7"/>
  <c r="G13" i="7"/>
  <c r="G15" i="7"/>
  <c r="E67" i="7"/>
  <c r="C71" i="7"/>
  <c r="C77" i="7"/>
  <c r="C83" i="7"/>
  <c r="C101" i="7"/>
  <c r="C107" i="7"/>
  <c r="C113" i="7"/>
  <c r="E121" i="7"/>
  <c r="E125" i="7"/>
  <c r="D127" i="7"/>
  <c r="I129" i="7"/>
  <c r="I128" i="7" s="1"/>
  <c r="Q130" i="7"/>
  <c r="C133" i="7"/>
  <c r="C127" i="7" s="1"/>
  <c r="G134" i="7"/>
  <c r="G133" i="7" s="1"/>
  <c r="L135" i="7"/>
  <c r="H139" i="7"/>
  <c r="C122" i="7"/>
  <c r="J139" i="7"/>
  <c r="J138" i="7" s="1"/>
  <c r="E122" i="7"/>
  <c r="G139" i="7"/>
  <c r="G140" i="7"/>
  <c r="I144" i="7"/>
  <c r="I143" i="7" s="1"/>
  <c r="D123" i="7"/>
  <c r="K144" i="7"/>
  <c r="K143" i="7" s="1"/>
  <c r="F123" i="7"/>
  <c r="Q150" i="7"/>
  <c r="C153" i="7"/>
  <c r="G154" i="7"/>
  <c r="G153" i="7" s="1"/>
  <c r="L155" i="7"/>
  <c r="H159" i="7"/>
  <c r="C126" i="7"/>
  <c r="J159" i="7"/>
  <c r="J158" i="7" s="1"/>
  <c r="E126" i="7"/>
  <c r="G159" i="7"/>
  <c r="G160" i="7"/>
  <c r="E163" i="7"/>
  <c r="J163" i="7"/>
  <c r="G165" i="7"/>
  <c r="O165" i="7"/>
  <c r="O164" i="7" s="1"/>
  <c r="O163" i="7" s="1"/>
  <c r="G166" i="7"/>
  <c r="Q176" i="7"/>
  <c r="C179" i="7"/>
  <c r="C123" i="7" s="1"/>
  <c r="G123" i="7" s="1"/>
  <c r="G180" i="7"/>
  <c r="G179" i="7" s="1"/>
  <c r="L181" i="7"/>
  <c r="L185" i="7"/>
  <c r="L184" i="7" s="1"/>
  <c r="G185" i="7"/>
  <c r="G184" i="7" s="1"/>
  <c r="G186" i="7"/>
  <c r="Q196" i="7"/>
  <c r="H215" i="7"/>
  <c r="G214" i="7"/>
  <c r="L222" i="7"/>
  <c r="L221" i="7" s="1"/>
  <c r="H221" i="7"/>
  <c r="L228" i="7"/>
  <c r="L227" i="7" s="1"/>
  <c r="H227" i="7"/>
  <c r="L234" i="7"/>
  <c r="L233" i="7" s="1"/>
  <c r="H233" i="7"/>
  <c r="J236" i="7"/>
  <c r="O238" i="7"/>
  <c r="O237" i="7" s="1"/>
  <c r="O236" i="7" s="1"/>
  <c r="D236" i="7"/>
  <c r="I238" i="7"/>
  <c r="I237" i="7" s="1"/>
  <c r="F236" i="7"/>
  <c r="K238" i="7"/>
  <c r="K237" i="7" s="1"/>
  <c r="Q18" i="11"/>
  <c r="G32" i="11"/>
  <c r="Q32" i="11"/>
  <c r="L39" i="11"/>
  <c r="G46" i="11"/>
  <c r="Q46" i="11"/>
  <c r="G60" i="11"/>
  <c r="G205" i="7"/>
  <c r="G209" i="7"/>
  <c r="G213" i="7"/>
  <c r="C11" i="11"/>
  <c r="C13" i="11"/>
  <c r="C15" i="11"/>
  <c r="C283" i="6"/>
  <c r="E283" i="6"/>
  <c r="G283" i="6"/>
  <c r="I283" i="6"/>
  <c r="C284" i="6"/>
  <c r="E284" i="6"/>
  <c r="G284" i="6"/>
  <c r="I284" i="6"/>
  <c r="C285" i="6"/>
  <c r="E285" i="6"/>
  <c r="G285" i="6"/>
  <c r="I285" i="6"/>
  <c r="C286" i="6"/>
  <c r="E286" i="6"/>
  <c r="G286" i="6"/>
  <c r="I286" i="6"/>
  <c r="C287" i="6"/>
  <c r="E287" i="6"/>
  <c r="G287" i="6"/>
  <c r="I287" i="6"/>
  <c r="C288" i="6"/>
  <c r="E288" i="6"/>
  <c r="G288" i="6"/>
  <c r="I288" i="6"/>
  <c r="C289" i="6"/>
  <c r="E289" i="6"/>
  <c r="G289" i="6"/>
  <c r="I289" i="6"/>
  <c r="G10" i="7"/>
  <c r="G12" i="7"/>
  <c r="G14" i="7"/>
  <c r="G16" i="7"/>
  <c r="H99" i="7"/>
  <c r="J99" i="7"/>
  <c r="J98" i="7" s="1"/>
  <c r="I102" i="7"/>
  <c r="I101" i="7" s="1"/>
  <c r="K102" i="7"/>
  <c r="K101" i="7" s="1"/>
  <c r="H105" i="7"/>
  <c r="J105" i="7"/>
  <c r="J104" i="7" s="1"/>
  <c r="I108" i="7"/>
  <c r="I107" i="7" s="1"/>
  <c r="K108" i="7"/>
  <c r="K107" i="7" s="1"/>
  <c r="H111" i="7"/>
  <c r="J111" i="7"/>
  <c r="J110" i="7" s="1"/>
  <c r="I114" i="7"/>
  <c r="I113" i="7" s="1"/>
  <c r="K114" i="7"/>
  <c r="K113" i="7" s="1"/>
  <c r="H117" i="7"/>
  <c r="J117" i="7"/>
  <c r="J116" i="7" s="1"/>
  <c r="F127" i="7"/>
  <c r="H129" i="7"/>
  <c r="C120" i="7"/>
  <c r="J129" i="7"/>
  <c r="J128" i="7" s="1"/>
  <c r="E120" i="7"/>
  <c r="G129" i="7"/>
  <c r="G128" i="7" s="1"/>
  <c r="K129" i="7"/>
  <c r="K128" i="7" s="1"/>
  <c r="I134" i="7"/>
  <c r="I133" i="7" s="1"/>
  <c r="D121" i="7"/>
  <c r="K134" i="7"/>
  <c r="K133" i="7" s="1"/>
  <c r="F121" i="7"/>
  <c r="H149" i="7"/>
  <c r="C124" i="7"/>
  <c r="J149" i="7"/>
  <c r="J148" i="7" s="1"/>
  <c r="E124" i="7"/>
  <c r="G149" i="7"/>
  <c r="G148" i="7" s="1"/>
  <c r="I154" i="7"/>
  <c r="I153" i="7" s="1"/>
  <c r="D125" i="7"/>
  <c r="K154" i="7"/>
  <c r="K153" i="7" s="1"/>
  <c r="F125" i="7"/>
  <c r="I165" i="7"/>
  <c r="I164" i="7" s="1"/>
  <c r="M165" i="7"/>
  <c r="L175" i="7"/>
  <c r="L174" i="7" s="1"/>
  <c r="G175" i="7"/>
  <c r="G174" i="7" s="1"/>
  <c r="L195" i="7"/>
  <c r="L194" i="7" s="1"/>
  <c r="G195" i="7"/>
  <c r="G194" i="7" s="1"/>
  <c r="J214" i="7"/>
  <c r="O216" i="7"/>
  <c r="O215" i="7" s="1"/>
  <c r="D214" i="7"/>
  <c r="I216" i="7"/>
  <c r="I215" i="7" s="1"/>
  <c r="F214" i="7"/>
  <c r="K216" i="7"/>
  <c r="K215" i="7" s="1"/>
  <c r="L238" i="7"/>
  <c r="L237" i="7" s="1"/>
  <c r="H237" i="7"/>
  <c r="L244" i="7"/>
  <c r="L243" i="7" s="1"/>
  <c r="H243" i="7"/>
  <c r="M244" i="7" s="1"/>
  <c r="L250" i="7"/>
  <c r="L249" i="7" s="1"/>
  <c r="H249" i="7"/>
  <c r="M250" i="7" s="1"/>
  <c r="M7" i="11"/>
  <c r="Q7" i="11" s="1"/>
  <c r="L7" i="11"/>
  <c r="E214" i="7"/>
  <c r="C218" i="7"/>
  <c r="C224" i="7"/>
  <c r="C230" i="7"/>
  <c r="E236" i="7"/>
  <c r="C240" i="7"/>
  <c r="H241" i="7" s="1"/>
  <c r="C246" i="7"/>
  <c r="H247" i="7" s="1"/>
  <c r="C252" i="7"/>
  <c r="H253" i="7" s="1"/>
  <c r="C256" i="7"/>
  <c r="H257" i="7" s="1"/>
  <c r="G7" i="11"/>
  <c r="G72" i="11"/>
  <c r="G75" i="11"/>
  <c r="I102" i="11"/>
  <c r="I101" i="11" s="1"/>
  <c r="K102" i="11"/>
  <c r="K101" i="11" s="1"/>
  <c r="I108" i="11"/>
  <c r="I107" i="11" s="1"/>
  <c r="K108" i="11"/>
  <c r="K107" i="11" s="1"/>
  <c r="I114" i="11"/>
  <c r="I113" i="11" s="1"/>
  <c r="K114" i="11"/>
  <c r="K113" i="11" s="1"/>
  <c r="K127" i="11"/>
  <c r="P129" i="11"/>
  <c r="P128" i="11" s="1"/>
  <c r="K120" i="11"/>
  <c r="O134" i="11"/>
  <c r="O133" i="11" s="1"/>
  <c r="J121" i="11"/>
  <c r="I134" i="11"/>
  <c r="I133" i="11" s="1"/>
  <c r="D121" i="11"/>
  <c r="K134" i="11"/>
  <c r="K133" i="11" s="1"/>
  <c r="F121" i="11"/>
  <c r="P139" i="11"/>
  <c r="P138" i="11" s="1"/>
  <c r="P122" i="11" s="1"/>
  <c r="K122" i="11"/>
  <c r="O144" i="11"/>
  <c r="O143" i="11" s="1"/>
  <c r="O123" i="11" s="1"/>
  <c r="J123" i="11"/>
  <c r="I144" i="11"/>
  <c r="I143" i="11" s="1"/>
  <c r="D123" i="11"/>
  <c r="K144" i="11"/>
  <c r="K143" i="11" s="1"/>
  <c r="F123" i="11"/>
  <c r="P149" i="11"/>
  <c r="P148" i="11" s="1"/>
  <c r="P124" i="11" s="1"/>
  <c r="K124" i="11"/>
  <c r="O154" i="11"/>
  <c r="O153" i="11" s="1"/>
  <c r="O125" i="11" s="1"/>
  <c r="J125" i="11"/>
  <c r="I154" i="11"/>
  <c r="I153" i="11" s="1"/>
  <c r="D125" i="11"/>
  <c r="K154" i="11"/>
  <c r="K153" i="11" s="1"/>
  <c r="F125" i="11"/>
  <c r="P159" i="11"/>
  <c r="P158" i="11" s="1"/>
  <c r="P126" i="11" s="1"/>
  <c r="K126" i="11"/>
  <c r="K163" i="11"/>
  <c r="P165" i="11"/>
  <c r="P164" i="11" s="1"/>
  <c r="P163" i="11" s="1"/>
  <c r="Q60" i="11"/>
  <c r="G69" i="11"/>
  <c r="G97" i="11"/>
  <c r="E97" i="11"/>
  <c r="J99" i="11"/>
  <c r="J98" i="11" s="1"/>
  <c r="J105" i="11"/>
  <c r="J104" i="11" s="1"/>
  <c r="J111" i="11"/>
  <c r="J110" i="11" s="1"/>
  <c r="J117" i="11"/>
  <c r="J116" i="11" s="1"/>
  <c r="D119" i="11"/>
  <c r="G123" i="11"/>
  <c r="I127" i="11"/>
  <c r="N129" i="11"/>
  <c r="N128" i="11" s="1"/>
  <c r="I120" i="11"/>
  <c r="C11" i="13"/>
  <c r="D11" i="13" s="1"/>
  <c r="F11" i="13" s="1"/>
  <c r="D12" i="13"/>
  <c r="F12" i="13" s="1"/>
  <c r="E127" i="11"/>
  <c r="J129" i="11"/>
  <c r="J128" i="11" s="1"/>
  <c r="E120" i="11"/>
  <c r="L134" i="11"/>
  <c r="L133" i="11" s="1"/>
  <c r="H133" i="11"/>
  <c r="N139" i="11"/>
  <c r="N138" i="11" s="1"/>
  <c r="N122" i="11" s="1"/>
  <c r="I122" i="11"/>
  <c r="J139" i="11"/>
  <c r="J138" i="11" s="1"/>
  <c r="E122" i="11"/>
  <c r="L144" i="11"/>
  <c r="L143" i="11" s="1"/>
  <c r="H143" i="11"/>
  <c r="N149" i="11"/>
  <c r="N148" i="11" s="1"/>
  <c r="N124" i="11" s="1"/>
  <c r="I124" i="11"/>
  <c r="J149" i="11"/>
  <c r="J148" i="11" s="1"/>
  <c r="E124" i="11"/>
  <c r="L154" i="11"/>
  <c r="L153" i="11" s="1"/>
  <c r="H153" i="11"/>
  <c r="N159" i="11"/>
  <c r="N158" i="11" s="1"/>
  <c r="N126" i="11" s="1"/>
  <c r="I126" i="11"/>
  <c r="J159" i="11"/>
  <c r="J158" i="11" s="1"/>
  <c r="E126" i="11"/>
  <c r="I163" i="11"/>
  <c r="N165" i="11"/>
  <c r="N164" i="11" s="1"/>
  <c r="N163" i="11" s="1"/>
  <c r="D13" i="13"/>
  <c r="F13" i="13" s="1"/>
  <c r="E163" i="11"/>
  <c r="J165" i="11"/>
  <c r="J164" i="11" s="1"/>
  <c r="L170" i="11"/>
  <c r="L169" i="11" s="1"/>
  <c r="H169" i="11"/>
  <c r="M170" i="11" s="1"/>
  <c r="L180" i="11"/>
  <c r="L179" i="11" s="1"/>
  <c r="H179" i="11"/>
  <c r="M180" i="11" s="1"/>
  <c r="L190" i="11"/>
  <c r="L189" i="11" s="1"/>
  <c r="H189" i="11"/>
  <c r="M190" i="11" s="1"/>
  <c r="C98" i="11"/>
  <c r="C104" i="11"/>
  <c r="C110" i="11"/>
  <c r="C116" i="11"/>
  <c r="D127" i="11"/>
  <c r="F127" i="11"/>
  <c r="C128" i="11"/>
  <c r="C138" i="11"/>
  <c r="C148" i="11"/>
  <c r="C158" i="11"/>
  <c r="D163" i="11"/>
  <c r="F163" i="11"/>
  <c r="C164" i="11"/>
  <c r="C174" i="11"/>
  <c r="H175" i="11" s="1"/>
  <c r="C184" i="11"/>
  <c r="H185" i="11" s="1"/>
  <c r="C194" i="11"/>
  <c r="H195" i="11" s="1"/>
  <c r="M238" i="11"/>
  <c r="H240" i="11"/>
  <c r="M241" i="11" s="1"/>
  <c r="L241" i="11"/>
  <c r="L240" i="11" s="1"/>
  <c r="M249" i="11"/>
  <c r="Q250" i="11"/>
  <c r="Q249" i="11" s="1"/>
  <c r="H252" i="11"/>
  <c r="M253" i="11" s="1"/>
  <c r="L253" i="11"/>
  <c r="L252" i="11" s="1"/>
  <c r="I99" i="11"/>
  <c r="I98" i="11" s="1"/>
  <c r="K99" i="11"/>
  <c r="K98" i="11" s="1"/>
  <c r="H102" i="11"/>
  <c r="J102" i="11"/>
  <c r="J101" i="11" s="1"/>
  <c r="I105" i="11"/>
  <c r="I104" i="11" s="1"/>
  <c r="K105" i="11"/>
  <c r="K104" i="11" s="1"/>
  <c r="H108" i="11"/>
  <c r="J108" i="11"/>
  <c r="J107" i="11" s="1"/>
  <c r="I111" i="11"/>
  <c r="I110" i="11" s="1"/>
  <c r="K111" i="11"/>
  <c r="K110" i="11" s="1"/>
  <c r="H114" i="11"/>
  <c r="J114" i="11"/>
  <c r="J113" i="11" s="1"/>
  <c r="I117" i="11"/>
  <c r="I116" i="11" s="1"/>
  <c r="K117" i="11"/>
  <c r="K116" i="11" s="1"/>
  <c r="H246" i="11"/>
  <c r="M247" i="11" s="1"/>
  <c r="L247" i="11"/>
  <c r="L246" i="11" s="1"/>
  <c r="I238" i="11"/>
  <c r="I237" i="11" s="1"/>
  <c r="L244" i="11"/>
  <c r="L243" i="11" s="1"/>
  <c r="G244" i="11"/>
  <c r="G245" i="11"/>
  <c r="L256" i="11"/>
  <c r="L255" i="11" s="1"/>
  <c r="G256" i="11"/>
  <c r="G255" i="11" s="1"/>
  <c r="G257" i="11"/>
  <c r="G234" i="11"/>
  <c r="J236" i="11"/>
  <c r="G238" i="11"/>
  <c r="K238" i="11"/>
  <c r="K237" i="11" s="1"/>
  <c r="O238" i="11"/>
  <c r="O237" i="11" s="1"/>
  <c r="G239" i="11"/>
  <c r="H243" i="11"/>
  <c r="M244" i="11" s="1"/>
  <c r="L250" i="11"/>
  <c r="L249" i="11" s="1"/>
  <c r="G250" i="11"/>
  <c r="G251" i="11"/>
  <c r="H255" i="11"/>
  <c r="M256" i="11" s="1"/>
  <c r="R18" i="12"/>
  <c r="R28" i="12"/>
  <c r="R9" i="12"/>
  <c r="R44" i="12"/>
  <c r="R63" i="12"/>
  <c r="R73" i="12"/>
  <c r="B3" i="12"/>
  <c r="R54" i="12"/>
  <c r="R82" i="12"/>
  <c r="R90" i="12"/>
  <c r="J61" i="12"/>
  <c r="E62" i="12"/>
  <c r="C62" i="12"/>
  <c r="B17" i="12"/>
  <c r="B52" i="12"/>
  <c r="J88" i="12"/>
  <c r="G16" i="12"/>
  <c r="J16" i="12"/>
  <c r="D62" i="12"/>
  <c r="H61" i="12"/>
  <c r="O62" i="12"/>
  <c r="H88" i="12"/>
  <c r="G62" i="12"/>
  <c r="E53" i="12"/>
  <c r="G89" i="12"/>
  <c r="B61" i="12"/>
  <c r="J89" i="12"/>
  <c r="J43" i="12"/>
  <c r="B8" i="12"/>
  <c r="H89" i="12"/>
  <c r="M61" i="12"/>
  <c r="L17" i="12"/>
  <c r="O17" i="12"/>
  <c r="E43" i="12"/>
  <c r="J62" i="12"/>
  <c r="O61" i="12"/>
  <c r="C89" i="12"/>
  <c r="G53" i="12"/>
  <c r="C53" i="12"/>
  <c r="C88" i="12"/>
  <c r="N89" i="12"/>
  <c r="M89" i="12"/>
  <c r="H62" i="12"/>
  <c r="M62" i="12"/>
  <c r="B89" i="12"/>
  <c r="E88" i="12"/>
  <c r="D53" i="12"/>
  <c r="M52" i="12"/>
  <c r="O52" i="12"/>
  <c r="B43" i="12"/>
  <c r="B62" i="12"/>
  <c r="C61" i="12"/>
  <c r="I53" i="12"/>
  <c r="I89" i="12"/>
  <c r="J53" i="12"/>
  <c r="N88" i="12"/>
  <c r="B7" i="12"/>
  <c r="E61" i="12"/>
  <c r="O89" i="12"/>
  <c r="C43" i="12"/>
  <c r="I62" i="12"/>
  <c r="D89" i="12"/>
  <c r="H43" i="12"/>
  <c r="N62" i="12"/>
  <c r="I52" i="12"/>
  <c r="E89" i="12"/>
  <c r="H53" i="12"/>
  <c r="N17" i="12"/>
  <c r="I43" i="12"/>
  <c r="I16" i="12"/>
  <c r="N53" i="12"/>
  <c r="I61" i="12"/>
  <c r="M39" i="11" l="1"/>
  <c r="N39" i="11" s="1"/>
  <c r="I32" i="11"/>
  <c r="N25" i="11"/>
  <c r="C53" i="11"/>
  <c r="F25" i="11"/>
  <c r="E25" i="11"/>
  <c r="D25" i="11" s="1"/>
  <c r="K60" i="11"/>
  <c r="I60" i="11" s="1"/>
  <c r="F53" i="11"/>
  <c r="D53" i="11" s="1"/>
  <c r="D39" i="11"/>
  <c r="N53" i="11"/>
  <c r="I18" i="11"/>
  <c r="R74" i="12"/>
  <c r="R45" i="12"/>
  <c r="R83" i="12"/>
  <c r="G3" i="12"/>
  <c r="F3" i="12"/>
  <c r="R64" i="12"/>
  <c r="R10" i="12"/>
  <c r="R29" i="12"/>
  <c r="M255" i="11"/>
  <c r="Q256" i="11"/>
  <c r="Q255" i="11" s="1"/>
  <c r="G249" i="11"/>
  <c r="M243" i="11"/>
  <c r="Q244" i="11"/>
  <c r="Q243" i="11" s="1"/>
  <c r="O236" i="11"/>
  <c r="G237" i="11"/>
  <c r="G236" i="11" s="1"/>
  <c r="C16" i="13" s="1"/>
  <c r="D16" i="13" s="1"/>
  <c r="F16" i="13" s="1"/>
  <c r="G243" i="11"/>
  <c r="N238" i="11"/>
  <c r="N237" i="11" s="1"/>
  <c r="I236" i="11"/>
  <c r="N117" i="11"/>
  <c r="N116" i="11" s="1"/>
  <c r="L114" i="11"/>
  <c r="L113" i="11" s="1"/>
  <c r="H113" i="11"/>
  <c r="N111" i="11"/>
  <c r="N110" i="11" s="1"/>
  <c r="L108" i="11"/>
  <c r="L107" i="11" s="1"/>
  <c r="H107" i="11"/>
  <c r="N105" i="11"/>
  <c r="N104" i="11" s="1"/>
  <c r="L102" i="11"/>
  <c r="L101" i="11" s="1"/>
  <c r="H101" i="11"/>
  <c r="I97" i="11"/>
  <c r="N99" i="11"/>
  <c r="N98" i="11" s="1"/>
  <c r="Q253" i="11"/>
  <c r="Q252" i="11" s="1"/>
  <c r="M252" i="11"/>
  <c r="Q241" i="11"/>
  <c r="Q240" i="11" s="1"/>
  <c r="M240" i="11"/>
  <c r="H236" i="11"/>
  <c r="H184" i="11"/>
  <c r="M185" i="11" s="1"/>
  <c r="L185" i="11"/>
  <c r="L184" i="11" s="1"/>
  <c r="C163" i="11"/>
  <c r="H165" i="11"/>
  <c r="H149" i="11"/>
  <c r="C124" i="11"/>
  <c r="G124" i="11" s="1"/>
  <c r="C127" i="11"/>
  <c r="H129" i="11"/>
  <c r="C120" i="11"/>
  <c r="H111" i="11"/>
  <c r="C97" i="11"/>
  <c r="H99" i="11"/>
  <c r="M154" i="11"/>
  <c r="H125" i="11"/>
  <c r="M144" i="11"/>
  <c r="H123" i="11"/>
  <c r="M134" i="11"/>
  <c r="H121" i="11"/>
  <c r="E119" i="11"/>
  <c r="N120" i="11"/>
  <c r="N127" i="11"/>
  <c r="G125" i="11"/>
  <c r="G121" i="11"/>
  <c r="O117" i="11"/>
  <c r="O116" i="11" s="1"/>
  <c r="O111" i="11"/>
  <c r="O110" i="11" s="1"/>
  <c r="O105" i="11"/>
  <c r="O104" i="11" s="1"/>
  <c r="O99" i="11"/>
  <c r="O98" i="11" s="1"/>
  <c r="J97" i="11"/>
  <c r="O60" i="11"/>
  <c r="P60" i="11"/>
  <c r="M60" i="11"/>
  <c r="P154" i="11"/>
  <c r="P153" i="11" s="1"/>
  <c r="P125" i="11" s="1"/>
  <c r="K125" i="11"/>
  <c r="N154" i="11"/>
  <c r="N153" i="11" s="1"/>
  <c r="N125" i="11" s="1"/>
  <c r="I125" i="11"/>
  <c r="P144" i="11"/>
  <c r="P143" i="11" s="1"/>
  <c r="P123" i="11" s="1"/>
  <c r="K123" i="11"/>
  <c r="N144" i="11"/>
  <c r="N143" i="11" s="1"/>
  <c r="N123" i="11" s="1"/>
  <c r="I123" i="11"/>
  <c r="P134" i="11"/>
  <c r="P133" i="11" s="1"/>
  <c r="K121" i="11"/>
  <c r="N134" i="11"/>
  <c r="N133" i="11" s="1"/>
  <c r="I121" i="11"/>
  <c r="O121" i="11"/>
  <c r="P120" i="11"/>
  <c r="P127" i="11"/>
  <c r="F119" i="11"/>
  <c r="H252" i="7"/>
  <c r="M253" i="7" s="1"/>
  <c r="L253" i="7"/>
  <c r="L252" i="7" s="1"/>
  <c r="H240" i="7"/>
  <c r="M241" i="7" s="1"/>
  <c r="L241" i="7"/>
  <c r="L240" i="7" s="1"/>
  <c r="C236" i="7"/>
  <c r="H225" i="7"/>
  <c r="C270" i="6"/>
  <c r="M249" i="7"/>
  <c r="Q250" i="7"/>
  <c r="Q249" i="7" s="1"/>
  <c r="M243" i="7"/>
  <c r="Q244" i="7"/>
  <c r="Q243" i="7" s="1"/>
  <c r="M238" i="7"/>
  <c r="P216" i="7"/>
  <c r="P215" i="7" s="1"/>
  <c r="K214" i="7"/>
  <c r="J267" i="6"/>
  <c r="N216" i="7"/>
  <c r="N215" i="7" s="1"/>
  <c r="I214" i="7"/>
  <c r="H267" i="6"/>
  <c r="O214" i="7"/>
  <c r="M267" i="6"/>
  <c r="M164" i="7"/>
  <c r="K125" i="7"/>
  <c r="P154" i="7"/>
  <c r="P153" i="7" s="1"/>
  <c r="P125" i="7" s="1"/>
  <c r="N154" i="7"/>
  <c r="N153" i="7" s="1"/>
  <c r="N125" i="7" s="1"/>
  <c r="I125" i="7"/>
  <c r="G124" i="7"/>
  <c r="D119" i="7"/>
  <c r="P129" i="7"/>
  <c r="P128" i="7" s="1"/>
  <c r="K120" i="7"/>
  <c r="K127" i="7"/>
  <c r="E119" i="7"/>
  <c r="G120" i="7"/>
  <c r="L117" i="7"/>
  <c r="L116" i="7" s="1"/>
  <c r="H116" i="7"/>
  <c r="N114" i="7"/>
  <c r="N113" i="7" s="1"/>
  <c r="L111" i="7"/>
  <c r="L110" i="7" s="1"/>
  <c r="H110" i="7"/>
  <c r="N108" i="7"/>
  <c r="N107" i="7" s="1"/>
  <c r="L105" i="7"/>
  <c r="L104" i="7" s="1"/>
  <c r="H104" i="7"/>
  <c r="N102" i="7"/>
  <c r="N101" i="7" s="1"/>
  <c r="L99" i="7"/>
  <c r="L98" i="7" s="1"/>
  <c r="H98" i="7"/>
  <c r="G94" i="7"/>
  <c r="C14" i="7"/>
  <c r="G90" i="7"/>
  <c r="C10" i="7"/>
  <c r="G9" i="7"/>
  <c r="G282" i="6"/>
  <c r="C282" i="6"/>
  <c r="C9" i="11"/>
  <c r="G213" i="11"/>
  <c r="Q213" i="7"/>
  <c r="Q213" i="11" s="1"/>
  <c r="L213" i="7"/>
  <c r="L213" i="11" s="1"/>
  <c r="G205" i="11"/>
  <c r="Q205" i="7"/>
  <c r="Q205" i="11" s="1"/>
  <c r="L205" i="7"/>
  <c r="L205" i="11" s="1"/>
  <c r="F60" i="11"/>
  <c r="E60" i="11"/>
  <c r="C60" i="11"/>
  <c r="P46" i="11"/>
  <c r="O46" i="11"/>
  <c r="M46" i="11"/>
  <c r="K39" i="11"/>
  <c r="J39" i="11"/>
  <c r="H39" i="11"/>
  <c r="F32" i="11"/>
  <c r="E32" i="11"/>
  <c r="C32" i="11"/>
  <c r="P18" i="11"/>
  <c r="Q17" i="11"/>
  <c r="O18" i="11"/>
  <c r="M18" i="11"/>
  <c r="P238" i="7"/>
  <c r="P237" i="7" s="1"/>
  <c r="P236" i="7" s="1"/>
  <c r="K236" i="7"/>
  <c r="N238" i="7"/>
  <c r="N237" i="7" s="1"/>
  <c r="N236" i="7" s="1"/>
  <c r="I236" i="7"/>
  <c r="M234" i="7"/>
  <c r="G273" i="6"/>
  <c r="M228" i="7"/>
  <c r="G271" i="6"/>
  <c r="M222" i="7"/>
  <c r="G269" i="6"/>
  <c r="L216" i="7"/>
  <c r="L215" i="7" s="1"/>
  <c r="L165" i="7"/>
  <c r="L164" i="7" s="1"/>
  <c r="G158" i="7"/>
  <c r="O159" i="7"/>
  <c r="O158" i="7" s="1"/>
  <c r="O126" i="7" s="1"/>
  <c r="J126" i="7"/>
  <c r="L159" i="7"/>
  <c r="L158" i="7" s="1"/>
  <c r="H158" i="7"/>
  <c r="P144" i="7"/>
  <c r="P143" i="7" s="1"/>
  <c r="P123" i="7" s="1"/>
  <c r="K123" i="7"/>
  <c r="I123" i="7"/>
  <c r="N144" i="7"/>
  <c r="N143" i="7" s="1"/>
  <c r="N123" i="7" s="1"/>
  <c r="G138" i="7"/>
  <c r="O139" i="7"/>
  <c r="O138" i="7" s="1"/>
  <c r="O122" i="7" s="1"/>
  <c r="J122" i="7"/>
  <c r="L139" i="7"/>
  <c r="L138" i="7" s="1"/>
  <c r="H138" i="7"/>
  <c r="H114" i="7"/>
  <c r="H102" i="7"/>
  <c r="C262" i="6"/>
  <c r="H78" i="7"/>
  <c r="G95" i="7"/>
  <c r="C15" i="7"/>
  <c r="G91" i="7"/>
  <c r="C11" i="7"/>
  <c r="H282" i="6"/>
  <c r="D282" i="6"/>
  <c r="G207" i="11"/>
  <c r="Q207" i="7"/>
  <c r="Q207" i="11" s="1"/>
  <c r="L207" i="7"/>
  <c r="L207" i="11" s="1"/>
  <c r="O84" i="7"/>
  <c r="O83" i="7" s="1"/>
  <c r="M264" i="6" s="1"/>
  <c r="I264" i="6"/>
  <c r="O78" i="7"/>
  <c r="O77" i="7" s="1"/>
  <c r="M262" i="6" s="1"/>
  <c r="I262" i="6"/>
  <c r="O72" i="7"/>
  <c r="O71" i="7" s="1"/>
  <c r="M260" i="6" s="1"/>
  <c r="I260" i="6"/>
  <c r="F258" i="6"/>
  <c r="N69" i="7"/>
  <c r="N68" i="7" s="1"/>
  <c r="I67" i="7"/>
  <c r="H259" i="6"/>
  <c r="M259" i="6"/>
  <c r="J67" i="7"/>
  <c r="P157" i="6"/>
  <c r="P156" i="6" s="1"/>
  <c r="P91" i="6"/>
  <c r="L157" i="6"/>
  <c r="L156" i="6" s="1"/>
  <c r="L91" i="6"/>
  <c r="H157" i="6"/>
  <c r="H156" i="6" s="1"/>
  <c r="H91" i="6"/>
  <c r="F119" i="7"/>
  <c r="L144" i="7"/>
  <c r="L143" i="7" s="1"/>
  <c r="P111" i="7"/>
  <c r="P110" i="7" s="1"/>
  <c r="N111" i="7"/>
  <c r="N110" i="7" s="1"/>
  <c r="O108" i="7"/>
  <c r="O107" i="7" s="1"/>
  <c r="P99" i="7"/>
  <c r="P98" i="7" s="1"/>
  <c r="K97" i="7"/>
  <c r="L87" i="7"/>
  <c r="L86" i="7" s="1"/>
  <c r="L81" i="7"/>
  <c r="L80" i="7" s="1"/>
  <c r="L75" i="7"/>
  <c r="L74" i="7" s="1"/>
  <c r="G259" i="6"/>
  <c r="M69" i="7"/>
  <c r="K60" i="7"/>
  <c r="J60" i="7"/>
  <c r="H60" i="7"/>
  <c r="F53" i="7"/>
  <c r="E53" i="7"/>
  <c r="C53" i="7"/>
  <c r="P39" i="7"/>
  <c r="O39" i="7"/>
  <c r="M39" i="7"/>
  <c r="K32" i="7"/>
  <c r="J32" i="7"/>
  <c r="H32" i="7"/>
  <c r="I32" i="7" s="1"/>
  <c r="F25" i="7"/>
  <c r="E25" i="7"/>
  <c r="C25" i="7"/>
  <c r="O60" i="7"/>
  <c r="M60" i="7"/>
  <c r="P60" i="7"/>
  <c r="E60" i="7"/>
  <c r="C60" i="7"/>
  <c r="F60" i="7"/>
  <c r="J53" i="7"/>
  <c r="H53" i="7"/>
  <c r="K53" i="7"/>
  <c r="O46" i="7"/>
  <c r="M46" i="7"/>
  <c r="P46" i="7"/>
  <c r="E46" i="7"/>
  <c r="C46" i="7"/>
  <c r="F46" i="7"/>
  <c r="J39" i="7"/>
  <c r="H39" i="7"/>
  <c r="K39" i="7"/>
  <c r="O32" i="7"/>
  <c r="M32" i="7"/>
  <c r="P32" i="7"/>
  <c r="E32" i="7"/>
  <c r="C32" i="7"/>
  <c r="F32" i="7"/>
  <c r="J25" i="7"/>
  <c r="H25" i="7"/>
  <c r="I25" i="7" s="1"/>
  <c r="K25" i="7"/>
  <c r="O18" i="7"/>
  <c r="M18" i="7"/>
  <c r="P18" i="7"/>
  <c r="Q17" i="7"/>
  <c r="E18" i="7"/>
  <c r="C18" i="7"/>
  <c r="F18" i="7"/>
  <c r="G17" i="7"/>
  <c r="Q157" i="6"/>
  <c r="Q156" i="6" s="1"/>
  <c r="Q91" i="6"/>
  <c r="K157" i="6"/>
  <c r="K156" i="6" s="1"/>
  <c r="K91" i="6"/>
  <c r="G157" i="6"/>
  <c r="G156" i="6" s="1"/>
  <c r="G91" i="6"/>
  <c r="C157" i="6"/>
  <c r="C156" i="6" s="1"/>
  <c r="C91" i="6"/>
  <c r="M165" i="6"/>
  <c r="M92" i="6"/>
  <c r="M67" i="6"/>
  <c r="B6" i="13" s="1"/>
  <c r="B5" i="13" s="1"/>
  <c r="R91" i="12"/>
  <c r="R55" i="12"/>
  <c r="R19" i="12"/>
  <c r="P238" i="11"/>
  <c r="P237" i="11" s="1"/>
  <c r="K236" i="11"/>
  <c r="L238" i="11"/>
  <c r="L237" i="11" s="1"/>
  <c r="L236" i="11" s="1"/>
  <c r="Q247" i="11"/>
  <c r="Q246" i="11" s="1"/>
  <c r="M246" i="11"/>
  <c r="P117" i="11"/>
  <c r="P116" i="11" s="1"/>
  <c r="O114" i="11"/>
  <c r="O113" i="11" s="1"/>
  <c r="P111" i="11"/>
  <c r="P110" i="11" s="1"/>
  <c r="O108" i="11"/>
  <c r="O107" i="11" s="1"/>
  <c r="P105" i="11"/>
  <c r="P104" i="11" s="1"/>
  <c r="O102" i="11"/>
  <c r="O101" i="11" s="1"/>
  <c r="K97" i="11"/>
  <c r="P99" i="11"/>
  <c r="P98" i="11" s="1"/>
  <c r="M237" i="11"/>
  <c r="Q238" i="11"/>
  <c r="Q237" i="11" s="1"/>
  <c r="H194" i="11"/>
  <c r="M195" i="11" s="1"/>
  <c r="L195" i="11"/>
  <c r="L194" i="11" s="1"/>
  <c r="H174" i="11"/>
  <c r="M175" i="11" s="1"/>
  <c r="L175" i="11"/>
  <c r="L174" i="11" s="1"/>
  <c r="H159" i="11"/>
  <c r="C126" i="11"/>
  <c r="G126" i="11" s="1"/>
  <c r="H139" i="11"/>
  <c r="C122" i="11"/>
  <c r="G122" i="11" s="1"/>
  <c r="H117" i="11"/>
  <c r="H105" i="11"/>
  <c r="M189" i="11"/>
  <c r="Q190" i="11"/>
  <c r="Q189" i="11" s="1"/>
  <c r="M179" i="11"/>
  <c r="Q180" i="11"/>
  <c r="Q179" i="11" s="1"/>
  <c r="M169" i="11"/>
  <c r="Q170" i="11"/>
  <c r="Q169" i="11" s="1"/>
  <c r="O165" i="11"/>
  <c r="O164" i="11" s="1"/>
  <c r="J163" i="11"/>
  <c r="O159" i="11"/>
  <c r="O158" i="11" s="1"/>
  <c r="O126" i="11" s="1"/>
  <c r="J126" i="11"/>
  <c r="O149" i="11"/>
  <c r="O148" i="11" s="1"/>
  <c r="O124" i="11" s="1"/>
  <c r="J124" i="11"/>
  <c r="O139" i="11"/>
  <c r="O138" i="11" s="1"/>
  <c r="O122" i="11" s="1"/>
  <c r="J122" i="11"/>
  <c r="O129" i="11"/>
  <c r="O128" i="11" s="1"/>
  <c r="J120" i="11"/>
  <c r="J119" i="11" s="1"/>
  <c r="J127" i="11"/>
  <c r="I119" i="11"/>
  <c r="C10" i="13"/>
  <c r="K119" i="11"/>
  <c r="P114" i="11"/>
  <c r="P113" i="11" s="1"/>
  <c r="N114" i="11"/>
  <c r="N113" i="11" s="1"/>
  <c r="P108" i="11"/>
  <c r="P107" i="11" s="1"/>
  <c r="N108" i="11"/>
  <c r="N107" i="11" s="1"/>
  <c r="P102" i="11"/>
  <c r="P101" i="11" s="1"/>
  <c r="N102" i="11"/>
  <c r="N101" i="11" s="1"/>
  <c r="H256" i="7"/>
  <c r="M257" i="7" s="1"/>
  <c r="L257" i="7"/>
  <c r="L256" i="7" s="1"/>
  <c r="H246" i="7"/>
  <c r="M247" i="7" s="1"/>
  <c r="L247" i="7"/>
  <c r="L246" i="7" s="1"/>
  <c r="H231" i="7"/>
  <c r="C272" i="6"/>
  <c r="H219" i="7"/>
  <c r="C268" i="6"/>
  <c r="C214" i="7"/>
  <c r="L236" i="7"/>
  <c r="N165" i="7"/>
  <c r="N164" i="7" s="1"/>
  <c r="N163" i="7" s="1"/>
  <c r="I163" i="7"/>
  <c r="O149" i="7"/>
  <c r="O148" i="7" s="1"/>
  <c r="O124" i="7" s="1"/>
  <c r="J124" i="7"/>
  <c r="L149" i="7"/>
  <c r="L148" i="7" s="1"/>
  <c r="H148" i="7"/>
  <c r="K121" i="7"/>
  <c r="P134" i="7"/>
  <c r="P133" i="7" s="1"/>
  <c r="P121" i="7" s="1"/>
  <c r="N134" i="7"/>
  <c r="N133" i="7" s="1"/>
  <c r="N121" i="7" s="1"/>
  <c r="I121" i="7"/>
  <c r="G127" i="7"/>
  <c r="J127" i="7"/>
  <c r="O129" i="7"/>
  <c r="O128" i="7" s="1"/>
  <c r="J120" i="7"/>
  <c r="J119" i="7" s="1"/>
  <c r="L129" i="7"/>
  <c r="L128" i="7" s="1"/>
  <c r="H128" i="7"/>
  <c r="O117" i="7"/>
  <c r="O116" i="7" s="1"/>
  <c r="P114" i="7"/>
  <c r="P113" i="7" s="1"/>
  <c r="O111" i="7"/>
  <c r="O110" i="7" s="1"/>
  <c r="P108" i="7"/>
  <c r="P107" i="7" s="1"/>
  <c r="O105" i="7"/>
  <c r="O104" i="7" s="1"/>
  <c r="P102" i="7"/>
  <c r="P101" i="7" s="1"/>
  <c r="J97" i="7"/>
  <c r="O99" i="7"/>
  <c r="O98" i="7" s="1"/>
  <c r="G96" i="7"/>
  <c r="C16" i="7"/>
  <c r="G92" i="7"/>
  <c r="C12" i="7"/>
  <c r="I282" i="6"/>
  <c r="E282" i="6"/>
  <c r="G209" i="11"/>
  <c r="Q209" i="7"/>
  <c r="Q209" i="11" s="1"/>
  <c r="L209" i="7"/>
  <c r="L209" i="11" s="1"/>
  <c r="K53" i="11"/>
  <c r="J53" i="11"/>
  <c r="H53" i="11"/>
  <c r="F46" i="11"/>
  <c r="E46" i="11"/>
  <c r="C46" i="11"/>
  <c r="P32" i="11"/>
  <c r="O32" i="11"/>
  <c r="M32" i="11"/>
  <c r="K25" i="11"/>
  <c r="J25" i="11"/>
  <c r="H25" i="11"/>
  <c r="F18" i="11"/>
  <c r="G17" i="11"/>
  <c r="C7" i="13" s="1"/>
  <c r="D7" i="13" s="1"/>
  <c r="F7" i="13" s="1"/>
  <c r="E18" i="11"/>
  <c r="C18" i="11"/>
  <c r="M216" i="7"/>
  <c r="G267" i="6"/>
  <c r="C163" i="7"/>
  <c r="H180" i="7"/>
  <c r="G164" i="7"/>
  <c r="G163" i="7" s="1"/>
  <c r="G126" i="7"/>
  <c r="C125" i="7"/>
  <c r="G125" i="7" s="1"/>
  <c r="H154" i="7"/>
  <c r="G122" i="7"/>
  <c r="C121" i="7"/>
  <c r="G121" i="7" s="1"/>
  <c r="H134" i="7"/>
  <c r="N129" i="7"/>
  <c r="N128" i="7" s="1"/>
  <c r="I120" i="7"/>
  <c r="I119" i="7" s="1"/>
  <c r="I127" i="7"/>
  <c r="H108" i="7"/>
  <c r="C264" i="6"/>
  <c r="H84" i="7"/>
  <c r="C260" i="6"/>
  <c r="H72" i="7"/>
  <c r="C67" i="7"/>
  <c r="G93" i="7"/>
  <c r="C13" i="7"/>
  <c r="J282" i="6"/>
  <c r="F282" i="6"/>
  <c r="D6" i="13"/>
  <c r="F6" i="13" s="1"/>
  <c r="G211" i="11"/>
  <c r="Q211" i="7"/>
  <c r="Q211" i="11" s="1"/>
  <c r="L211" i="7"/>
  <c r="L211" i="11" s="1"/>
  <c r="G203" i="11"/>
  <c r="Q203" i="7"/>
  <c r="Q203" i="11" s="1"/>
  <c r="L203" i="7"/>
  <c r="L203" i="11" s="1"/>
  <c r="Q190" i="7"/>
  <c r="Q189" i="7" s="1"/>
  <c r="M189" i="7"/>
  <c r="Q170" i="7"/>
  <c r="Q169" i="7" s="1"/>
  <c r="M169" i="7"/>
  <c r="P159" i="7"/>
  <c r="P158" i="7" s="1"/>
  <c r="P126" i="7" s="1"/>
  <c r="K126" i="7"/>
  <c r="P139" i="7"/>
  <c r="P138" i="7" s="1"/>
  <c r="P122" i="7" s="1"/>
  <c r="K122" i="7"/>
  <c r="C97" i="7"/>
  <c r="P87" i="7"/>
  <c r="P86" i="7" s="1"/>
  <c r="N265" i="6" s="1"/>
  <c r="J265" i="6"/>
  <c r="N87" i="7"/>
  <c r="N86" i="7" s="1"/>
  <c r="L265" i="6" s="1"/>
  <c r="H265" i="6"/>
  <c r="P81" i="7"/>
  <c r="P80" i="7" s="1"/>
  <c r="N263" i="6" s="1"/>
  <c r="J263" i="6"/>
  <c r="N81" i="7"/>
  <c r="N80" i="7" s="1"/>
  <c r="L263" i="6" s="1"/>
  <c r="H263" i="6"/>
  <c r="P75" i="7"/>
  <c r="P74" i="7" s="1"/>
  <c r="N261" i="6" s="1"/>
  <c r="J261" i="6"/>
  <c r="N75" i="7"/>
  <c r="N74" i="7" s="1"/>
  <c r="L261" i="6" s="1"/>
  <c r="H261" i="6"/>
  <c r="E258" i="6"/>
  <c r="P69" i="7"/>
  <c r="P68" i="7" s="1"/>
  <c r="K67" i="7"/>
  <c r="J259" i="6"/>
  <c r="D258" i="6"/>
  <c r="I258" i="6"/>
  <c r="L17" i="11"/>
  <c r="N157" i="6"/>
  <c r="N156" i="6" s="1"/>
  <c r="N91" i="6"/>
  <c r="J157" i="6"/>
  <c r="J156" i="6" s="1"/>
  <c r="J91" i="6"/>
  <c r="F157" i="6"/>
  <c r="F156" i="6" s="1"/>
  <c r="F91" i="6"/>
  <c r="Q194" i="7"/>
  <c r="Q174" i="7"/>
  <c r="P165" i="7"/>
  <c r="P164" i="7" s="1"/>
  <c r="P163" i="7" s="1"/>
  <c r="K163" i="7"/>
  <c r="M144" i="7"/>
  <c r="P117" i="7"/>
  <c r="P116" i="7" s="1"/>
  <c r="N117" i="7"/>
  <c r="N116" i="7" s="1"/>
  <c r="O114" i="7"/>
  <c r="O113" i="7" s="1"/>
  <c r="P105" i="7"/>
  <c r="P104" i="7" s="1"/>
  <c r="N105" i="7"/>
  <c r="N104" i="7" s="1"/>
  <c r="O102" i="7"/>
  <c r="O101" i="7" s="1"/>
  <c r="N99" i="7"/>
  <c r="N98" i="7" s="1"/>
  <c r="I97" i="7"/>
  <c r="G265" i="6"/>
  <c r="M87" i="7"/>
  <c r="G263" i="6"/>
  <c r="M81" i="7"/>
  <c r="G261" i="6"/>
  <c r="M75" i="7"/>
  <c r="L69" i="7"/>
  <c r="L68" i="7" s="1"/>
  <c r="P53" i="7"/>
  <c r="O53" i="7"/>
  <c r="M53" i="7"/>
  <c r="K46" i="7"/>
  <c r="J46" i="7"/>
  <c r="H46" i="7"/>
  <c r="F39" i="7"/>
  <c r="E39" i="7"/>
  <c r="C39" i="7"/>
  <c r="P25" i="7"/>
  <c r="O25" i="7"/>
  <c r="M25" i="7"/>
  <c r="K18" i="7"/>
  <c r="L17" i="7"/>
  <c r="J18" i="7"/>
  <c r="H18" i="7"/>
  <c r="R170" i="6"/>
  <c r="N170" i="6"/>
  <c r="O157" i="6"/>
  <c r="O156" i="6" s="1"/>
  <c r="O91" i="6"/>
  <c r="I157" i="6"/>
  <c r="I156" i="6" s="1"/>
  <c r="I91" i="6"/>
  <c r="E157" i="6"/>
  <c r="E156" i="6" s="1"/>
  <c r="E91" i="6"/>
  <c r="G227" i="6"/>
  <c r="C227" i="6"/>
  <c r="D17" i="12"/>
  <c r="L18" i="12"/>
  <c r="N63" i="12"/>
  <c r="B54" i="12"/>
  <c r="E90" i="12"/>
  <c r="J17" i="12"/>
  <c r="B44" i="12"/>
  <c r="D63" i="12"/>
  <c r="I18" i="12"/>
  <c r="E63" i="12"/>
  <c r="N16" i="12"/>
  <c r="N61" i="12"/>
  <c r="E18" i="12"/>
  <c r="I63" i="12"/>
  <c r="O63" i="12"/>
  <c r="G90" i="12"/>
  <c r="I90" i="12"/>
  <c r="G44" i="12"/>
  <c r="J54" i="12"/>
  <c r="B90" i="12"/>
  <c r="I44" i="12"/>
  <c r="I17" i="12"/>
  <c r="E16" i="12"/>
  <c r="G18" i="12"/>
  <c r="O18" i="12"/>
  <c r="I54" i="12"/>
  <c r="L16" i="12"/>
  <c r="H44" i="12"/>
  <c r="B63" i="12"/>
  <c r="H63" i="12"/>
  <c r="E54" i="12"/>
  <c r="B18" i="12"/>
  <c r="O44" i="12"/>
  <c r="E17" i="12"/>
  <c r="J63" i="12"/>
  <c r="D16" i="12"/>
  <c r="C44" i="12"/>
  <c r="M63" i="12"/>
  <c r="H18" i="12"/>
  <c r="H90" i="12"/>
  <c r="M44" i="12"/>
  <c r="D54" i="12"/>
  <c r="N90" i="12"/>
  <c r="J90" i="12"/>
  <c r="M54" i="12"/>
  <c r="L90" i="12"/>
  <c r="D18" i="12"/>
  <c r="O54" i="12"/>
  <c r="M17" i="12"/>
  <c r="C90" i="12"/>
  <c r="C17" i="12"/>
  <c r="O90" i="12"/>
  <c r="D90" i="12"/>
  <c r="N52" i="12"/>
  <c r="G63" i="12"/>
  <c r="N44" i="12"/>
  <c r="O53" i="12"/>
  <c r="M88" i="12"/>
  <c r="B16" i="12"/>
  <c r="L62" i="12"/>
  <c r="O43" i="12"/>
  <c r="L88" i="12"/>
  <c r="L89" i="12"/>
  <c r="J18" i="12"/>
  <c r="D44" i="12"/>
  <c r="N18" i="12"/>
  <c r="N43" i="12"/>
  <c r="O16" i="12"/>
  <c r="N54" i="12"/>
  <c r="C63" i="12"/>
  <c r="M53" i="12"/>
  <c r="G17" i="12"/>
  <c r="C54" i="12"/>
  <c r="J44" i="12"/>
  <c r="B9" i="12"/>
  <c r="M90" i="12"/>
  <c r="E44" i="12"/>
  <c r="O88" i="12"/>
  <c r="H54" i="12"/>
  <c r="M43" i="12"/>
  <c r="H16" i="12"/>
  <c r="Q236" i="11" l="1"/>
  <c r="N60" i="11"/>
  <c r="N46" i="11"/>
  <c r="N32" i="7"/>
  <c r="N18" i="7"/>
  <c r="D32" i="11"/>
  <c r="D60" i="7"/>
  <c r="D46" i="7"/>
  <c r="D32" i="7"/>
  <c r="N60" i="7"/>
  <c r="I60" i="7"/>
  <c r="I53" i="7"/>
  <c r="N53" i="7"/>
  <c r="J17" i="11"/>
  <c r="I53" i="11"/>
  <c r="N46" i="7"/>
  <c r="I46" i="7"/>
  <c r="I39" i="11"/>
  <c r="I39" i="7"/>
  <c r="N39" i="7"/>
  <c r="K17" i="11"/>
  <c r="N18" i="11"/>
  <c r="N25" i="7"/>
  <c r="N32" i="11"/>
  <c r="K17" i="7"/>
  <c r="H17" i="7"/>
  <c r="D60" i="11"/>
  <c r="D53" i="7"/>
  <c r="D39" i="7"/>
  <c r="D25" i="7"/>
  <c r="D18" i="7"/>
  <c r="M74" i="7"/>
  <c r="K261" i="6" s="1"/>
  <c r="Q75" i="7"/>
  <c r="Q74" i="7" s="1"/>
  <c r="C258" i="6"/>
  <c r="C17" i="11"/>
  <c r="W170" i="6"/>
  <c r="S170" i="6"/>
  <c r="J17" i="7"/>
  <c r="I18" i="7"/>
  <c r="N97" i="7"/>
  <c r="Q144" i="7"/>
  <c r="Q143" i="7" s="1"/>
  <c r="M143" i="7"/>
  <c r="J258" i="6"/>
  <c r="P67" i="7"/>
  <c r="N259" i="6"/>
  <c r="C93" i="7"/>
  <c r="C9" i="7"/>
  <c r="H71" i="7"/>
  <c r="L72" i="7"/>
  <c r="L71" i="7" s="1"/>
  <c r="L67" i="7" s="1"/>
  <c r="H83" i="7"/>
  <c r="L84" i="7"/>
  <c r="L83" i="7" s="1"/>
  <c r="H107" i="7"/>
  <c r="L108" i="7"/>
  <c r="L107" i="7" s="1"/>
  <c r="N127" i="7"/>
  <c r="N120" i="7"/>
  <c r="N119" i="7" s="1"/>
  <c r="H153" i="7"/>
  <c r="L154" i="7"/>
  <c r="L153" i="7" s="1"/>
  <c r="H179" i="7"/>
  <c r="L180" i="7"/>
  <c r="L179" i="7" s="1"/>
  <c r="E17" i="11"/>
  <c r="D18" i="11"/>
  <c r="I25" i="11"/>
  <c r="D46" i="11"/>
  <c r="G204" i="7"/>
  <c r="G262" i="7" s="1"/>
  <c r="C96" i="7"/>
  <c r="M129" i="7"/>
  <c r="H120" i="7"/>
  <c r="M149" i="7"/>
  <c r="H124" i="7"/>
  <c r="L124" i="7" s="1"/>
  <c r="C266" i="6"/>
  <c r="D10" i="13"/>
  <c r="F10" i="13" s="1"/>
  <c r="H104" i="11"/>
  <c r="L105" i="11"/>
  <c r="L104" i="11" s="1"/>
  <c r="H116" i="11"/>
  <c r="L117" i="11"/>
  <c r="L116" i="11" s="1"/>
  <c r="P97" i="11"/>
  <c r="P236" i="11"/>
  <c r="R56" i="12"/>
  <c r="C17" i="7"/>
  <c r="P17" i="7"/>
  <c r="O17" i="7"/>
  <c r="P97" i="7"/>
  <c r="H17" i="11"/>
  <c r="O67" i="7"/>
  <c r="H258" i="6"/>
  <c r="N67" i="7"/>
  <c r="L259" i="6"/>
  <c r="G202" i="7"/>
  <c r="C95" i="7"/>
  <c r="M159" i="7"/>
  <c r="H126" i="7"/>
  <c r="L126" i="7" s="1"/>
  <c r="M221" i="7"/>
  <c r="K269" i="6" s="1"/>
  <c r="Q222" i="7"/>
  <c r="Q221" i="7" s="1"/>
  <c r="M227" i="7"/>
  <c r="K271" i="6" s="1"/>
  <c r="Q228" i="7"/>
  <c r="Q227" i="7" s="1"/>
  <c r="M233" i="7"/>
  <c r="K273" i="6" s="1"/>
  <c r="Q234" i="7"/>
  <c r="Q233" i="7" s="1"/>
  <c r="O17" i="11"/>
  <c r="C90" i="7"/>
  <c r="G208" i="7"/>
  <c r="G264" i="7" s="1"/>
  <c r="M105" i="7"/>
  <c r="G119" i="7"/>
  <c r="P127" i="7"/>
  <c r="P120" i="7"/>
  <c r="P119" i="7" s="1"/>
  <c r="J266" i="6"/>
  <c r="P214" i="7"/>
  <c r="N267" i="6"/>
  <c r="H236" i="7"/>
  <c r="H224" i="7"/>
  <c r="L225" i="7"/>
  <c r="L224" i="7" s="1"/>
  <c r="N121" i="11"/>
  <c r="P121" i="11"/>
  <c r="N119" i="11"/>
  <c r="L121" i="11"/>
  <c r="L123" i="11"/>
  <c r="L125" i="11"/>
  <c r="H98" i="11"/>
  <c r="L99" i="11"/>
  <c r="L98" i="11" s="1"/>
  <c r="H128" i="11"/>
  <c r="L129" i="11"/>
  <c r="L128" i="11" s="1"/>
  <c r="H164" i="11"/>
  <c r="L165" i="11"/>
  <c r="L164" i="11" s="1"/>
  <c r="L163" i="11" s="1"/>
  <c r="M102" i="11"/>
  <c r="M108" i="11"/>
  <c r="M114" i="11"/>
  <c r="R30" i="12"/>
  <c r="R84" i="12"/>
  <c r="R75" i="12"/>
  <c r="M80" i="7"/>
  <c r="K263" i="6" s="1"/>
  <c r="Q81" i="7"/>
  <c r="Q80" i="7" s="1"/>
  <c r="M86" i="7"/>
  <c r="K265" i="6" s="1"/>
  <c r="Q87" i="7"/>
  <c r="Q86" i="7" s="1"/>
  <c r="G206" i="7"/>
  <c r="H133" i="7"/>
  <c r="L134" i="7"/>
  <c r="L133" i="7" s="1"/>
  <c r="M215" i="7"/>
  <c r="Q216" i="7"/>
  <c r="Q215" i="7" s="1"/>
  <c r="F17" i="11"/>
  <c r="C92" i="7"/>
  <c r="G212" i="7"/>
  <c r="O97" i="7"/>
  <c r="L127" i="7"/>
  <c r="O120" i="7"/>
  <c r="O119" i="7" s="1"/>
  <c r="O127" i="7"/>
  <c r="H218" i="7"/>
  <c r="L219" i="7"/>
  <c r="L218" i="7" s="1"/>
  <c r="L214" i="7" s="1"/>
  <c r="H230" i="7"/>
  <c r="L231" i="7"/>
  <c r="L230" i="7" s="1"/>
  <c r="Q247" i="7"/>
  <c r="Q246" i="7" s="1"/>
  <c r="M246" i="7"/>
  <c r="Q257" i="7"/>
  <c r="Q256" i="7" s="1"/>
  <c r="M256" i="7"/>
  <c r="O127" i="11"/>
  <c r="O120" i="11"/>
  <c r="O119" i="11" s="1"/>
  <c r="O163" i="11"/>
  <c r="H138" i="11"/>
  <c r="L139" i="11"/>
  <c r="L138" i="11" s="1"/>
  <c r="H158" i="11"/>
  <c r="L159" i="11"/>
  <c r="L158" i="11" s="1"/>
  <c r="Q175" i="11"/>
  <c r="Q174" i="11" s="1"/>
  <c r="M174" i="11"/>
  <c r="Q195" i="11"/>
  <c r="Q194" i="11" s="1"/>
  <c r="M194" i="11"/>
  <c r="M236" i="11"/>
  <c r="R20" i="12"/>
  <c r="R92" i="12"/>
  <c r="M157" i="6"/>
  <c r="M156" i="6" s="1"/>
  <c r="M91" i="6"/>
  <c r="G201" i="7"/>
  <c r="F17" i="7"/>
  <c r="E17" i="7"/>
  <c r="M17" i="7"/>
  <c r="M68" i="7"/>
  <c r="Q69" i="7"/>
  <c r="Q68" i="7" s="1"/>
  <c r="M258" i="6"/>
  <c r="C91" i="7"/>
  <c r="G210" i="7"/>
  <c r="G265" i="7" s="1"/>
  <c r="H77" i="7"/>
  <c r="L78" i="7"/>
  <c r="L77" i="7" s="1"/>
  <c r="H101" i="7"/>
  <c r="L102" i="7"/>
  <c r="L101" i="7" s="1"/>
  <c r="H113" i="7"/>
  <c r="L114" i="7"/>
  <c r="L113" i="7" s="1"/>
  <c r="M139" i="7"/>
  <c r="H122" i="7"/>
  <c r="L122" i="7" s="1"/>
  <c r="L163" i="7"/>
  <c r="M17" i="11"/>
  <c r="P17" i="11"/>
  <c r="G200" i="7"/>
  <c r="G89" i="7"/>
  <c r="C94" i="7"/>
  <c r="H97" i="7"/>
  <c r="M99" i="7"/>
  <c r="M111" i="7"/>
  <c r="M117" i="7"/>
  <c r="C119" i="7"/>
  <c r="K119" i="7"/>
  <c r="Q165" i="7"/>
  <c r="Q164" i="7" s="1"/>
  <c r="M266" i="6"/>
  <c r="H266" i="6"/>
  <c r="N214" i="7"/>
  <c r="L267" i="6"/>
  <c r="M237" i="7"/>
  <c r="Q238" i="7"/>
  <c r="Q237" i="7" s="1"/>
  <c r="Q241" i="7"/>
  <c r="Q240" i="7" s="1"/>
  <c r="M240" i="7"/>
  <c r="Q253" i="7"/>
  <c r="Q252" i="7" s="1"/>
  <c r="M252" i="7"/>
  <c r="P119" i="11"/>
  <c r="O97" i="11"/>
  <c r="M133" i="11"/>
  <c r="Q134" i="11"/>
  <c r="Q133" i="11" s="1"/>
  <c r="M143" i="11"/>
  <c r="M123" i="11" s="1"/>
  <c r="Q123" i="11" s="1"/>
  <c r="Q144" i="11"/>
  <c r="Q143" i="11" s="1"/>
  <c r="M153" i="11"/>
  <c r="M125" i="11" s="1"/>
  <c r="Q125" i="11" s="1"/>
  <c r="Q154" i="11"/>
  <c r="Q153" i="11" s="1"/>
  <c r="H110" i="11"/>
  <c r="L111" i="11"/>
  <c r="L110" i="11" s="1"/>
  <c r="C119" i="11"/>
  <c r="G120" i="11"/>
  <c r="H148" i="11"/>
  <c r="L149" i="11"/>
  <c r="L148" i="11" s="1"/>
  <c r="Q185" i="11"/>
  <c r="Q184" i="11" s="1"/>
  <c r="M184" i="11"/>
  <c r="N97" i="11"/>
  <c r="N236" i="11"/>
  <c r="R11" i="12"/>
  <c r="R65" i="12"/>
  <c r="L3" i="12"/>
  <c r="P3" i="12" s="1"/>
  <c r="K3" i="12"/>
  <c r="R46" i="12"/>
  <c r="B55" i="12"/>
  <c r="D55" i="12"/>
  <c r="O45" i="12"/>
  <c r="B10" i="12"/>
  <c r="E19" i="12"/>
  <c r="H45" i="12"/>
  <c r="G54" i="12"/>
  <c r="M55" i="12"/>
  <c r="L63" i="12"/>
  <c r="L55" i="12"/>
  <c r="G19" i="12"/>
  <c r="N45" i="12"/>
  <c r="E64" i="12"/>
  <c r="C64" i="12"/>
  <c r="O91" i="12"/>
  <c r="C45" i="12"/>
  <c r="H64" i="12"/>
  <c r="D64" i="12"/>
  <c r="G61" i="12"/>
  <c r="B19" i="12"/>
  <c r="B91" i="12"/>
  <c r="D19" i="12"/>
  <c r="H19" i="12"/>
  <c r="O19" i="12"/>
  <c r="L64" i="12"/>
  <c r="G45" i="12"/>
  <c r="C55" i="12"/>
  <c r="G64" i="12"/>
  <c r="M45" i="12"/>
  <c r="C18" i="12"/>
  <c r="L53" i="12"/>
  <c r="M18" i="12"/>
  <c r="H17" i="12"/>
  <c r="J64" i="12"/>
  <c r="L91" i="12"/>
  <c r="M91" i="12"/>
  <c r="E91" i="12"/>
  <c r="N91" i="12"/>
  <c r="I45" i="12"/>
  <c r="B45" i="12"/>
  <c r="M16" i="12"/>
  <c r="M19" i="12"/>
  <c r="O64" i="12"/>
  <c r="G91" i="12"/>
  <c r="N64" i="12"/>
  <c r="N55" i="12"/>
  <c r="L19" i="12"/>
  <c r="H55" i="12"/>
  <c r="E45" i="12"/>
  <c r="M64" i="12"/>
  <c r="D91" i="12"/>
  <c r="E55" i="12"/>
  <c r="D45" i="12"/>
  <c r="C91" i="12"/>
  <c r="J19" i="12"/>
  <c r="I55" i="12"/>
  <c r="O55" i="12"/>
  <c r="H91" i="12"/>
  <c r="N19" i="12"/>
  <c r="J91" i="12"/>
  <c r="B64" i="12"/>
  <c r="I64" i="12"/>
  <c r="G55" i="12"/>
  <c r="J45" i="12"/>
  <c r="C16" i="12"/>
  <c r="G43" i="12"/>
  <c r="C19" i="12"/>
  <c r="J55" i="12"/>
  <c r="I91" i="12"/>
  <c r="G52" i="12"/>
  <c r="I19" i="12"/>
  <c r="N17" i="11" l="1"/>
  <c r="N17" i="7"/>
  <c r="I17" i="7"/>
  <c r="D17" i="7"/>
  <c r="G273" i="7"/>
  <c r="G282" i="7" s="1"/>
  <c r="G270" i="7"/>
  <c r="G279" i="7" s="1"/>
  <c r="R47" i="12"/>
  <c r="R12" i="12"/>
  <c r="G119" i="11"/>
  <c r="M121" i="11"/>
  <c r="Q121" i="11" s="1"/>
  <c r="Q236" i="7"/>
  <c r="L266" i="6"/>
  <c r="M116" i="7"/>
  <c r="Q117" i="7"/>
  <c r="Q116" i="7" s="1"/>
  <c r="M98" i="7"/>
  <c r="Q99" i="7"/>
  <c r="Q98" i="7" s="1"/>
  <c r="G200" i="11"/>
  <c r="F200" i="7"/>
  <c r="E200" i="7"/>
  <c r="C200" i="7"/>
  <c r="G199" i="7"/>
  <c r="G259" i="7" s="1"/>
  <c r="M138" i="7"/>
  <c r="M122" i="7" s="1"/>
  <c r="Q122" i="7" s="1"/>
  <c r="Q139" i="7"/>
  <c r="Q138" i="7" s="1"/>
  <c r="M114" i="7"/>
  <c r="M102" i="7"/>
  <c r="M78" i="7"/>
  <c r="G262" i="6"/>
  <c r="K259" i="6"/>
  <c r="R93" i="12"/>
  <c r="M231" i="7"/>
  <c r="G272" i="6"/>
  <c r="M219" i="7"/>
  <c r="G268" i="6"/>
  <c r="H214" i="7"/>
  <c r="G212" i="11"/>
  <c r="F212" i="7"/>
  <c r="E212" i="7"/>
  <c r="C212" i="7"/>
  <c r="M134" i="7"/>
  <c r="H121" i="7"/>
  <c r="L121" i="7" s="1"/>
  <c r="R85" i="12"/>
  <c r="M107" i="11"/>
  <c r="Q108" i="11"/>
  <c r="Q107" i="11" s="1"/>
  <c r="M129" i="11"/>
  <c r="H120" i="11"/>
  <c r="H127" i="11"/>
  <c r="M99" i="11"/>
  <c r="H97" i="11"/>
  <c r="M104" i="7"/>
  <c r="Q105" i="7"/>
  <c r="Q104" i="7" s="1"/>
  <c r="G272" i="7"/>
  <c r="G281" i="7" s="1"/>
  <c r="M158" i="7"/>
  <c r="M126" i="7" s="1"/>
  <c r="Q126" i="7" s="1"/>
  <c r="Q159" i="7"/>
  <c r="Q158" i="7" s="1"/>
  <c r="L258" i="6"/>
  <c r="R57" i="12"/>
  <c r="M148" i="7"/>
  <c r="M124" i="7" s="1"/>
  <c r="Q124" i="7" s="1"/>
  <c r="Q149" i="7"/>
  <c r="Q148" i="7" s="1"/>
  <c r="M128" i="7"/>
  <c r="Q129" i="7"/>
  <c r="Q128" i="7" s="1"/>
  <c r="D17" i="11"/>
  <c r="G266" i="7"/>
  <c r="M154" i="7"/>
  <c r="H125" i="7"/>
  <c r="L125" i="7" s="1"/>
  <c r="AB170" i="6"/>
  <c r="X170" i="6"/>
  <c r="R66" i="12"/>
  <c r="M149" i="11"/>
  <c r="H124" i="11"/>
  <c r="L124" i="11" s="1"/>
  <c r="M111" i="11"/>
  <c r="M236" i="7"/>
  <c r="M110" i="7"/>
  <c r="Q111" i="7"/>
  <c r="Q110" i="7" s="1"/>
  <c r="G210" i="11"/>
  <c r="F210" i="7"/>
  <c r="E210" i="7"/>
  <c r="C210" i="7"/>
  <c r="G291" i="7"/>
  <c r="G201" i="11"/>
  <c r="Q201" i="7"/>
  <c r="Q201" i="11" s="1"/>
  <c r="L201" i="7"/>
  <c r="L201" i="11" s="1"/>
  <c r="R21" i="12"/>
  <c r="M159" i="11"/>
  <c r="H126" i="11"/>
  <c r="L126" i="11" s="1"/>
  <c r="M139" i="11"/>
  <c r="H122" i="11"/>
  <c r="L122" i="11" s="1"/>
  <c r="K267" i="6"/>
  <c r="G206" i="11"/>
  <c r="F206" i="7"/>
  <c r="E206" i="7"/>
  <c r="C206" i="7"/>
  <c r="G263" i="7"/>
  <c r="R76" i="12"/>
  <c r="R31" i="12"/>
  <c r="M113" i="11"/>
  <c r="Q114" i="11"/>
  <c r="Q113" i="11" s="1"/>
  <c r="M101" i="11"/>
  <c r="Q102" i="11"/>
  <c r="Q101" i="11" s="1"/>
  <c r="M165" i="11"/>
  <c r="H163" i="11"/>
  <c r="L127" i="11"/>
  <c r="L97" i="11"/>
  <c r="M225" i="7"/>
  <c r="G270" i="6"/>
  <c r="N266" i="6"/>
  <c r="G260" i="7"/>
  <c r="L97" i="7"/>
  <c r="G208" i="11"/>
  <c r="F208" i="7"/>
  <c r="E208" i="7"/>
  <c r="C208" i="7"/>
  <c r="G290" i="7"/>
  <c r="C89" i="7"/>
  <c r="G202" i="11"/>
  <c r="F202" i="7"/>
  <c r="E202" i="7"/>
  <c r="C202" i="7"/>
  <c r="M117" i="11"/>
  <c r="M105" i="11"/>
  <c r="L120" i="7"/>
  <c r="H127" i="7"/>
  <c r="G204" i="11"/>
  <c r="F204" i="7"/>
  <c r="E204" i="7"/>
  <c r="C204" i="7"/>
  <c r="I17" i="11"/>
  <c r="M180" i="7"/>
  <c r="H163" i="7"/>
  <c r="H123" i="7"/>
  <c r="L123" i="7" s="1"/>
  <c r="G261" i="7"/>
  <c r="M108" i="7"/>
  <c r="M84" i="7"/>
  <c r="G264" i="6"/>
  <c r="M72" i="7"/>
  <c r="G260" i="6"/>
  <c r="H67" i="7"/>
  <c r="N258" i="6"/>
  <c r="L20" i="12"/>
  <c r="M56" i="12"/>
  <c r="C56" i="12"/>
  <c r="O92" i="12"/>
  <c r="I56" i="12"/>
  <c r="M92" i="12"/>
  <c r="J65" i="12"/>
  <c r="O56" i="12"/>
  <c r="O46" i="12"/>
  <c r="D56" i="12"/>
  <c r="M65" i="12"/>
  <c r="E56" i="12"/>
  <c r="G92" i="12"/>
  <c r="L65" i="12"/>
  <c r="D65" i="12"/>
  <c r="C46" i="12"/>
  <c r="C65" i="12"/>
  <c r="B56" i="12"/>
  <c r="N20" i="12"/>
  <c r="B11" i="12"/>
  <c r="G46" i="12"/>
  <c r="B92" i="12"/>
  <c r="O20" i="12"/>
  <c r="G20" i="12"/>
  <c r="B46" i="12"/>
  <c r="N46" i="12"/>
  <c r="M46" i="12"/>
  <c r="J92" i="12"/>
  <c r="H56" i="12"/>
  <c r="J46" i="12"/>
  <c r="B65" i="12"/>
  <c r="H46" i="12"/>
  <c r="N56" i="12"/>
  <c r="N92" i="12"/>
  <c r="H92" i="12"/>
  <c r="C20" i="12"/>
  <c r="D46" i="12"/>
  <c r="L92" i="12"/>
  <c r="I65" i="12"/>
  <c r="E20" i="12"/>
  <c r="E46" i="12"/>
  <c r="N65" i="12"/>
  <c r="C92" i="12"/>
  <c r="L44" i="12"/>
  <c r="I92" i="12"/>
  <c r="E92" i="12"/>
  <c r="J56" i="12"/>
  <c r="H65" i="12"/>
  <c r="M20" i="12"/>
  <c r="H20" i="12"/>
  <c r="J20" i="12"/>
  <c r="G56" i="12"/>
  <c r="E65" i="12"/>
  <c r="O65" i="12"/>
  <c r="G65" i="12"/>
  <c r="I20" i="12"/>
  <c r="D20" i="12"/>
  <c r="L46" i="12"/>
  <c r="I46" i="12"/>
  <c r="D92" i="12"/>
  <c r="B20" i="12"/>
  <c r="G288" i="7" l="1"/>
  <c r="Q84" i="7"/>
  <c r="Q83" i="7" s="1"/>
  <c r="M83" i="7"/>
  <c r="K264" i="6" s="1"/>
  <c r="F204" i="11"/>
  <c r="F262" i="7"/>
  <c r="H119" i="7"/>
  <c r="E202" i="11"/>
  <c r="E261" i="7"/>
  <c r="E208" i="11"/>
  <c r="E264" i="7"/>
  <c r="Q225" i="7"/>
  <c r="Q224" i="7" s="1"/>
  <c r="M224" i="7"/>
  <c r="K270" i="6" s="1"/>
  <c r="C206" i="11"/>
  <c r="C263" i="7"/>
  <c r="D206" i="7"/>
  <c r="R22" i="12"/>
  <c r="C210" i="11"/>
  <c r="C265" i="7"/>
  <c r="D210" i="7"/>
  <c r="Q111" i="11"/>
  <c r="Q110" i="11" s="1"/>
  <c r="M110" i="11"/>
  <c r="R67" i="12"/>
  <c r="AG170" i="6"/>
  <c r="AH170" i="6" s="1"/>
  <c r="AC170" i="6"/>
  <c r="G274" i="7"/>
  <c r="G292" i="7" s="1"/>
  <c r="Q99" i="11"/>
  <c r="Q98" i="11" s="1"/>
  <c r="M98" i="11"/>
  <c r="Q129" i="11"/>
  <c r="Q128" i="11" s="1"/>
  <c r="M128" i="11"/>
  <c r="C212" i="11"/>
  <c r="C266" i="7"/>
  <c r="D212" i="7"/>
  <c r="Q219" i="7"/>
  <c r="Q218" i="7" s="1"/>
  <c r="M218" i="7"/>
  <c r="Q231" i="7"/>
  <c r="Q230" i="7" s="1"/>
  <c r="M230" i="7"/>
  <c r="K272" i="6" s="1"/>
  <c r="R94" i="12"/>
  <c r="Q102" i="7"/>
  <c r="Q101" i="7" s="1"/>
  <c r="M101" i="7"/>
  <c r="Q114" i="7"/>
  <c r="Q113" i="7" s="1"/>
  <c r="M113" i="7"/>
  <c r="E200" i="11"/>
  <c r="E199" i="7"/>
  <c r="E259" i="7" s="1"/>
  <c r="E260" i="7"/>
  <c r="F200" i="11"/>
  <c r="F199" i="7"/>
  <c r="F259" i="7" s="1"/>
  <c r="F260" i="7"/>
  <c r="R48" i="12"/>
  <c r="Q72" i="7"/>
  <c r="Q71" i="7" s="1"/>
  <c r="M71" i="7"/>
  <c r="Q180" i="7"/>
  <c r="Q179" i="7" s="1"/>
  <c r="Q163" i="7" s="1"/>
  <c r="M179" i="7"/>
  <c r="E204" i="11"/>
  <c r="E262" i="7"/>
  <c r="F202" i="11"/>
  <c r="F261" i="7"/>
  <c r="F208" i="11"/>
  <c r="F264" i="7"/>
  <c r="G268" i="7"/>
  <c r="G277" i="7" s="1"/>
  <c r="G258" i="6"/>
  <c r="Q108" i="7"/>
  <c r="Q107" i="7" s="1"/>
  <c r="M107" i="7"/>
  <c r="G269" i="7"/>
  <c r="G287" i="7" s="1"/>
  <c r="C204" i="11"/>
  <c r="C262" i="7"/>
  <c r="D204" i="7"/>
  <c r="L119" i="7"/>
  <c r="Q105" i="11"/>
  <c r="Q104" i="11" s="1"/>
  <c r="M104" i="11"/>
  <c r="Q117" i="11"/>
  <c r="Q116" i="11" s="1"/>
  <c r="M116" i="11"/>
  <c r="C202" i="11"/>
  <c r="C261" i="7"/>
  <c r="D202" i="7"/>
  <c r="C208" i="11"/>
  <c r="C264" i="7"/>
  <c r="D208" i="7"/>
  <c r="Q165" i="11"/>
  <c r="Q164" i="11" s="1"/>
  <c r="Q163" i="11" s="1"/>
  <c r="M164" i="11"/>
  <c r="G271" i="7"/>
  <c r="G289" i="7" s="1"/>
  <c r="E206" i="11"/>
  <c r="E263" i="7"/>
  <c r="F206" i="11"/>
  <c r="F263" i="7"/>
  <c r="Q139" i="11"/>
  <c r="Q138" i="11" s="1"/>
  <c r="M138" i="11"/>
  <c r="Q159" i="11"/>
  <c r="Q158" i="11" s="1"/>
  <c r="M158" i="11"/>
  <c r="M126" i="11" s="1"/>
  <c r="Q126" i="11" s="1"/>
  <c r="E210" i="11"/>
  <c r="E265" i="7"/>
  <c r="F210" i="11"/>
  <c r="F265" i="7"/>
  <c r="Q149" i="11"/>
  <c r="Q148" i="11" s="1"/>
  <c r="M148" i="11"/>
  <c r="Q154" i="7"/>
  <c r="Q153" i="7" s="1"/>
  <c r="M153" i="7"/>
  <c r="M125" i="7" s="1"/>
  <c r="Q125" i="7" s="1"/>
  <c r="M120" i="7"/>
  <c r="R58" i="12"/>
  <c r="L120" i="11"/>
  <c r="H119" i="11"/>
  <c r="Q134" i="7"/>
  <c r="Q133" i="7" s="1"/>
  <c r="Q127" i="7" s="1"/>
  <c r="M133" i="7"/>
  <c r="M121" i="7" s="1"/>
  <c r="Q121" i="7" s="1"/>
  <c r="E212" i="11"/>
  <c r="E266" i="7"/>
  <c r="F212" i="11"/>
  <c r="F266" i="7"/>
  <c r="G266" i="6"/>
  <c r="Q78" i="7"/>
  <c r="Q77" i="7" s="1"/>
  <c r="M77" i="7"/>
  <c r="K262" i="6" s="1"/>
  <c r="C200" i="11"/>
  <c r="C199" i="7"/>
  <c r="C259" i="7" s="1"/>
  <c r="C260" i="7"/>
  <c r="D200" i="7"/>
  <c r="G199" i="11"/>
  <c r="C14" i="13" s="1"/>
  <c r="M97" i="7"/>
  <c r="R13" i="12"/>
  <c r="L57" i="12"/>
  <c r="D70" i="12"/>
  <c r="B72" i="12"/>
  <c r="D71" i="12"/>
  <c r="D75" i="12"/>
  <c r="H57" i="12"/>
  <c r="N93" i="12"/>
  <c r="B57" i="12"/>
  <c r="E47" i="12"/>
  <c r="N57" i="12"/>
  <c r="B66" i="12"/>
  <c r="L54" i="12"/>
  <c r="G21" i="12"/>
  <c r="D47" i="12"/>
  <c r="L56" i="12"/>
  <c r="B93" i="12"/>
  <c r="L45" i="12"/>
  <c r="G66" i="12"/>
  <c r="J47" i="12"/>
  <c r="C57" i="12"/>
  <c r="J57" i="12"/>
  <c r="L66" i="12"/>
  <c r="N66" i="12"/>
  <c r="M66" i="12"/>
  <c r="O57" i="12"/>
  <c r="B71" i="12"/>
  <c r="O21" i="12"/>
  <c r="E93" i="12"/>
  <c r="I66" i="12"/>
  <c r="B21" i="12"/>
  <c r="L43" i="12"/>
  <c r="G57" i="12"/>
  <c r="B47" i="12"/>
  <c r="M21" i="12"/>
  <c r="C66" i="12"/>
  <c r="L21" i="12"/>
  <c r="D93" i="12"/>
  <c r="I47" i="12"/>
  <c r="C93" i="12"/>
  <c r="H66" i="12"/>
  <c r="L52" i="12"/>
  <c r="D76" i="12"/>
  <c r="L61" i="12"/>
  <c r="B12" i="12"/>
  <c r="E72" i="12"/>
  <c r="B73" i="12"/>
  <c r="N21" i="12"/>
  <c r="E75" i="12"/>
  <c r="O66" i="12"/>
  <c r="H47" i="12"/>
  <c r="B70" i="12"/>
  <c r="G93" i="12"/>
  <c r="N47" i="12"/>
  <c r="G47" i="12"/>
  <c r="H21" i="12"/>
  <c r="B75" i="12"/>
  <c r="M47" i="12"/>
  <c r="O47" i="12"/>
  <c r="M93" i="12"/>
  <c r="E57" i="12"/>
  <c r="E70" i="12"/>
  <c r="E71" i="12"/>
  <c r="D57" i="12"/>
  <c r="E74" i="12"/>
  <c r="J21" i="12"/>
  <c r="M57" i="12"/>
  <c r="I93" i="12"/>
  <c r="B13" i="12"/>
  <c r="H93" i="12"/>
  <c r="E73" i="12"/>
  <c r="J66" i="12"/>
  <c r="B76" i="12"/>
  <c r="D73" i="12"/>
  <c r="E66" i="12"/>
  <c r="D66" i="12"/>
  <c r="L47" i="12"/>
  <c r="E76" i="12"/>
  <c r="I21" i="12"/>
  <c r="B74" i="12"/>
  <c r="J93" i="12"/>
  <c r="D21" i="12"/>
  <c r="L93" i="12"/>
  <c r="D72" i="12"/>
  <c r="I57" i="12"/>
  <c r="C47" i="12"/>
  <c r="D74" i="12"/>
  <c r="E21" i="12"/>
  <c r="O93" i="12"/>
  <c r="C21" i="12"/>
  <c r="G278" i="7" l="1"/>
  <c r="C268" i="7"/>
  <c r="C199" i="11"/>
  <c r="D14" i="13"/>
  <c r="F14" i="13" s="1"/>
  <c r="C9" i="13"/>
  <c r="D9" i="13" s="1"/>
  <c r="F9" i="13" s="1"/>
  <c r="L119" i="11"/>
  <c r="M127" i="7"/>
  <c r="M124" i="11"/>
  <c r="Q124" i="11" s="1"/>
  <c r="M122" i="11"/>
  <c r="Q122" i="11" s="1"/>
  <c r="G280" i="7"/>
  <c r="M163" i="11"/>
  <c r="D202" i="11"/>
  <c r="D261" i="7"/>
  <c r="G267" i="7"/>
  <c r="G286" i="7"/>
  <c r="Q67" i="7"/>
  <c r="E199" i="11"/>
  <c r="K268" i="6"/>
  <c r="M214" i="7"/>
  <c r="M127" i="11"/>
  <c r="M120" i="11"/>
  <c r="M97" i="11"/>
  <c r="G283" i="7"/>
  <c r="D200" i="11"/>
  <c r="D199" i="7"/>
  <c r="D259" i="7" s="1"/>
  <c r="D260" i="7"/>
  <c r="Q120" i="7"/>
  <c r="D208" i="11"/>
  <c r="D264" i="7"/>
  <c r="C272" i="7"/>
  <c r="C269" i="7"/>
  <c r="D204" i="11"/>
  <c r="D262" i="7"/>
  <c r="C270" i="7"/>
  <c r="C279" i="7" s="1"/>
  <c r="M163" i="7"/>
  <c r="M123" i="7"/>
  <c r="Q123" i="7" s="1"/>
  <c r="K260" i="6"/>
  <c r="M67" i="7"/>
  <c r="R49" i="12"/>
  <c r="Q97" i="7"/>
  <c r="F199" i="11"/>
  <c r="Q214" i="7"/>
  <c r="D212" i="11"/>
  <c r="D266" i="7"/>
  <c r="C274" i="7"/>
  <c r="Q127" i="11"/>
  <c r="Q97" i="11"/>
  <c r="D210" i="11"/>
  <c r="D265" i="7"/>
  <c r="C273" i="7"/>
  <c r="C282" i="7" s="1"/>
  <c r="D206" i="11"/>
  <c r="D263" i="7"/>
  <c r="C271" i="7"/>
  <c r="C280" i="7" s="1"/>
  <c r="L58" i="12"/>
  <c r="J67" i="12"/>
  <c r="H48" i="12"/>
  <c r="G58" i="12"/>
  <c r="G22" i="12"/>
  <c r="B22" i="12"/>
  <c r="J94" i="12"/>
  <c r="I94" i="12"/>
  <c r="N22" i="12"/>
  <c r="E67" i="12"/>
  <c r="G67" i="12"/>
  <c r="E94" i="12"/>
  <c r="D22" i="12"/>
  <c r="J58" i="12"/>
  <c r="C75" i="12"/>
  <c r="H94" i="12"/>
  <c r="L22" i="12"/>
  <c r="N58" i="12"/>
  <c r="B48" i="12"/>
  <c r="H67" i="12"/>
  <c r="N94" i="12"/>
  <c r="E48" i="12"/>
  <c r="D58" i="12"/>
  <c r="I58" i="12"/>
  <c r="L67" i="12"/>
  <c r="M67" i="12"/>
  <c r="C73" i="12"/>
  <c r="G48" i="12"/>
  <c r="C67" i="12"/>
  <c r="C94" i="12"/>
  <c r="O58" i="12"/>
  <c r="M94" i="12"/>
  <c r="H22" i="12"/>
  <c r="O67" i="12"/>
  <c r="J48" i="12"/>
  <c r="O48" i="12"/>
  <c r="D94" i="12"/>
  <c r="L48" i="12"/>
  <c r="G94" i="12"/>
  <c r="D67" i="12"/>
  <c r="C70" i="12"/>
  <c r="C74" i="12"/>
  <c r="C76" i="12"/>
  <c r="B94" i="12"/>
  <c r="M48" i="12"/>
  <c r="M22" i="12"/>
  <c r="C22" i="12"/>
  <c r="C72" i="12"/>
  <c r="I67" i="12"/>
  <c r="C58" i="12"/>
  <c r="I48" i="12"/>
  <c r="B58" i="12"/>
  <c r="L94" i="12"/>
  <c r="N48" i="12"/>
  <c r="I22" i="12"/>
  <c r="N67" i="12"/>
  <c r="C71" i="12"/>
  <c r="H58" i="12"/>
  <c r="J22" i="12"/>
  <c r="O94" i="12"/>
  <c r="B67" i="12"/>
  <c r="M58" i="12"/>
  <c r="O22" i="12"/>
  <c r="D48" i="12"/>
  <c r="E22" i="12"/>
  <c r="C48" i="12"/>
  <c r="E58" i="12"/>
  <c r="C281" i="6" l="1"/>
  <c r="D16" i="7"/>
  <c r="C292" i="7"/>
  <c r="K258" i="6"/>
  <c r="D11" i="7"/>
  <c r="C276" i="6"/>
  <c r="C287" i="7"/>
  <c r="C279" i="6"/>
  <c r="D14" i="7"/>
  <c r="C290" i="7"/>
  <c r="Q119" i="7"/>
  <c r="D199" i="11"/>
  <c r="M119" i="11"/>
  <c r="Q120" i="11"/>
  <c r="K266" i="6"/>
  <c r="C267" i="7"/>
  <c r="C275" i="6"/>
  <c r="D10" i="7"/>
  <c r="C286" i="7"/>
  <c r="D13" i="7"/>
  <c r="C278" i="6"/>
  <c r="C289" i="7"/>
  <c r="D15" i="7"/>
  <c r="C280" i="6"/>
  <c r="C291" i="7"/>
  <c r="C283" i="7"/>
  <c r="C277" i="6"/>
  <c r="D12" i="7"/>
  <c r="C288" i="7"/>
  <c r="C278" i="7"/>
  <c r="C281" i="7"/>
  <c r="M119" i="7"/>
  <c r="C277" i="7"/>
  <c r="O49" i="12"/>
  <c r="G49" i="12"/>
  <c r="J49" i="12"/>
  <c r="H49" i="12"/>
  <c r="M49" i="12"/>
  <c r="N49" i="12"/>
  <c r="L49" i="12"/>
  <c r="I49" i="12"/>
  <c r="B49" i="12"/>
  <c r="E49" i="12"/>
  <c r="D49" i="12"/>
  <c r="C49" i="12"/>
  <c r="D92" i="7" l="1"/>
  <c r="D95" i="7"/>
  <c r="D93" i="7"/>
  <c r="D9" i="7"/>
  <c r="D90" i="7"/>
  <c r="D94" i="7"/>
  <c r="D91" i="7"/>
  <c r="D96" i="7"/>
  <c r="C303" i="6"/>
  <c r="C294" i="6"/>
  <c r="C306" i="6"/>
  <c r="C297" i="6"/>
  <c r="C304" i="6"/>
  <c r="C295" i="6"/>
  <c r="C301" i="6"/>
  <c r="C292" i="6"/>
  <c r="C274" i="6"/>
  <c r="Q119" i="11"/>
  <c r="C305" i="6"/>
  <c r="C296" i="6"/>
  <c r="C302" i="6"/>
  <c r="C293" i="6"/>
  <c r="C307" i="6"/>
  <c r="C298" i="6"/>
  <c r="C300" i="6" l="1"/>
  <c r="C309" i="6"/>
  <c r="C314" i="6"/>
  <c r="C322" i="6" s="1"/>
  <c r="C347" i="6" s="1"/>
  <c r="C372" i="6" s="1"/>
  <c r="D274" i="7"/>
  <c r="D283" i="7" s="1"/>
  <c r="D269" i="7"/>
  <c r="D272" i="7"/>
  <c r="D281" i="7" s="1"/>
  <c r="D268" i="7"/>
  <c r="D277" i="7" s="1"/>
  <c r="D89" i="7"/>
  <c r="C310" i="6"/>
  <c r="C318" i="6" s="1"/>
  <c r="C343" i="6" s="1"/>
  <c r="C368" i="6" s="1"/>
  <c r="C315" i="6"/>
  <c r="C323" i="6" s="1"/>
  <c r="C313" i="6"/>
  <c r="C321" i="6" s="1"/>
  <c r="C338" i="6" s="1"/>
  <c r="C291" i="6"/>
  <c r="C312" i="6"/>
  <c r="C320" i="6" s="1"/>
  <c r="C311" i="6"/>
  <c r="C319" i="6" s="1"/>
  <c r="C336" i="6" s="1"/>
  <c r="D271" i="7"/>
  <c r="D280" i="7" s="1"/>
  <c r="D273" i="7"/>
  <c r="D282" i="7" s="1"/>
  <c r="D270" i="7"/>
  <c r="C339" i="6" l="1"/>
  <c r="C232" i="11" s="1"/>
  <c r="C335" i="6"/>
  <c r="C220" i="11" s="1"/>
  <c r="C223" i="11"/>
  <c r="C361" i="6"/>
  <c r="C328" i="6"/>
  <c r="C337" i="6"/>
  <c r="C345" i="6"/>
  <c r="C370" i="6" s="1"/>
  <c r="D278" i="6" s="1"/>
  <c r="C229" i="11"/>
  <c r="C363" i="6"/>
  <c r="C330" i="6"/>
  <c r="C348" i="6"/>
  <c r="C373" i="6" s="1"/>
  <c r="D281" i="6" s="1"/>
  <c r="C340" i="6"/>
  <c r="E12" i="7"/>
  <c r="D288" i="7"/>
  <c r="C346" i="6"/>
  <c r="C371" i="6" s="1"/>
  <c r="D279" i="6" s="1"/>
  <c r="E11" i="7"/>
  <c r="D276" i="6"/>
  <c r="D287" i="7"/>
  <c r="C344" i="6"/>
  <c r="C369" i="6" s="1"/>
  <c r="D277" i="6" s="1"/>
  <c r="C308" i="6"/>
  <c r="C317" i="6"/>
  <c r="D279" i="7"/>
  <c r="E15" i="7"/>
  <c r="D280" i="6"/>
  <c r="D291" i="7"/>
  <c r="E13" i="7"/>
  <c r="D289" i="7"/>
  <c r="C331" i="6"/>
  <c r="D267" i="7"/>
  <c r="E10" i="7"/>
  <c r="D286" i="7"/>
  <c r="E14" i="7"/>
  <c r="D290" i="7"/>
  <c r="D278" i="7"/>
  <c r="E16" i="7"/>
  <c r="D292" i="7"/>
  <c r="C364" i="6" l="1"/>
  <c r="C327" i="6"/>
  <c r="C73" i="11" s="1"/>
  <c r="C360" i="6"/>
  <c r="D303" i="6"/>
  <c r="D294" i="6"/>
  <c r="E96" i="7"/>
  <c r="E94" i="7"/>
  <c r="C85" i="11"/>
  <c r="C356" i="6"/>
  <c r="D304" i="6"/>
  <c r="D295" i="6"/>
  <c r="E95" i="7"/>
  <c r="C316" i="6"/>
  <c r="C334" i="6"/>
  <c r="C342" i="6"/>
  <c r="D302" i="6"/>
  <c r="D293" i="6"/>
  <c r="C218" i="11"/>
  <c r="C235" i="11"/>
  <c r="C365" i="6"/>
  <c r="C332" i="6"/>
  <c r="C82" i="11"/>
  <c r="C355" i="6"/>
  <c r="C227" i="11"/>
  <c r="C226" i="11"/>
  <c r="C362" i="6"/>
  <c r="C329" i="6"/>
  <c r="D307" i="6"/>
  <c r="D298" i="6"/>
  <c r="D305" i="6"/>
  <c r="D296" i="6"/>
  <c r="E90" i="7"/>
  <c r="E93" i="7"/>
  <c r="E9" i="7"/>
  <c r="D306" i="6"/>
  <c r="D297" i="6"/>
  <c r="C230" i="11"/>
  <c r="E91" i="7"/>
  <c r="E92" i="7"/>
  <c r="C76" i="11"/>
  <c r="C353" i="6"/>
  <c r="C221" i="11"/>
  <c r="B81" i="12"/>
  <c r="B80" i="12"/>
  <c r="B83" i="12"/>
  <c r="B84" i="12"/>
  <c r="C352" i="6" l="1"/>
  <c r="E269" i="7"/>
  <c r="E278" i="7" s="1"/>
  <c r="H231" i="11"/>
  <c r="C264" i="11"/>
  <c r="E271" i="7"/>
  <c r="E268" i="7"/>
  <c r="E277" i="7" s="1"/>
  <c r="E89" i="7"/>
  <c r="C79" i="11"/>
  <c r="C354" i="6"/>
  <c r="D312" i="6" s="1"/>
  <c r="D320" i="6" s="1"/>
  <c r="D345" i="6" s="1"/>
  <c r="D370" i="6" s="1"/>
  <c r="C224" i="11"/>
  <c r="C80" i="11"/>
  <c r="H219" i="11"/>
  <c r="C260" i="11"/>
  <c r="C217" i="11"/>
  <c r="C359" i="6"/>
  <c r="C358" i="6" s="1"/>
  <c r="C333" i="6"/>
  <c r="C326" i="6"/>
  <c r="E273" i="7"/>
  <c r="E282" i="7" s="1"/>
  <c r="C83" i="11"/>
  <c r="D311" i="6"/>
  <c r="D319" i="6" s="1"/>
  <c r="H222" i="11"/>
  <c r="C261" i="11"/>
  <c r="E270" i="7"/>
  <c r="E279" i="7" s="1"/>
  <c r="C74" i="11"/>
  <c r="D314" i="6"/>
  <c r="D322" i="6" s="1"/>
  <c r="C71" i="11"/>
  <c r="D313" i="6"/>
  <c r="D321" i="6" s="1"/>
  <c r="H228" i="11"/>
  <c r="C263" i="11"/>
  <c r="C88" i="11"/>
  <c r="C357" i="6"/>
  <c r="D315" i="6" s="1"/>
  <c r="D323" i="6" s="1"/>
  <c r="C233" i="11"/>
  <c r="D310" i="6"/>
  <c r="D318" i="6" s="1"/>
  <c r="D335" i="6" s="1"/>
  <c r="C367" i="6"/>
  <c r="C341" i="6"/>
  <c r="E272" i="7"/>
  <c r="E281" i="7" s="1"/>
  <c r="E274" i="7"/>
  <c r="E283" i="7" s="1"/>
  <c r="B30" i="12"/>
  <c r="B29" i="12"/>
  <c r="B85" i="12"/>
  <c r="B27" i="12"/>
  <c r="B26" i="12"/>
  <c r="B82" i="12"/>
  <c r="B107" i="12" l="1"/>
  <c r="B108" i="12"/>
  <c r="B111" i="12"/>
  <c r="B110" i="12"/>
  <c r="D220" i="11"/>
  <c r="D360" i="6"/>
  <c r="D327" i="6"/>
  <c r="D340" i="6"/>
  <c r="D348" i="6"/>
  <c r="D373" i="6" s="1"/>
  <c r="E281" i="6" s="1"/>
  <c r="D338" i="6"/>
  <c r="D346" i="6"/>
  <c r="D371" i="6" s="1"/>
  <c r="E279" i="6" s="1"/>
  <c r="D347" i="6"/>
  <c r="D372" i="6" s="1"/>
  <c r="E280" i="6" s="1"/>
  <c r="D339" i="6"/>
  <c r="D336" i="6"/>
  <c r="D344" i="6"/>
  <c r="D369" i="6" s="1"/>
  <c r="E277" i="6" s="1"/>
  <c r="C366" i="6"/>
  <c r="D275" i="6"/>
  <c r="F16" i="7"/>
  <c r="E292" i="7"/>
  <c r="F14" i="7"/>
  <c r="E290" i="7"/>
  <c r="H234" i="11"/>
  <c r="C265" i="11"/>
  <c r="D337" i="6"/>
  <c r="C70" i="11"/>
  <c r="C351" i="6"/>
  <c r="C350" i="6" s="1"/>
  <c r="C325" i="6"/>
  <c r="D343" i="6"/>
  <c r="D368" i="6" s="1"/>
  <c r="E276" i="6" s="1"/>
  <c r="C77" i="11"/>
  <c r="F13" i="7"/>
  <c r="E278" i="6"/>
  <c r="E289" i="7"/>
  <c r="C86" i="11"/>
  <c r="H72" i="11"/>
  <c r="C91" i="11"/>
  <c r="H75" i="11"/>
  <c r="C92" i="11"/>
  <c r="F12" i="7"/>
  <c r="E288" i="7"/>
  <c r="H84" i="11"/>
  <c r="C95" i="11"/>
  <c r="F15" i="7"/>
  <c r="E291" i="7"/>
  <c r="C215" i="11"/>
  <c r="H81" i="11"/>
  <c r="C94" i="11"/>
  <c r="H225" i="11"/>
  <c r="C262" i="11"/>
  <c r="E267" i="7"/>
  <c r="F10" i="7"/>
  <c r="E286" i="7"/>
  <c r="E280" i="7"/>
  <c r="F11" i="7"/>
  <c r="E287" i="7"/>
  <c r="B31" i="12"/>
  <c r="B79" i="12"/>
  <c r="B28" i="12"/>
  <c r="B112" i="12" l="1"/>
  <c r="B109" i="12"/>
  <c r="F90" i="7"/>
  <c r="H216" i="11"/>
  <c r="C214" i="11"/>
  <c r="C258" i="11" s="1"/>
  <c r="C259" i="11"/>
  <c r="F95" i="7"/>
  <c r="C272" i="11"/>
  <c r="C281" i="11" s="1"/>
  <c r="E303" i="6"/>
  <c r="E294" i="6"/>
  <c r="C269" i="11"/>
  <c r="C278" i="11" s="1"/>
  <c r="E304" i="6"/>
  <c r="E295" i="6"/>
  <c r="D226" i="11"/>
  <c r="D362" i="6"/>
  <c r="D329" i="6"/>
  <c r="F94" i="7"/>
  <c r="E307" i="6"/>
  <c r="E298" i="6"/>
  <c r="D223" i="11"/>
  <c r="D361" i="6"/>
  <c r="D328" i="6"/>
  <c r="D229" i="11"/>
  <c r="D363" i="6"/>
  <c r="D330" i="6"/>
  <c r="D235" i="11"/>
  <c r="D365" i="6"/>
  <c r="D332" i="6"/>
  <c r="E302" i="6"/>
  <c r="E293" i="6"/>
  <c r="F91" i="7"/>
  <c r="C271" i="11"/>
  <c r="E306" i="6"/>
  <c r="E297" i="6"/>
  <c r="F92" i="7"/>
  <c r="C268" i="11"/>
  <c r="H87" i="11"/>
  <c r="C96" i="11"/>
  <c r="F93" i="7"/>
  <c r="F9" i="7"/>
  <c r="H78" i="11"/>
  <c r="C93" i="11"/>
  <c r="C68" i="11"/>
  <c r="E305" i="6"/>
  <c r="E296" i="6"/>
  <c r="F96" i="7"/>
  <c r="D301" i="6"/>
  <c r="D292" i="6"/>
  <c r="D274" i="6"/>
  <c r="D232" i="11"/>
  <c r="D364" i="6"/>
  <c r="D331" i="6"/>
  <c r="D73" i="11"/>
  <c r="D352" i="6"/>
  <c r="D218" i="11"/>
  <c r="C80" i="12"/>
  <c r="B25" i="12"/>
  <c r="B106" i="12" l="1"/>
  <c r="I219" i="11"/>
  <c r="D260" i="11"/>
  <c r="F274" i="7"/>
  <c r="F283" i="7" s="1"/>
  <c r="C270" i="11"/>
  <c r="C273" i="11"/>
  <c r="C282" i="11" s="1"/>
  <c r="D11" i="11"/>
  <c r="C286" i="11"/>
  <c r="F270" i="7"/>
  <c r="F279" i="7" s="1"/>
  <c r="D14" i="11"/>
  <c r="C289" i="11"/>
  <c r="E310" i="6"/>
  <c r="E318" i="6" s="1"/>
  <c r="D88" i="11"/>
  <c r="D357" i="6"/>
  <c r="E315" i="6" s="1"/>
  <c r="E323" i="6" s="1"/>
  <c r="D233" i="11"/>
  <c r="D76" i="11"/>
  <c r="D353" i="6"/>
  <c r="E311" i="6" s="1"/>
  <c r="E319" i="6" s="1"/>
  <c r="D221" i="11"/>
  <c r="F272" i="7"/>
  <c r="D79" i="11"/>
  <c r="D354" i="6"/>
  <c r="E312" i="6" s="1"/>
  <c r="E320" i="6" s="1"/>
  <c r="D224" i="11"/>
  <c r="F268" i="7"/>
  <c r="F277" i="7" s="1"/>
  <c r="F89" i="7"/>
  <c r="D71" i="11"/>
  <c r="D300" i="6"/>
  <c r="D309" i="6"/>
  <c r="D308" i="6" s="1"/>
  <c r="D85" i="11"/>
  <c r="D356" i="6"/>
  <c r="E314" i="6" s="1"/>
  <c r="E322" i="6" s="1"/>
  <c r="D230" i="11"/>
  <c r="D291" i="6"/>
  <c r="H69" i="11"/>
  <c r="C67" i="11"/>
  <c r="C90" i="11"/>
  <c r="F271" i="7"/>
  <c r="F280" i="7" s="1"/>
  <c r="C277" i="11"/>
  <c r="C280" i="11"/>
  <c r="F269" i="7"/>
  <c r="F278" i="7" s="1"/>
  <c r="D82" i="11"/>
  <c r="D355" i="6"/>
  <c r="E313" i="6" s="1"/>
  <c r="E321" i="6" s="1"/>
  <c r="D227" i="11"/>
  <c r="D12" i="11"/>
  <c r="C287" i="11"/>
  <c r="D15" i="11"/>
  <c r="C290" i="11"/>
  <c r="F273" i="7"/>
  <c r="C84" i="12"/>
  <c r="C82" i="12"/>
  <c r="C83" i="12"/>
  <c r="C26" i="12"/>
  <c r="C81" i="12"/>
  <c r="C85" i="12"/>
  <c r="E335" i="6" l="1"/>
  <c r="E360" i="6" s="1"/>
  <c r="E343" i="6"/>
  <c r="E368" i="6" s="1"/>
  <c r="E340" i="6"/>
  <c r="E332" i="6" s="1"/>
  <c r="E357" i="6" s="1"/>
  <c r="E348" i="6"/>
  <c r="E373" i="6" s="1"/>
  <c r="F281" i="6" s="1"/>
  <c r="E337" i="6"/>
  <c r="E226" i="11" s="1"/>
  <c r="E345" i="6"/>
  <c r="E370" i="6" s="1"/>
  <c r="C107" i="12"/>
  <c r="E338" i="6"/>
  <c r="E346" i="6"/>
  <c r="E371" i="6" s="1"/>
  <c r="F279" i="6" s="1"/>
  <c r="E336" i="6"/>
  <c r="E344" i="6"/>
  <c r="E369" i="6" s="1"/>
  <c r="F277" i="6" s="1"/>
  <c r="E339" i="6"/>
  <c r="E347" i="6"/>
  <c r="E372" i="6" s="1"/>
  <c r="F280" i="6" s="1"/>
  <c r="L15" i="7"/>
  <c r="F291" i="7"/>
  <c r="E220" i="11"/>
  <c r="I231" i="11"/>
  <c r="D264" i="11"/>
  <c r="D83" i="11"/>
  <c r="D95" i="11" s="1"/>
  <c r="I225" i="11"/>
  <c r="D262" i="11"/>
  <c r="D77" i="11"/>
  <c r="L14" i="7"/>
  <c r="F290" i="7"/>
  <c r="I222" i="11"/>
  <c r="D261" i="11"/>
  <c r="D74" i="11"/>
  <c r="D92" i="11" s="1"/>
  <c r="I234" i="11"/>
  <c r="D265" i="11"/>
  <c r="D86" i="11"/>
  <c r="D13" i="11"/>
  <c r="C288" i="11"/>
  <c r="F282" i="7"/>
  <c r="I228" i="11"/>
  <c r="D263" i="11"/>
  <c r="D80" i="11"/>
  <c r="E327" i="6"/>
  <c r="L11" i="7"/>
  <c r="F276" i="6"/>
  <c r="F287" i="7"/>
  <c r="L13" i="7"/>
  <c r="F278" i="6"/>
  <c r="F289" i="7"/>
  <c r="C267" i="11"/>
  <c r="C276" i="11" s="1"/>
  <c r="C89" i="11"/>
  <c r="D317" i="6"/>
  <c r="I72" i="11"/>
  <c r="F267" i="7"/>
  <c r="L10" i="7"/>
  <c r="F286" i="7"/>
  <c r="F281" i="7"/>
  <c r="L12" i="7"/>
  <c r="F288" i="7"/>
  <c r="D91" i="11"/>
  <c r="D16" i="11"/>
  <c r="C291" i="11"/>
  <c r="C279" i="11"/>
  <c r="L16" i="7"/>
  <c r="F292" i="7"/>
  <c r="C29" i="12"/>
  <c r="C27" i="12"/>
  <c r="C31" i="12"/>
  <c r="C28" i="12"/>
  <c r="C30" i="12"/>
  <c r="E235" i="11" l="1"/>
  <c r="E233" i="11" s="1"/>
  <c r="E88" i="11"/>
  <c r="E86" i="11" s="1"/>
  <c r="E365" i="6"/>
  <c r="E329" i="6"/>
  <c r="E354" i="6" s="1"/>
  <c r="E362" i="6"/>
  <c r="C110" i="12"/>
  <c r="C112" i="12"/>
  <c r="C108" i="12"/>
  <c r="C109" i="12"/>
  <c r="C111" i="12"/>
  <c r="L96" i="7"/>
  <c r="H16" i="7"/>
  <c r="F307" i="6"/>
  <c r="F298" i="6"/>
  <c r="D96" i="11"/>
  <c r="F303" i="6"/>
  <c r="F294" i="6"/>
  <c r="D316" i="6"/>
  <c r="D334" i="6"/>
  <c r="D342" i="6"/>
  <c r="L93" i="7"/>
  <c r="H13" i="7"/>
  <c r="F302" i="6"/>
  <c r="F293" i="6"/>
  <c r="E73" i="11"/>
  <c r="E352" i="6"/>
  <c r="I81" i="11"/>
  <c r="D269" i="11"/>
  <c r="D272" i="11"/>
  <c r="D281" i="11" s="1"/>
  <c r="E224" i="11"/>
  <c r="D93" i="11"/>
  <c r="I87" i="11"/>
  <c r="I75" i="11"/>
  <c r="F305" i="6"/>
  <c r="F296" i="6"/>
  <c r="L95" i="7"/>
  <c r="H15" i="7"/>
  <c r="E232" i="11"/>
  <c r="E364" i="6"/>
  <c r="E331" i="6"/>
  <c r="E223" i="11"/>
  <c r="E361" i="6"/>
  <c r="E328" i="6"/>
  <c r="E229" i="11"/>
  <c r="E363" i="6"/>
  <c r="E330" i="6"/>
  <c r="D268" i="11"/>
  <c r="L92" i="7"/>
  <c r="H12" i="7"/>
  <c r="L9" i="7"/>
  <c r="L90" i="7"/>
  <c r="H10" i="7"/>
  <c r="C266" i="11"/>
  <c r="D10" i="11"/>
  <c r="C285" i="11"/>
  <c r="F304" i="6"/>
  <c r="F295" i="6"/>
  <c r="L91" i="7"/>
  <c r="H11" i="7"/>
  <c r="D94" i="11"/>
  <c r="L94" i="7"/>
  <c r="H14" i="7"/>
  <c r="I78" i="11"/>
  <c r="I84" i="11"/>
  <c r="E218" i="11"/>
  <c r="J87" i="11"/>
  <c r="F306" i="6"/>
  <c r="F297" i="6"/>
  <c r="D31" i="12"/>
  <c r="D80" i="12"/>
  <c r="D85" i="12"/>
  <c r="D82" i="12"/>
  <c r="E79" i="11" l="1"/>
  <c r="E77" i="11" s="1"/>
  <c r="J219" i="11"/>
  <c r="E260" i="11"/>
  <c r="L208" i="7"/>
  <c r="L202" i="7"/>
  <c r="H90" i="7"/>
  <c r="H92" i="7"/>
  <c r="E11" i="11"/>
  <c r="D286" i="11"/>
  <c r="E76" i="11"/>
  <c r="E353" i="6"/>
  <c r="F311" i="6" s="1"/>
  <c r="F319" i="6" s="1"/>
  <c r="F336" i="6" s="1"/>
  <c r="E221" i="11"/>
  <c r="H95" i="7"/>
  <c r="D270" i="11"/>
  <c r="E12" i="11"/>
  <c r="D287" i="11"/>
  <c r="E71" i="11"/>
  <c r="F310" i="6"/>
  <c r="F318" i="6" s="1"/>
  <c r="H93" i="7"/>
  <c r="H9" i="7"/>
  <c r="D217" i="11"/>
  <c r="D359" i="6"/>
  <c r="D358" i="6" s="1"/>
  <c r="D333" i="6"/>
  <c r="D326" i="6"/>
  <c r="F315" i="6"/>
  <c r="F323" i="6" s="1"/>
  <c r="H96" i="7"/>
  <c r="D112" i="12"/>
  <c r="D271" i="11"/>
  <c r="H94" i="7"/>
  <c r="H91" i="7"/>
  <c r="F312" i="6"/>
  <c r="F320" i="6" s="1"/>
  <c r="F337" i="6" s="1"/>
  <c r="L200" i="7"/>
  <c r="L89" i="7"/>
  <c r="L204" i="7"/>
  <c r="D277" i="11"/>
  <c r="E82" i="11"/>
  <c r="E355" i="6"/>
  <c r="F313" i="6" s="1"/>
  <c r="F321" i="6" s="1"/>
  <c r="E227" i="11"/>
  <c r="E85" i="11"/>
  <c r="E356" i="6"/>
  <c r="F314" i="6" s="1"/>
  <c r="F322" i="6" s="1"/>
  <c r="E230" i="11"/>
  <c r="L210" i="7"/>
  <c r="D9" i="11"/>
  <c r="J225" i="11"/>
  <c r="E262" i="11"/>
  <c r="E15" i="11"/>
  <c r="D290" i="11"/>
  <c r="D278" i="11"/>
  <c r="J234" i="11"/>
  <c r="E265" i="11"/>
  <c r="L206" i="7"/>
  <c r="D367" i="6"/>
  <c r="D341" i="6"/>
  <c r="D273" i="11"/>
  <c r="D282" i="11" s="1"/>
  <c r="L212" i="7"/>
  <c r="D84" i="12"/>
  <c r="D81" i="12"/>
  <c r="D28" i="12"/>
  <c r="D26" i="12"/>
  <c r="D83" i="12"/>
  <c r="F340" i="6" l="1"/>
  <c r="F365" i="6" s="1"/>
  <c r="F348" i="6"/>
  <c r="F373" i="6" s="1"/>
  <c r="F343" i="6"/>
  <c r="F368" i="6" s="1"/>
  <c r="F335" i="6"/>
  <c r="F327" i="6" s="1"/>
  <c r="F352" i="6" s="1"/>
  <c r="D107" i="12"/>
  <c r="D109" i="12"/>
  <c r="F338" i="6"/>
  <c r="F346" i="6"/>
  <c r="F371" i="6" s="1"/>
  <c r="F223" i="11"/>
  <c r="F361" i="6"/>
  <c r="F328" i="6"/>
  <c r="F347" i="6"/>
  <c r="F372" i="6" s="1"/>
  <c r="F339" i="6"/>
  <c r="F226" i="11"/>
  <c r="F362" i="6"/>
  <c r="F329" i="6"/>
  <c r="L206" i="11"/>
  <c r="J206" i="7"/>
  <c r="H206" i="7"/>
  <c r="K206" i="7"/>
  <c r="L263" i="7"/>
  <c r="J231" i="11"/>
  <c r="E264" i="11"/>
  <c r="E83" i="11"/>
  <c r="E95" i="11" s="1"/>
  <c r="J228" i="11"/>
  <c r="E263" i="11"/>
  <c r="E80" i="11"/>
  <c r="E14" i="11"/>
  <c r="D289" i="11"/>
  <c r="D70" i="11"/>
  <c r="D351" i="6"/>
  <c r="D350" i="6" s="1"/>
  <c r="D325" i="6"/>
  <c r="J72" i="11"/>
  <c r="E13" i="11"/>
  <c r="D288" i="11"/>
  <c r="J222" i="11"/>
  <c r="E261" i="11"/>
  <c r="E74" i="11"/>
  <c r="E91" i="11"/>
  <c r="J78" i="11"/>
  <c r="L208" i="11"/>
  <c r="J208" i="7"/>
  <c r="H208" i="7"/>
  <c r="K208" i="7"/>
  <c r="L264" i="7"/>
  <c r="L212" i="11"/>
  <c r="J212" i="7"/>
  <c r="H212" i="7"/>
  <c r="K212" i="7"/>
  <c r="L266" i="7"/>
  <c r="D366" i="6"/>
  <c r="E275" i="6"/>
  <c r="E16" i="11"/>
  <c r="D291" i="11"/>
  <c r="L210" i="11"/>
  <c r="J210" i="7"/>
  <c r="H210" i="7"/>
  <c r="K210" i="7"/>
  <c r="L265" i="7"/>
  <c r="L204" i="11"/>
  <c r="J204" i="7"/>
  <c r="H204" i="7"/>
  <c r="K204" i="7"/>
  <c r="L262" i="7"/>
  <c r="L200" i="11"/>
  <c r="J200" i="7"/>
  <c r="H200" i="7"/>
  <c r="K200" i="7"/>
  <c r="L199" i="7"/>
  <c r="L259" i="7" s="1"/>
  <c r="L260" i="7"/>
  <c r="D280" i="11"/>
  <c r="F344" i="6"/>
  <c r="F369" i="6" s="1"/>
  <c r="D215" i="11"/>
  <c r="D279" i="11"/>
  <c r="H89" i="7"/>
  <c r="F345" i="6"/>
  <c r="F370" i="6" s="1"/>
  <c r="L202" i="11"/>
  <c r="J202" i="7"/>
  <c r="H202" i="7"/>
  <c r="K202" i="7"/>
  <c r="L261" i="7"/>
  <c r="D27" i="12"/>
  <c r="C79" i="12"/>
  <c r="D29" i="12"/>
  <c r="D30" i="12"/>
  <c r="F220" i="11" l="1"/>
  <c r="F73" i="11"/>
  <c r="F360" i="6"/>
  <c r="F332" i="6"/>
  <c r="F357" i="6" s="1"/>
  <c r="F235" i="11"/>
  <c r="F233" i="11" s="1"/>
  <c r="I212" i="7"/>
  <c r="I212" i="11" s="1"/>
  <c r="I210" i="7"/>
  <c r="I210" i="11" s="1"/>
  <c r="I200" i="7"/>
  <c r="I260" i="7" s="1"/>
  <c r="I202" i="7"/>
  <c r="I261" i="7" s="1"/>
  <c r="D108" i="12"/>
  <c r="D110" i="12"/>
  <c r="D111" i="12"/>
  <c r="I202" i="11"/>
  <c r="H202" i="11"/>
  <c r="H261" i="7"/>
  <c r="L268" i="7"/>
  <c r="L277" i="7" s="1"/>
  <c r="H200" i="11"/>
  <c r="H199" i="7"/>
  <c r="H259" i="7" s="1"/>
  <c r="H260" i="7"/>
  <c r="L199" i="11"/>
  <c r="L270" i="7"/>
  <c r="L288" i="7" s="1"/>
  <c r="K204" i="11"/>
  <c r="K262" i="7"/>
  <c r="J204" i="11"/>
  <c r="J262" i="7"/>
  <c r="H210" i="11"/>
  <c r="H265" i="7"/>
  <c r="F218" i="11"/>
  <c r="G220" i="11"/>
  <c r="G218" i="11" s="1"/>
  <c r="G260" i="11" s="1"/>
  <c r="E96" i="11"/>
  <c r="E301" i="6"/>
  <c r="E292" i="6"/>
  <c r="E274" i="6"/>
  <c r="H212" i="11"/>
  <c r="H266" i="7"/>
  <c r="L272" i="7"/>
  <c r="L290" i="7" s="1"/>
  <c r="K208" i="11"/>
  <c r="K264" i="7"/>
  <c r="J208" i="11"/>
  <c r="J264" i="7"/>
  <c r="J75" i="11"/>
  <c r="E93" i="11"/>
  <c r="D68" i="11"/>
  <c r="E94" i="11"/>
  <c r="J81" i="11"/>
  <c r="J84" i="11"/>
  <c r="F71" i="11"/>
  <c r="G73" i="11"/>
  <c r="G71" i="11" s="1"/>
  <c r="L271" i="7"/>
  <c r="L289" i="7" s="1"/>
  <c r="K206" i="11"/>
  <c r="K263" i="7"/>
  <c r="J206" i="11"/>
  <c r="J263" i="7"/>
  <c r="F79" i="11"/>
  <c r="F354" i="6"/>
  <c r="F224" i="11"/>
  <c r="G226" i="11"/>
  <c r="G224" i="11" s="1"/>
  <c r="G262" i="11" s="1"/>
  <c r="L269" i="7"/>
  <c r="L287" i="7" s="1"/>
  <c r="K202" i="11"/>
  <c r="K261" i="7"/>
  <c r="J202" i="11"/>
  <c r="J261" i="7"/>
  <c r="D214" i="11"/>
  <c r="D258" i="11" s="1"/>
  <c r="I216" i="11"/>
  <c r="D259" i="11"/>
  <c r="K200" i="11"/>
  <c r="K199" i="7"/>
  <c r="K259" i="7" s="1"/>
  <c r="K260" i="7"/>
  <c r="J200" i="11"/>
  <c r="J199" i="7"/>
  <c r="J259" i="7" s="1"/>
  <c r="J260" i="7"/>
  <c r="I204" i="7"/>
  <c r="H204" i="11"/>
  <c r="H262" i="7"/>
  <c r="L273" i="7"/>
  <c r="L291" i="7" s="1"/>
  <c r="K210" i="11"/>
  <c r="K265" i="7"/>
  <c r="J210" i="11"/>
  <c r="J265" i="7"/>
  <c r="E272" i="11"/>
  <c r="E281" i="11" s="1"/>
  <c r="L274" i="7"/>
  <c r="L292" i="7" s="1"/>
  <c r="K212" i="11"/>
  <c r="K266" i="7"/>
  <c r="J212" i="11"/>
  <c r="J266" i="7"/>
  <c r="I208" i="7"/>
  <c r="H208" i="11"/>
  <c r="H264" i="7"/>
  <c r="E268" i="11"/>
  <c r="E277" i="11" s="1"/>
  <c r="E92" i="11"/>
  <c r="I206" i="7"/>
  <c r="H206" i="11"/>
  <c r="H263" i="7"/>
  <c r="F232" i="11"/>
  <c r="F364" i="6"/>
  <c r="F331" i="6"/>
  <c r="F76" i="11"/>
  <c r="F353" i="6"/>
  <c r="F221" i="11"/>
  <c r="G223" i="11"/>
  <c r="G221" i="11" s="1"/>
  <c r="G261" i="11" s="1"/>
  <c r="F229" i="11"/>
  <c r="F363" i="6"/>
  <c r="F330" i="6"/>
  <c r="J72" i="12"/>
  <c r="H71" i="12"/>
  <c r="I74" i="12"/>
  <c r="G75" i="12"/>
  <c r="G70" i="12"/>
  <c r="J76" i="12"/>
  <c r="G73" i="12"/>
  <c r="H76" i="12"/>
  <c r="H75" i="12"/>
  <c r="E82" i="12"/>
  <c r="E80" i="12"/>
  <c r="E81" i="12"/>
  <c r="J71" i="12"/>
  <c r="G72" i="12"/>
  <c r="J70" i="12"/>
  <c r="I71" i="12"/>
  <c r="I72" i="12"/>
  <c r="G76" i="12"/>
  <c r="C25" i="12"/>
  <c r="G71" i="12"/>
  <c r="I75" i="12"/>
  <c r="E85" i="12"/>
  <c r="I76" i="12"/>
  <c r="J75" i="12"/>
  <c r="I73" i="12"/>
  <c r="J73" i="12"/>
  <c r="J74" i="12"/>
  <c r="I70" i="12"/>
  <c r="E26" i="12"/>
  <c r="G74" i="12"/>
  <c r="I265" i="7" l="1"/>
  <c r="I200" i="11"/>
  <c r="G235" i="11"/>
  <c r="G233" i="11" s="1"/>
  <c r="G265" i="11" s="1"/>
  <c r="F88" i="11"/>
  <c r="G88" i="11" s="1"/>
  <c r="G86" i="11" s="1"/>
  <c r="I266" i="7"/>
  <c r="L278" i="7"/>
  <c r="L282" i="7"/>
  <c r="L281" i="7"/>
  <c r="L280" i="7"/>
  <c r="L279" i="7"/>
  <c r="E107" i="12"/>
  <c r="C106" i="12"/>
  <c r="F227" i="11"/>
  <c r="G229" i="11"/>
  <c r="G227" i="11" s="1"/>
  <c r="G263" i="11" s="1"/>
  <c r="F74" i="11"/>
  <c r="G76" i="11"/>
  <c r="G74" i="11" s="1"/>
  <c r="I206" i="11"/>
  <c r="I263" i="7"/>
  <c r="F85" i="11"/>
  <c r="F356" i="6"/>
  <c r="F230" i="11"/>
  <c r="G232" i="11"/>
  <c r="G230" i="11" s="1"/>
  <c r="G264" i="11" s="1"/>
  <c r="E269" i="11"/>
  <c r="L283" i="7"/>
  <c r="F15" i="11"/>
  <c r="E290" i="11"/>
  <c r="H270" i="7"/>
  <c r="H279" i="7" s="1"/>
  <c r="I204" i="11"/>
  <c r="I262" i="7"/>
  <c r="K199" i="11"/>
  <c r="G91" i="11"/>
  <c r="E271" i="11"/>
  <c r="E270" i="11"/>
  <c r="E279" i="11" s="1"/>
  <c r="E291" i="6"/>
  <c r="K219" i="11"/>
  <c r="F260" i="11"/>
  <c r="H268" i="7"/>
  <c r="H199" i="11"/>
  <c r="I199" i="7"/>
  <c r="I259" i="7" s="1"/>
  <c r="F82" i="11"/>
  <c r="F355" i="6"/>
  <c r="K222" i="11"/>
  <c r="F261" i="11"/>
  <c r="H271" i="7"/>
  <c r="F11" i="11"/>
  <c r="E286" i="11"/>
  <c r="H272" i="7"/>
  <c r="I208" i="11"/>
  <c r="I264" i="7"/>
  <c r="K234" i="11"/>
  <c r="F265" i="11"/>
  <c r="F86" i="11"/>
  <c r="J199" i="11"/>
  <c r="K225" i="11"/>
  <c r="F262" i="11"/>
  <c r="F77" i="11"/>
  <c r="G79" i="11"/>
  <c r="G77" i="11" s="1"/>
  <c r="K72" i="11"/>
  <c r="D67" i="11"/>
  <c r="I69" i="11"/>
  <c r="D90" i="11"/>
  <c r="H274" i="7"/>
  <c r="E300" i="6"/>
  <c r="E309" i="6"/>
  <c r="E308" i="6" s="1"/>
  <c r="E273" i="11"/>
  <c r="H273" i="7"/>
  <c r="L267" i="7"/>
  <c r="L286" i="7"/>
  <c r="H269" i="7"/>
  <c r="H72" i="12"/>
  <c r="H74" i="12"/>
  <c r="E31" i="12"/>
  <c r="E84" i="12"/>
  <c r="H70" i="12"/>
  <c r="E28" i="12"/>
  <c r="H73" i="12"/>
  <c r="E27" i="12"/>
  <c r="E83" i="12"/>
  <c r="I199" i="11" l="1"/>
  <c r="E109" i="12"/>
  <c r="E112" i="12"/>
  <c r="E108" i="12"/>
  <c r="F16" i="11"/>
  <c r="E291" i="11"/>
  <c r="G96" i="11"/>
  <c r="I14" i="7"/>
  <c r="G279" i="6"/>
  <c r="H290" i="7"/>
  <c r="G278" i="6"/>
  <c r="I13" i="7"/>
  <c r="H289" i="7"/>
  <c r="H267" i="7"/>
  <c r="I10" i="7"/>
  <c r="H286" i="7"/>
  <c r="L219" i="11"/>
  <c r="F14" i="11"/>
  <c r="E289" i="11"/>
  <c r="F12" i="11"/>
  <c r="E287" i="11"/>
  <c r="G92" i="11"/>
  <c r="G276" i="6"/>
  <c r="I11" i="7"/>
  <c r="H287" i="7"/>
  <c r="G280" i="6"/>
  <c r="I15" i="7"/>
  <c r="H291" i="7"/>
  <c r="I16" i="7"/>
  <c r="G281" i="6"/>
  <c r="H292" i="7"/>
  <c r="L72" i="11"/>
  <c r="K78" i="11"/>
  <c r="L225" i="11"/>
  <c r="H278" i="7"/>
  <c r="H282" i="7"/>
  <c r="E282" i="11"/>
  <c r="E317" i="6"/>
  <c r="H283" i="7"/>
  <c r="D267" i="11"/>
  <c r="D276" i="11" s="1"/>
  <c r="D89" i="11"/>
  <c r="G93" i="11"/>
  <c r="K87" i="11"/>
  <c r="L234" i="11"/>
  <c r="H281" i="7"/>
  <c r="F91" i="11"/>
  <c r="H280" i="7"/>
  <c r="L222" i="11"/>
  <c r="F80" i="11"/>
  <c r="G82" i="11"/>
  <c r="G80" i="11" s="1"/>
  <c r="H277" i="7"/>
  <c r="F13" i="11"/>
  <c r="E288" i="11"/>
  <c r="E280" i="11"/>
  <c r="G268" i="11"/>
  <c r="G286" i="11" s="1"/>
  <c r="I12" i="7"/>
  <c r="G277" i="6"/>
  <c r="H288" i="7"/>
  <c r="E278" i="11"/>
  <c r="K231" i="11"/>
  <c r="F264" i="11"/>
  <c r="F83" i="11"/>
  <c r="G85" i="11"/>
  <c r="G83" i="11" s="1"/>
  <c r="K75" i="11"/>
  <c r="K228" i="11"/>
  <c r="F263" i="11"/>
  <c r="E29" i="12"/>
  <c r="E30" i="12"/>
  <c r="E111" i="12" l="1"/>
  <c r="E110" i="12"/>
  <c r="L75" i="11"/>
  <c r="L228" i="11"/>
  <c r="K84" i="11"/>
  <c r="L231" i="11"/>
  <c r="I92" i="7"/>
  <c r="G277" i="11"/>
  <c r="G94" i="11"/>
  <c r="E316" i="6"/>
  <c r="E334" i="6"/>
  <c r="E342" i="6"/>
  <c r="L78" i="11"/>
  <c r="G307" i="6"/>
  <c r="G298" i="6"/>
  <c r="G306" i="6"/>
  <c r="G297" i="6"/>
  <c r="I91" i="7"/>
  <c r="G269" i="11"/>
  <c r="G287" i="11" s="1"/>
  <c r="F92" i="11"/>
  <c r="F94" i="11"/>
  <c r="I93" i="7"/>
  <c r="I9" i="7"/>
  <c r="I94" i="7"/>
  <c r="G95" i="11"/>
  <c r="G303" i="6"/>
  <c r="G294" i="6"/>
  <c r="F93" i="11"/>
  <c r="K81" i="11"/>
  <c r="F268" i="11"/>
  <c r="L87" i="11"/>
  <c r="G270" i="11"/>
  <c r="G288" i="11" s="1"/>
  <c r="D266" i="11"/>
  <c r="E10" i="11"/>
  <c r="D285" i="11"/>
  <c r="I96" i="7"/>
  <c r="I95" i="7"/>
  <c r="G302" i="6"/>
  <c r="G293" i="6"/>
  <c r="F95" i="11"/>
  <c r="I90" i="7"/>
  <c r="G304" i="6"/>
  <c r="G295" i="6"/>
  <c r="G305" i="6"/>
  <c r="G296" i="6"/>
  <c r="G273" i="11"/>
  <c r="G291" i="11" s="1"/>
  <c r="F96" i="11"/>
  <c r="G313" i="6" l="1"/>
  <c r="G321" i="6" s="1"/>
  <c r="G346" i="6" s="1"/>
  <c r="G371" i="6" s="1"/>
  <c r="F272" i="11"/>
  <c r="G310" i="6"/>
  <c r="G318" i="6" s="1"/>
  <c r="I274" i="7"/>
  <c r="I283" i="7" s="1"/>
  <c r="E9" i="11"/>
  <c r="L11" i="11"/>
  <c r="F286" i="11"/>
  <c r="G311" i="6"/>
  <c r="G319" i="6" s="1"/>
  <c r="G336" i="6" s="1"/>
  <c r="G272" i="11"/>
  <c r="G290" i="11" s="1"/>
  <c r="I271" i="7"/>
  <c r="F271" i="11"/>
  <c r="F280" i="11" s="1"/>
  <c r="G314" i="6"/>
  <c r="G322" i="6" s="1"/>
  <c r="E367" i="6"/>
  <c r="E341" i="6"/>
  <c r="G271" i="11"/>
  <c r="G289" i="11" s="1"/>
  <c r="I273" i="7"/>
  <c r="F273" i="11"/>
  <c r="F282" i="11" s="1"/>
  <c r="G282" i="11"/>
  <c r="G312" i="6"/>
  <c r="G320" i="6" s="1"/>
  <c r="G345" i="6" s="1"/>
  <c r="G370" i="6" s="1"/>
  <c r="I268" i="7"/>
  <c r="I277" i="7" s="1"/>
  <c r="I89" i="7"/>
  <c r="G279" i="11"/>
  <c r="F277" i="11"/>
  <c r="L81" i="11"/>
  <c r="F270" i="11"/>
  <c r="I272" i="7"/>
  <c r="F269" i="11"/>
  <c r="G278" i="11"/>
  <c r="I269" i="7"/>
  <c r="G315" i="6"/>
  <c r="G323" i="6" s="1"/>
  <c r="E217" i="11"/>
  <c r="E359" i="6"/>
  <c r="E358" i="6" s="1"/>
  <c r="E333" i="6"/>
  <c r="E326" i="6"/>
  <c r="I270" i="7"/>
  <c r="I279" i="7" s="1"/>
  <c r="L84" i="11"/>
  <c r="G281" i="11" l="1"/>
  <c r="G347" i="6"/>
  <c r="G372" i="6" s="1"/>
  <c r="H280" i="6" s="1"/>
  <c r="G339" i="6"/>
  <c r="G364" i="6" s="1"/>
  <c r="G280" i="11"/>
  <c r="G338" i="6"/>
  <c r="G363" i="6" s="1"/>
  <c r="G344" i="6"/>
  <c r="G369" i="6" s="1"/>
  <c r="H277" i="6" s="1"/>
  <c r="G343" i="6"/>
  <c r="G368" i="6" s="1"/>
  <c r="H276" i="6" s="1"/>
  <c r="G335" i="6"/>
  <c r="H220" i="11" s="1"/>
  <c r="H223" i="11"/>
  <c r="G361" i="6"/>
  <c r="G328" i="6"/>
  <c r="G340" i="6"/>
  <c r="G348" i="6"/>
  <c r="G373" i="6" s="1"/>
  <c r="H281" i="6" s="1"/>
  <c r="E215" i="11"/>
  <c r="H232" i="11"/>
  <c r="J11" i="7"/>
  <c r="I287" i="7"/>
  <c r="L12" i="11"/>
  <c r="F287" i="11"/>
  <c r="J14" i="7"/>
  <c r="H279" i="6"/>
  <c r="I290" i="7"/>
  <c r="L13" i="11"/>
  <c r="F288" i="11"/>
  <c r="H229" i="11"/>
  <c r="J15" i="7"/>
  <c r="I291" i="7"/>
  <c r="G337" i="6"/>
  <c r="J13" i="7"/>
  <c r="H278" i="6"/>
  <c r="I289" i="7"/>
  <c r="H11" i="11"/>
  <c r="L15" i="11"/>
  <c r="F290" i="11"/>
  <c r="J12" i="7"/>
  <c r="I288" i="7"/>
  <c r="E70" i="11"/>
  <c r="E351" i="6"/>
  <c r="E350" i="6" s="1"/>
  <c r="E325" i="6"/>
  <c r="I278" i="7"/>
  <c r="F278" i="11"/>
  <c r="I281" i="7"/>
  <c r="F279" i="11"/>
  <c r="I267" i="7"/>
  <c r="J10" i="7"/>
  <c r="I286" i="7"/>
  <c r="L16" i="11"/>
  <c r="F291" i="11"/>
  <c r="I282" i="7"/>
  <c r="E366" i="6"/>
  <c r="F275" i="6"/>
  <c r="L14" i="11"/>
  <c r="F289" i="11"/>
  <c r="I280" i="7"/>
  <c r="J16" i="7"/>
  <c r="I292" i="7"/>
  <c r="F281" i="11"/>
  <c r="D79" i="12"/>
  <c r="G327" i="6" l="1"/>
  <c r="H73" i="11" s="1"/>
  <c r="G360" i="6"/>
  <c r="G331" i="6"/>
  <c r="H85" i="11" s="1"/>
  <c r="G330" i="6"/>
  <c r="G355" i="6" s="1"/>
  <c r="H307" i="6"/>
  <c r="H298" i="6"/>
  <c r="H14" i="11"/>
  <c r="E68" i="11"/>
  <c r="H303" i="6"/>
  <c r="H294" i="6"/>
  <c r="H304" i="6"/>
  <c r="H295" i="6"/>
  <c r="H226" i="11"/>
  <c r="G362" i="6"/>
  <c r="G329" i="6"/>
  <c r="H306" i="6"/>
  <c r="H297" i="6"/>
  <c r="J94" i="7"/>
  <c r="H12" i="11"/>
  <c r="H302" i="6"/>
  <c r="H293" i="6"/>
  <c r="H235" i="11"/>
  <c r="G365" i="6"/>
  <c r="G332" i="6"/>
  <c r="J96" i="7"/>
  <c r="F301" i="6"/>
  <c r="F292" i="6"/>
  <c r="F274" i="6"/>
  <c r="H16" i="11"/>
  <c r="J90" i="7"/>
  <c r="G352" i="6"/>
  <c r="J92" i="7"/>
  <c r="H15" i="11"/>
  <c r="J93" i="7"/>
  <c r="J9" i="7"/>
  <c r="J95" i="7"/>
  <c r="H227" i="11"/>
  <c r="H218" i="11"/>
  <c r="H13" i="11"/>
  <c r="H305" i="6"/>
  <c r="H296" i="6"/>
  <c r="J91" i="7"/>
  <c r="H230" i="11"/>
  <c r="J216" i="11"/>
  <c r="E214" i="11"/>
  <c r="E258" i="11" s="1"/>
  <c r="E259" i="11"/>
  <c r="H76" i="11"/>
  <c r="G353" i="6"/>
  <c r="H221" i="11"/>
  <c r="G84" i="12"/>
  <c r="G81" i="12"/>
  <c r="D25" i="12"/>
  <c r="G83" i="12"/>
  <c r="G80" i="12"/>
  <c r="H82" i="11" l="1"/>
  <c r="G356" i="6"/>
  <c r="H314" i="6" s="1"/>
  <c r="H322" i="6" s="1"/>
  <c r="D106" i="12"/>
  <c r="H74" i="11"/>
  <c r="H92" i="11" s="1"/>
  <c r="M231" i="11"/>
  <c r="H264" i="11"/>
  <c r="J269" i="7"/>
  <c r="J278" i="7" s="1"/>
  <c r="M219" i="11"/>
  <c r="H260" i="11"/>
  <c r="M228" i="11"/>
  <c r="H263" i="11"/>
  <c r="J273" i="7"/>
  <c r="J270" i="7"/>
  <c r="J279" i="7" s="1"/>
  <c r="J268" i="7"/>
  <c r="J277" i="7" s="1"/>
  <c r="J89" i="7"/>
  <c r="F291" i="6"/>
  <c r="J272" i="7"/>
  <c r="J281" i="7" s="1"/>
  <c r="H311" i="6"/>
  <c r="H319" i="6" s="1"/>
  <c r="M222" i="11"/>
  <c r="H261" i="11"/>
  <c r="H313" i="6"/>
  <c r="H321" i="6" s="1"/>
  <c r="J271" i="7"/>
  <c r="J280" i="7" s="1"/>
  <c r="H83" i="11"/>
  <c r="H71" i="11"/>
  <c r="F300" i="6"/>
  <c r="F309" i="6"/>
  <c r="F308" i="6" s="1"/>
  <c r="J274" i="7"/>
  <c r="J283" i="7" s="1"/>
  <c r="H88" i="11"/>
  <c r="G357" i="6"/>
  <c r="H315" i="6" s="1"/>
  <c r="H323" i="6" s="1"/>
  <c r="H233" i="11"/>
  <c r="H310" i="6"/>
  <c r="H318" i="6" s="1"/>
  <c r="H79" i="11"/>
  <c r="G354" i="6"/>
  <c r="H224" i="11"/>
  <c r="H312" i="6"/>
  <c r="H320" i="6" s="1"/>
  <c r="J69" i="11"/>
  <c r="E67" i="11"/>
  <c r="E90" i="11"/>
  <c r="H80" i="11"/>
  <c r="H94" i="11" s="1"/>
  <c r="G26" i="12"/>
  <c r="G30" i="12"/>
  <c r="G85" i="12"/>
  <c r="G82" i="12"/>
  <c r="G29" i="12"/>
  <c r="G27" i="12"/>
  <c r="G110" i="12" l="1"/>
  <c r="G107" i="12"/>
  <c r="G111" i="12"/>
  <c r="G108" i="12"/>
  <c r="H335" i="6"/>
  <c r="H343" i="6"/>
  <c r="H368" i="6" s="1"/>
  <c r="I276" i="6" s="1"/>
  <c r="H338" i="6"/>
  <c r="H346" i="6"/>
  <c r="H371" i="6" s="1"/>
  <c r="I279" i="6" s="1"/>
  <c r="H337" i="6"/>
  <c r="H345" i="6"/>
  <c r="H370" i="6" s="1"/>
  <c r="I278" i="6" s="1"/>
  <c r="H339" i="6"/>
  <c r="H347" i="6"/>
  <c r="H372" i="6" s="1"/>
  <c r="I280" i="6" s="1"/>
  <c r="H340" i="6"/>
  <c r="H348" i="6"/>
  <c r="H373" i="6" s="1"/>
  <c r="H336" i="6"/>
  <c r="H344" i="6"/>
  <c r="H369" i="6" s="1"/>
  <c r="I277" i="6" s="1"/>
  <c r="E267" i="11"/>
  <c r="E276" i="11" s="1"/>
  <c r="E89" i="11"/>
  <c r="M225" i="11"/>
  <c r="H262" i="11"/>
  <c r="H269" i="11"/>
  <c r="H278" i="11" s="1"/>
  <c r="M234" i="11"/>
  <c r="H265" i="11"/>
  <c r="F317" i="6"/>
  <c r="H271" i="11"/>
  <c r="I14" i="11" s="1"/>
  <c r="K15" i="7"/>
  <c r="J291" i="7"/>
  <c r="M81" i="11"/>
  <c r="H77" i="11"/>
  <c r="H86" i="11"/>
  <c r="K16" i="7"/>
  <c r="I281" i="6"/>
  <c r="J292" i="7"/>
  <c r="M72" i="11"/>
  <c r="H91" i="11"/>
  <c r="M84" i="11"/>
  <c r="H95" i="11"/>
  <c r="K13" i="7"/>
  <c r="J289" i="7"/>
  <c r="K14" i="7"/>
  <c r="J290" i="7"/>
  <c r="J267" i="7"/>
  <c r="K10" i="7"/>
  <c r="J286" i="7"/>
  <c r="K12" i="7"/>
  <c r="J288" i="7"/>
  <c r="J282" i="7"/>
  <c r="K11" i="7"/>
  <c r="J287" i="7"/>
  <c r="M75" i="11"/>
  <c r="G31" i="12"/>
  <c r="G28" i="12"/>
  <c r="H289" i="11" l="1"/>
  <c r="G112" i="12"/>
  <c r="G109" i="12"/>
  <c r="I303" i="6"/>
  <c r="I294" i="6"/>
  <c r="I304" i="6"/>
  <c r="I295" i="6"/>
  <c r="I306" i="6"/>
  <c r="I297" i="6"/>
  <c r="I302" i="6"/>
  <c r="I293" i="6"/>
  <c r="K92" i="7"/>
  <c r="I305" i="6"/>
  <c r="I296" i="6"/>
  <c r="K93" i="7"/>
  <c r="K9" i="7"/>
  <c r="H272" i="11"/>
  <c r="H281" i="11" s="1"/>
  <c r="I307" i="6"/>
  <c r="I298" i="6"/>
  <c r="M87" i="11"/>
  <c r="H96" i="11"/>
  <c r="M78" i="11"/>
  <c r="H93" i="11"/>
  <c r="K95" i="7"/>
  <c r="F316" i="6"/>
  <c r="F334" i="6"/>
  <c r="F342" i="6"/>
  <c r="K91" i="7"/>
  <c r="K90" i="7"/>
  <c r="K94" i="7"/>
  <c r="H268" i="11"/>
  <c r="H277" i="11" s="1"/>
  <c r="K96" i="7"/>
  <c r="H280" i="11"/>
  <c r="I12" i="11"/>
  <c r="H287" i="11"/>
  <c r="E266" i="11"/>
  <c r="F10" i="11"/>
  <c r="E285" i="11"/>
  <c r="I223" i="11"/>
  <c r="H361" i="6"/>
  <c r="H328" i="6"/>
  <c r="I235" i="11"/>
  <c r="H365" i="6"/>
  <c r="H332" i="6"/>
  <c r="I232" i="11"/>
  <c r="H364" i="6"/>
  <c r="H331" i="6"/>
  <c r="I226" i="11"/>
  <c r="H362" i="6"/>
  <c r="H329" i="6"/>
  <c r="I229" i="11"/>
  <c r="H363" i="6"/>
  <c r="H330" i="6"/>
  <c r="I220" i="11"/>
  <c r="H360" i="6"/>
  <c r="H327" i="6"/>
  <c r="I73" i="11" l="1"/>
  <c r="H352" i="6"/>
  <c r="I310" i="6" s="1"/>
  <c r="I318" i="6" s="1"/>
  <c r="I218" i="11"/>
  <c r="I79" i="11"/>
  <c r="H354" i="6"/>
  <c r="I312" i="6" s="1"/>
  <c r="I320" i="6" s="1"/>
  <c r="I337" i="6" s="1"/>
  <c r="I224" i="11"/>
  <c r="I88" i="11"/>
  <c r="H357" i="6"/>
  <c r="I315" i="6" s="1"/>
  <c r="I323" i="6" s="1"/>
  <c r="I233" i="11"/>
  <c r="K274" i="7"/>
  <c r="K283" i="7" s="1"/>
  <c r="K272" i="7"/>
  <c r="K281" i="7" s="1"/>
  <c r="K268" i="7"/>
  <c r="K277" i="7" s="1"/>
  <c r="K89" i="7"/>
  <c r="K269" i="7"/>
  <c r="K278" i="7" s="1"/>
  <c r="F367" i="6"/>
  <c r="F341" i="6"/>
  <c r="K270" i="7"/>
  <c r="K279" i="7" s="1"/>
  <c r="I82" i="11"/>
  <c r="H355" i="6"/>
  <c r="I313" i="6" s="1"/>
  <c r="I321" i="6" s="1"/>
  <c r="I227" i="11"/>
  <c r="I85" i="11"/>
  <c r="H356" i="6"/>
  <c r="I314" i="6" s="1"/>
  <c r="I322" i="6" s="1"/>
  <c r="I230" i="11"/>
  <c r="I76" i="11"/>
  <c r="H353" i="6"/>
  <c r="I311" i="6" s="1"/>
  <c r="I319" i="6" s="1"/>
  <c r="I221" i="11"/>
  <c r="F9" i="11"/>
  <c r="I11" i="11"/>
  <c r="H286" i="11"/>
  <c r="F217" i="11"/>
  <c r="F359" i="6"/>
  <c r="F358" i="6" s="1"/>
  <c r="F333" i="6"/>
  <c r="F326" i="6"/>
  <c r="K273" i="7"/>
  <c r="K282" i="7" s="1"/>
  <c r="H270" i="11"/>
  <c r="H279" i="11" s="1"/>
  <c r="H273" i="11"/>
  <c r="H282" i="11" s="1"/>
  <c r="I15" i="11"/>
  <c r="H290" i="11"/>
  <c r="K271" i="7"/>
  <c r="K280" i="7" s="1"/>
  <c r="H85" i="12"/>
  <c r="H84" i="12"/>
  <c r="H83" i="12"/>
  <c r="H80" i="12"/>
  <c r="H81" i="12"/>
  <c r="H82" i="12"/>
  <c r="J226" i="11" l="1"/>
  <c r="I362" i="6"/>
  <c r="I329" i="6"/>
  <c r="I336" i="6"/>
  <c r="I344" i="6"/>
  <c r="I369" i="6" s="1"/>
  <c r="J277" i="6" s="1"/>
  <c r="I346" i="6"/>
  <c r="I371" i="6" s="1"/>
  <c r="I338" i="6"/>
  <c r="I335" i="6"/>
  <c r="I343" i="6"/>
  <c r="I368" i="6" s="1"/>
  <c r="I339" i="6"/>
  <c r="I347" i="6"/>
  <c r="I372" i="6" s="1"/>
  <c r="J280" i="6" s="1"/>
  <c r="I340" i="6"/>
  <c r="I348" i="6"/>
  <c r="I373" i="6" s="1"/>
  <c r="J281" i="6" s="1"/>
  <c r="F70" i="11"/>
  <c r="F351" i="6"/>
  <c r="F350" i="6" s="1"/>
  <c r="F325" i="6"/>
  <c r="I13" i="11"/>
  <c r="H288" i="11"/>
  <c r="Q15" i="7"/>
  <c r="K291" i="7"/>
  <c r="F215" i="11"/>
  <c r="G217" i="11"/>
  <c r="G215" i="11" s="1"/>
  <c r="F366" i="6"/>
  <c r="G275" i="6"/>
  <c r="Q11" i="7"/>
  <c r="J276" i="6"/>
  <c r="K287" i="7"/>
  <c r="K267" i="7"/>
  <c r="Q10" i="7"/>
  <c r="K286" i="7"/>
  <c r="Q14" i="7"/>
  <c r="J279" i="6"/>
  <c r="K290" i="7"/>
  <c r="Q16" i="7"/>
  <c r="K292" i="7"/>
  <c r="Q13" i="7"/>
  <c r="K289" i="7"/>
  <c r="I16" i="11"/>
  <c r="H291" i="11"/>
  <c r="N222" i="11"/>
  <c r="I261" i="11"/>
  <c r="I74" i="11"/>
  <c r="N231" i="11"/>
  <c r="I264" i="11"/>
  <c r="I83" i="11"/>
  <c r="N228" i="11"/>
  <c r="I263" i="11"/>
  <c r="I80" i="11"/>
  <c r="I345" i="6"/>
  <c r="I370" i="6" s="1"/>
  <c r="J278" i="6" s="1"/>
  <c r="Q12" i="7"/>
  <c r="K288" i="7"/>
  <c r="N234" i="11"/>
  <c r="I265" i="11"/>
  <c r="I86" i="11"/>
  <c r="N225" i="11"/>
  <c r="I262" i="11"/>
  <c r="I77" i="11"/>
  <c r="N219" i="11"/>
  <c r="I260" i="11"/>
  <c r="I71" i="11"/>
  <c r="H30" i="12"/>
  <c r="H29" i="12"/>
  <c r="E79" i="12"/>
  <c r="H28" i="12"/>
  <c r="H26" i="12"/>
  <c r="H31" i="12"/>
  <c r="H27" i="12"/>
  <c r="H107" i="12" l="1"/>
  <c r="H109" i="12"/>
  <c r="H112" i="12"/>
  <c r="H110" i="12"/>
  <c r="H111" i="12"/>
  <c r="H108" i="12"/>
  <c r="J304" i="6"/>
  <c r="J295" i="6"/>
  <c r="N72" i="11"/>
  <c r="N78" i="11"/>
  <c r="N87" i="11"/>
  <c r="J303" i="6"/>
  <c r="J294" i="6"/>
  <c r="N81" i="11"/>
  <c r="I94" i="11"/>
  <c r="N84" i="11"/>
  <c r="N75" i="11"/>
  <c r="I92" i="11"/>
  <c r="I96" i="11"/>
  <c r="Q96" i="7"/>
  <c r="M16" i="7"/>
  <c r="J305" i="6"/>
  <c r="J296" i="6"/>
  <c r="Q90" i="7"/>
  <c r="M10" i="7"/>
  <c r="Q9" i="7"/>
  <c r="Q91" i="7"/>
  <c r="M11" i="7"/>
  <c r="F214" i="11"/>
  <c r="F258" i="11" s="1"/>
  <c r="K216" i="11"/>
  <c r="F259" i="11"/>
  <c r="J306" i="6"/>
  <c r="J297" i="6"/>
  <c r="F68" i="11"/>
  <c r="G70" i="11"/>
  <c r="G68" i="11" s="1"/>
  <c r="J235" i="11"/>
  <c r="I365" i="6"/>
  <c r="I332" i="6"/>
  <c r="J232" i="11"/>
  <c r="I364" i="6"/>
  <c r="I331" i="6"/>
  <c r="J220" i="11"/>
  <c r="I360" i="6"/>
  <c r="I327" i="6"/>
  <c r="J223" i="11"/>
  <c r="I361" i="6"/>
  <c r="I328" i="6"/>
  <c r="Q92" i="7"/>
  <c r="M12" i="7"/>
  <c r="Q93" i="7"/>
  <c r="M13" i="7"/>
  <c r="J307" i="6"/>
  <c r="J298" i="6"/>
  <c r="Q94" i="7"/>
  <c r="M14" i="7"/>
  <c r="J302" i="6"/>
  <c r="J293" i="6"/>
  <c r="G301" i="6"/>
  <c r="G292" i="6"/>
  <c r="G274" i="6"/>
  <c r="I91" i="11"/>
  <c r="G214" i="11"/>
  <c r="G259" i="11"/>
  <c r="Q95" i="7"/>
  <c r="M15" i="7"/>
  <c r="I93" i="11"/>
  <c r="I95" i="11"/>
  <c r="J229" i="11"/>
  <c r="I363" i="6"/>
  <c r="I330" i="6"/>
  <c r="J79" i="11"/>
  <c r="I354" i="6"/>
  <c r="J224" i="11"/>
  <c r="E25" i="12"/>
  <c r="I82" i="12"/>
  <c r="E106" i="12" l="1"/>
  <c r="O225" i="11"/>
  <c r="J262" i="11"/>
  <c r="J77" i="11"/>
  <c r="I272" i="11"/>
  <c r="I281" i="11" s="1"/>
  <c r="I270" i="11"/>
  <c r="I279" i="11" s="1"/>
  <c r="M95" i="7"/>
  <c r="C15" i="13"/>
  <c r="D15" i="13" s="1"/>
  <c r="F15" i="13" s="1"/>
  <c r="G258" i="11"/>
  <c r="G300" i="6"/>
  <c r="G309" i="6"/>
  <c r="G308" i="6" s="1"/>
  <c r="Q208" i="7"/>
  <c r="Q206" i="7"/>
  <c r="M92" i="7"/>
  <c r="J73" i="11"/>
  <c r="I352" i="6"/>
  <c r="J310" i="6" s="1"/>
  <c r="J318" i="6" s="1"/>
  <c r="J218" i="11"/>
  <c r="J88" i="11"/>
  <c r="I357" i="6"/>
  <c r="J315" i="6" s="1"/>
  <c r="J323" i="6" s="1"/>
  <c r="J233" i="11"/>
  <c r="G67" i="11"/>
  <c r="C8" i="13" s="1"/>
  <c r="G90" i="11"/>
  <c r="L216" i="11"/>
  <c r="Q202" i="7"/>
  <c r="Q200" i="7"/>
  <c r="Q89" i="7"/>
  <c r="Q212" i="7"/>
  <c r="I273" i="11"/>
  <c r="I269" i="11"/>
  <c r="J312" i="6"/>
  <c r="J320" i="6" s="1"/>
  <c r="J82" i="11"/>
  <c r="I355" i="6"/>
  <c r="J313" i="6" s="1"/>
  <c r="J321" i="6" s="1"/>
  <c r="J227" i="11"/>
  <c r="Q210" i="7"/>
  <c r="I268" i="11"/>
  <c r="I277" i="11" s="1"/>
  <c r="G291" i="6"/>
  <c r="M94" i="7"/>
  <c r="M93" i="7"/>
  <c r="M9" i="7"/>
  <c r="Q204" i="7"/>
  <c r="J76" i="11"/>
  <c r="I353" i="6"/>
  <c r="J311" i="6" s="1"/>
  <c r="J319" i="6" s="1"/>
  <c r="J221" i="11"/>
  <c r="J85" i="11"/>
  <c r="I356" i="6"/>
  <c r="J314" i="6" s="1"/>
  <c r="J322" i="6" s="1"/>
  <c r="J230" i="11"/>
  <c r="F67" i="11"/>
  <c r="K69" i="11"/>
  <c r="F90" i="11"/>
  <c r="M91" i="7"/>
  <c r="M90" i="7"/>
  <c r="M96" i="7"/>
  <c r="I271" i="11"/>
  <c r="I280" i="11" s="1"/>
  <c r="I28" i="12"/>
  <c r="I85" i="12"/>
  <c r="I84" i="12"/>
  <c r="I83" i="12"/>
  <c r="I80" i="12"/>
  <c r="I81" i="12"/>
  <c r="J337" i="6" l="1"/>
  <c r="K226" i="11" s="1"/>
  <c r="J345" i="6"/>
  <c r="J370" i="6" s="1"/>
  <c r="I109" i="12"/>
  <c r="J335" i="6"/>
  <c r="J343" i="6"/>
  <c r="J368" i="6" s="1"/>
  <c r="J338" i="6"/>
  <c r="J346" i="6"/>
  <c r="J371" i="6" s="1"/>
  <c r="J340" i="6"/>
  <c r="J348" i="6"/>
  <c r="J373" i="6" s="1"/>
  <c r="J339" i="6"/>
  <c r="J347" i="6"/>
  <c r="J372" i="6" s="1"/>
  <c r="J336" i="6"/>
  <c r="J344" i="6"/>
  <c r="J369" i="6" s="1"/>
  <c r="J14" i="11"/>
  <c r="I289" i="11"/>
  <c r="O231" i="11"/>
  <c r="J264" i="11"/>
  <c r="J83" i="11"/>
  <c r="O222" i="11"/>
  <c r="J261" i="11"/>
  <c r="J74" i="11"/>
  <c r="J12" i="11"/>
  <c r="I287" i="11"/>
  <c r="J16" i="11"/>
  <c r="I291" i="11"/>
  <c r="Q200" i="11"/>
  <c r="P200" i="7"/>
  <c r="Q199" i="7"/>
  <c r="Q259" i="7" s="1"/>
  <c r="O200" i="7"/>
  <c r="M200" i="7"/>
  <c r="Q260" i="7"/>
  <c r="G267" i="11"/>
  <c r="G89" i="11"/>
  <c r="Q206" i="11"/>
  <c r="P206" i="7"/>
  <c r="O206" i="7"/>
  <c r="M206" i="7"/>
  <c r="Q263" i="7"/>
  <c r="Q208" i="11"/>
  <c r="P208" i="7"/>
  <c r="O208" i="7"/>
  <c r="M208" i="7"/>
  <c r="Q264" i="7"/>
  <c r="G317" i="6"/>
  <c r="O78" i="11"/>
  <c r="M89" i="7"/>
  <c r="F267" i="11"/>
  <c r="F276" i="11" s="1"/>
  <c r="F89" i="11"/>
  <c r="L69" i="11"/>
  <c r="Q204" i="11"/>
  <c r="P204" i="7"/>
  <c r="O204" i="7"/>
  <c r="M204" i="7"/>
  <c r="Q262" i="7"/>
  <c r="J11" i="11"/>
  <c r="I286" i="11"/>
  <c r="Q210" i="11"/>
  <c r="P210" i="7"/>
  <c r="O210" i="7"/>
  <c r="M210" i="7"/>
  <c r="Q265" i="7"/>
  <c r="O228" i="11"/>
  <c r="J263" i="11"/>
  <c r="J80" i="11"/>
  <c r="I278" i="11"/>
  <c r="I282" i="11"/>
  <c r="Q212" i="11"/>
  <c r="P212" i="7"/>
  <c r="O212" i="7"/>
  <c r="M212" i="7"/>
  <c r="Q266" i="7"/>
  <c r="Q202" i="11"/>
  <c r="P202" i="7"/>
  <c r="O202" i="7"/>
  <c r="M202" i="7"/>
  <c r="Q261" i="7"/>
  <c r="D8" i="13"/>
  <c r="F8" i="13" s="1"/>
  <c r="C5" i="13"/>
  <c r="D5" i="13" s="1"/>
  <c r="F5" i="13" s="1"/>
  <c r="O234" i="11"/>
  <c r="J265" i="11"/>
  <c r="J86" i="11"/>
  <c r="O219" i="11"/>
  <c r="J260" i="11"/>
  <c r="J71" i="11"/>
  <c r="J13" i="11"/>
  <c r="I288" i="11"/>
  <c r="J15" i="11"/>
  <c r="I290" i="11"/>
  <c r="I27" i="12"/>
  <c r="I31" i="12"/>
  <c r="I26" i="12"/>
  <c r="I30" i="12"/>
  <c r="I29" i="12"/>
  <c r="J362" i="6" l="1"/>
  <c r="J329" i="6"/>
  <c r="K79" i="11" s="1"/>
  <c r="I107" i="12"/>
  <c r="I112" i="12"/>
  <c r="I110" i="12"/>
  <c r="I108" i="12"/>
  <c r="I111" i="12"/>
  <c r="M202" i="11"/>
  <c r="M261" i="7"/>
  <c r="N202" i="7"/>
  <c r="Q274" i="7"/>
  <c r="Q292" i="7" s="1"/>
  <c r="O212" i="11"/>
  <c r="O266" i="7"/>
  <c r="P212" i="11"/>
  <c r="P266" i="7"/>
  <c r="M210" i="11"/>
  <c r="M265" i="7"/>
  <c r="N210" i="7"/>
  <c r="J91" i="11"/>
  <c r="Q270" i="7"/>
  <c r="Q288" i="7" s="1"/>
  <c r="O204" i="11"/>
  <c r="O262" i="7"/>
  <c r="P204" i="11"/>
  <c r="P262" i="7"/>
  <c r="M208" i="11"/>
  <c r="M264" i="7"/>
  <c r="N208" i="7"/>
  <c r="Q271" i="7"/>
  <c r="Q289" i="7" s="1"/>
  <c r="O206" i="11"/>
  <c r="O263" i="7"/>
  <c r="P206" i="11"/>
  <c r="P263" i="7"/>
  <c r="G266" i="11"/>
  <c r="C17" i="13" s="1"/>
  <c r="D17" i="13" s="1"/>
  <c r="F17" i="13" s="1"/>
  <c r="G285" i="11"/>
  <c r="M200" i="11"/>
  <c r="M199" i="7"/>
  <c r="M259" i="7" s="1"/>
  <c r="M260" i="7"/>
  <c r="P200" i="11"/>
  <c r="P199" i="7"/>
  <c r="P259" i="7" s="1"/>
  <c r="P260" i="7"/>
  <c r="K224" i="11"/>
  <c r="L226" i="11"/>
  <c r="L224" i="11" s="1"/>
  <c r="L262" i="11" s="1"/>
  <c r="K223" i="11"/>
  <c r="J361" i="6"/>
  <c r="J328" i="6"/>
  <c r="K232" i="11"/>
  <c r="J364" i="6"/>
  <c r="J331" i="6"/>
  <c r="K235" i="11"/>
  <c r="J365" i="6"/>
  <c r="J332" i="6"/>
  <c r="K229" i="11"/>
  <c r="J363" i="6"/>
  <c r="J330" i="6"/>
  <c r="K220" i="11"/>
  <c r="J360" i="6"/>
  <c r="J327" i="6"/>
  <c r="J95" i="11"/>
  <c r="J93" i="11"/>
  <c r="O72" i="11"/>
  <c r="O87" i="11"/>
  <c r="Q269" i="7"/>
  <c r="Q287" i="7" s="1"/>
  <c r="O202" i="11"/>
  <c r="O261" i="7"/>
  <c r="P202" i="11"/>
  <c r="P261" i="7"/>
  <c r="M212" i="11"/>
  <c r="M266" i="7"/>
  <c r="N212" i="7"/>
  <c r="O81" i="11"/>
  <c r="Q273" i="7"/>
  <c r="Q291" i="7" s="1"/>
  <c r="O210" i="11"/>
  <c r="O265" i="7"/>
  <c r="P210" i="11"/>
  <c r="P265" i="7"/>
  <c r="M204" i="11"/>
  <c r="M262" i="7"/>
  <c r="N204" i="7"/>
  <c r="F266" i="11"/>
  <c r="L10" i="11"/>
  <c r="F285" i="11"/>
  <c r="G316" i="6"/>
  <c r="G334" i="6"/>
  <c r="G342" i="6"/>
  <c r="Q272" i="7"/>
  <c r="Q290" i="7" s="1"/>
  <c r="O208" i="11"/>
  <c r="O264" i="7"/>
  <c r="P208" i="11"/>
  <c r="P264" i="7"/>
  <c r="M206" i="11"/>
  <c r="M263" i="7"/>
  <c r="N206" i="7"/>
  <c r="G276" i="11"/>
  <c r="Q268" i="7"/>
  <c r="Q277" i="7" s="1"/>
  <c r="O200" i="11"/>
  <c r="O199" i="7"/>
  <c r="O259" i="7" s="1"/>
  <c r="O260" i="7"/>
  <c r="N200" i="7"/>
  <c r="Q199" i="11"/>
  <c r="J96" i="11"/>
  <c r="J92" i="11"/>
  <c r="O75" i="11"/>
  <c r="O84" i="11"/>
  <c r="J94" i="11"/>
  <c r="L71" i="12"/>
  <c r="N73" i="12"/>
  <c r="O70" i="12"/>
  <c r="O76" i="12"/>
  <c r="L70" i="12"/>
  <c r="L75" i="12"/>
  <c r="J82" i="12"/>
  <c r="O73" i="12"/>
  <c r="L72" i="12"/>
  <c r="L76" i="12"/>
  <c r="L74" i="12"/>
  <c r="N74" i="12"/>
  <c r="N72" i="12"/>
  <c r="O72" i="12"/>
  <c r="N70" i="12"/>
  <c r="N71" i="12"/>
  <c r="L73" i="12"/>
  <c r="O75" i="12"/>
  <c r="O71" i="12"/>
  <c r="N75" i="12"/>
  <c r="O74" i="12"/>
  <c r="N76" i="12"/>
  <c r="J354" i="6" l="1"/>
  <c r="Q281" i="7"/>
  <c r="Q280" i="7"/>
  <c r="Q279" i="7"/>
  <c r="J273" i="11"/>
  <c r="O199" i="11"/>
  <c r="Q267" i="7"/>
  <c r="Q286" i="7"/>
  <c r="H217" i="11"/>
  <c r="G359" i="6"/>
  <c r="G358" i="6" s="1"/>
  <c r="G333" i="6"/>
  <c r="G326" i="6"/>
  <c r="N204" i="11"/>
  <c r="N262" i="7"/>
  <c r="M270" i="7"/>
  <c r="Q282" i="7"/>
  <c r="N212" i="11"/>
  <c r="N266" i="7"/>
  <c r="M274" i="7"/>
  <c r="M283" i="7" s="1"/>
  <c r="Q278" i="7"/>
  <c r="K82" i="11"/>
  <c r="J355" i="6"/>
  <c r="K227" i="11"/>
  <c r="L229" i="11"/>
  <c r="L227" i="11" s="1"/>
  <c r="L263" i="11" s="1"/>
  <c r="K85" i="11"/>
  <c r="J356" i="6"/>
  <c r="K230" i="11"/>
  <c r="L232" i="11"/>
  <c r="L230" i="11" s="1"/>
  <c r="L264" i="11" s="1"/>
  <c r="P199" i="11"/>
  <c r="M268" i="7"/>
  <c r="M199" i="11"/>
  <c r="N208" i="11"/>
  <c r="N264" i="7"/>
  <c r="M272" i="7"/>
  <c r="M281" i="7" s="1"/>
  <c r="N210" i="11"/>
  <c r="N265" i="7"/>
  <c r="M273" i="7"/>
  <c r="M282" i="7" s="1"/>
  <c r="J271" i="11"/>
  <c r="J280" i="11" s="1"/>
  <c r="J269" i="11"/>
  <c r="J278" i="11" s="1"/>
  <c r="N200" i="11"/>
  <c r="N199" i="7"/>
  <c r="N259" i="7" s="1"/>
  <c r="N260" i="7"/>
  <c r="N206" i="11"/>
  <c r="N263" i="7"/>
  <c r="M271" i="7"/>
  <c r="G367" i="6"/>
  <c r="G341" i="6"/>
  <c r="H10" i="11"/>
  <c r="L9" i="11"/>
  <c r="J270" i="11"/>
  <c r="J279" i="11" s="1"/>
  <c r="J272" i="11"/>
  <c r="J281" i="11" s="1"/>
  <c r="K73" i="11"/>
  <c r="J352" i="6"/>
  <c r="K218" i="11"/>
  <c r="L220" i="11"/>
  <c r="L218" i="11" s="1"/>
  <c r="L260" i="11" s="1"/>
  <c r="K88" i="11"/>
  <c r="J357" i="6"/>
  <c r="K233" i="11"/>
  <c r="L235" i="11"/>
  <c r="L233" i="11" s="1"/>
  <c r="L265" i="11" s="1"/>
  <c r="K76" i="11"/>
  <c r="J353" i="6"/>
  <c r="K221" i="11"/>
  <c r="L223" i="11"/>
  <c r="L221" i="11" s="1"/>
  <c r="L261" i="11" s="1"/>
  <c r="P225" i="11"/>
  <c r="K262" i="11"/>
  <c r="K77" i="11"/>
  <c r="L79" i="11"/>
  <c r="L77" i="11" s="1"/>
  <c r="J268" i="11"/>
  <c r="Q283" i="7"/>
  <c r="N202" i="11"/>
  <c r="N261" i="7"/>
  <c r="M269" i="7"/>
  <c r="M278" i="7" s="1"/>
  <c r="J85" i="12"/>
  <c r="J28" i="12"/>
  <c r="M75" i="12"/>
  <c r="M74" i="12"/>
  <c r="J81" i="12"/>
  <c r="M72" i="12"/>
  <c r="M76" i="12"/>
  <c r="J80" i="12"/>
  <c r="J83" i="12"/>
  <c r="M73" i="12"/>
  <c r="M71" i="12"/>
  <c r="M70" i="12"/>
  <c r="J84" i="12"/>
  <c r="J109" i="12" l="1"/>
  <c r="K11" i="11"/>
  <c r="J286" i="11"/>
  <c r="N13" i="7"/>
  <c r="K278" i="6"/>
  <c r="M289" i="7"/>
  <c r="N199" i="11"/>
  <c r="M267" i="7"/>
  <c r="N10" i="7"/>
  <c r="M286" i="7"/>
  <c r="K277" i="6"/>
  <c r="N12" i="7"/>
  <c r="M288" i="7"/>
  <c r="H70" i="11"/>
  <c r="G351" i="6"/>
  <c r="G350" i="6" s="1"/>
  <c r="G325" i="6"/>
  <c r="K16" i="11"/>
  <c r="J291" i="11"/>
  <c r="L93" i="11"/>
  <c r="N11" i="7"/>
  <c r="K276" i="6"/>
  <c r="M287" i="7"/>
  <c r="J277" i="11"/>
  <c r="P78" i="11"/>
  <c r="Q225" i="11"/>
  <c r="P222" i="11"/>
  <c r="K261" i="11"/>
  <c r="K74" i="11"/>
  <c r="L76" i="11"/>
  <c r="L74" i="11" s="1"/>
  <c r="P234" i="11"/>
  <c r="K265" i="11"/>
  <c r="K86" i="11"/>
  <c r="L88" i="11"/>
  <c r="L86" i="11" s="1"/>
  <c r="P219" i="11"/>
  <c r="K260" i="11"/>
  <c r="K71" i="11"/>
  <c r="L73" i="11"/>
  <c r="L71" i="11" s="1"/>
  <c r="K15" i="11"/>
  <c r="J290" i="11"/>
  <c r="K13" i="11"/>
  <c r="J288" i="11"/>
  <c r="H9" i="11"/>
  <c r="G366" i="6"/>
  <c r="H275" i="6"/>
  <c r="M280" i="7"/>
  <c r="K12" i="11"/>
  <c r="J287" i="11"/>
  <c r="K14" i="11"/>
  <c r="J289" i="11"/>
  <c r="N15" i="7"/>
  <c r="K280" i="6"/>
  <c r="M291" i="7"/>
  <c r="K279" i="6"/>
  <c r="N14" i="7"/>
  <c r="M290" i="7"/>
  <c r="M277" i="7"/>
  <c r="P231" i="11"/>
  <c r="K264" i="11"/>
  <c r="K83" i="11"/>
  <c r="L85" i="11"/>
  <c r="L83" i="11" s="1"/>
  <c r="P228" i="11"/>
  <c r="K263" i="11"/>
  <c r="K80" i="11"/>
  <c r="L82" i="11"/>
  <c r="L80" i="11" s="1"/>
  <c r="K281" i="6"/>
  <c r="N16" i="7"/>
  <c r="M292" i="7"/>
  <c r="M279" i="7"/>
  <c r="H215" i="11"/>
  <c r="J282" i="11"/>
  <c r="J29" i="12"/>
  <c r="J30" i="12"/>
  <c r="G79" i="12"/>
  <c r="J26" i="12"/>
  <c r="J31" i="12"/>
  <c r="J27" i="12"/>
  <c r="J110" i="12" l="1"/>
  <c r="J111" i="12"/>
  <c r="J107" i="12"/>
  <c r="J112" i="12"/>
  <c r="J108" i="12"/>
  <c r="L94" i="11"/>
  <c r="K94" i="11"/>
  <c r="K92" i="11"/>
  <c r="L91" i="11"/>
  <c r="L96" i="11"/>
  <c r="L92" i="11"/>
  <c r="Q78" i="11"/>
  <c r="N91" i="7"/>
  <c r="K303" i="6"/>
  <c r="K294" i="6"/>
  <c r="N93" i="7"/>
  <c r="N9" i="7"/>
  <c r="K91" i="11"/>
  <c r="N96" i="7"/>
  <c r="L95" i="11"/>
  <c r="K305" i="6"/>
  <c r="K296" i="6"/>
  <c r="N95" i="7"/>
  <c r="H214" i="11"/>
  <c r="H258" i="11" s="1"/>
  <c r="M216" i="11"/>
  <c r="H259" i="11"/>
  <c r="K307" i="6"/>
  <c r="K298" i="6"/>
  <c r="P81" i="11"/>
  <c r="Q228" i="11"/>
  <c r="P84" i="11"/>
  <c r="Q231" i="11"/>
  <c r="N94" i="7"/>
  <c r="K306" i="6"/>
  <c r="K297" i="6"/>
  <c r="H301" i="6"/>
  <c r="H292" i="6"/>
  <c r="H274" i="6"/>
  <c r="K93" i="11"/>
  <c r="K95" i="11"/>
  <c r="P72" i="11"/>
  <c r="Q219" i="11"/>
  <c r="P87" i="11"/>
  <c r="Q234" i="11"/>
  <c r="P75" i="11"/>
  <c r="Q222" i="11"/>
  <c r="K302" i="6"/>
  <c r="K293" i="6"/>
  <c r="L270" i="11"/>
  <c r="L288" i="11" s="1"/>
  <c r="K96" i="11"/>
  <c r="H68" i="11"/>
  <c r="N92" i="7"/>
  <c r="N90" i="7"/>
  <c r="K304" i="6"/>
  <c r="K295" i="6"/>
  <c r="G25" i="12"/>
  <c r="G106" i="12" l="1"/>
  <c r="K312" i="6"/>
  <c r="K320" i="6" s="1"/>
  <c r="K310" i="6"/>
  <c r="K318" i="6" s="1"/>
  <c r="Q75" i="11"/>
  <c r="Q72" i="11"/>
  <c r="K270" i="11"/>
  <c r="K279" i="11" s="1"/>
  <c r="H300" i="6"/>
  <c r="H309" i="6"/>
  <c r="H308" i="6" s="1"/>
  <c r="Q81" i="11"/>
  <c r="K315" i="6"/>
  <c r="K323" i="6" s="1"/>
  <c r="K313" i="6"/>
  <c r="K321" i="6" s="1"/>
  <c r="L272" i="11"/>
  <c r="L290" i="11" s="1"/>
  <c r="N274" i="7"/>
  <c r="N283" i="7" s="1"/>
  <c r="K268" i="11"/>
  <c r="K277" i="11" s="1"/>
  <c r="K311" i="6"/>
  <c r="K319" i="6" s="1"/>
  <c r="N269" i="7"/>
  <c r="N278" i="7" s="1"/>
  <c r="L273" i="11"/>
  <c r="L291" i="11" s="1"/>
  <c r="L268" i="11"/>
  <c r="L286" i="11" s="1"/>
  <c r="L271" i="11"/>
  <c r="L289" i="11" s="1"/>
  <c r="N268" i="7"/>
  <c r="N277" i="7" s="1"/>
  <c r="N89" i="7"/>
  <c r="N270" i="7"/>
  <c r="N279" i="7" s="1"/>
  <c r="H67" i="11"/>
  <c r="M69" i="11"/>
  <c r="H90" i="11"/>
  <c r="K273" i="11"/>
  <c r="K282" i="11" s="1"/>
  <c r="L279" i="11"/>
  <c r="Q87" i="11"/>
  <c r="K272" i="11"/>
  <c r="K281" i="11" s="1"/>
  <c r="H291" i="6"/>
  <c r="K314" i="6"/>
  <c r="K322" i="6" s="1"/>
  <c r="K339" i="6" s="1"/>
  <c r="N272" i="7"/>
  <c r="N281" i="7" s="1"/>
  <c r="Q84" i="11"/>
  <c r="N273" i="7"/>
  <c r="N282" i="7" s="1"/>
  <c r="N271" i="7"/>
  <c r="N280" i="7" s="1"/>
  <c r="L269" i="11"/>
  <c r="L287" i="11" s="1"/>
  <c r="K269" i="11"/>
  <c r="K271" i="11"/>
  <c r="K280" i="11" s="1"/>
  <c r="L277" i="11" l="1"/>
  <c r="L281" i="11"/>
  <c r="K336" i="6"/>
  <c r="K361" i="6" s="1"/>
  <c r="K344" i="6"/>
  <c r="K369" i="6" s="1"/>
  <c r="L277" i="6" s="1"/>
  <c r="L278" i="11"/>
  <c r="K340" i="6"/>
  <c r="K348" i="6"/>
  <c r="K373" i="6" s="1"/>
  <c r="L281" i="6" s="1"/>
  <c r="K337" i="6"/>
  <c r="K345" i="6"/>
  <c r="K370" i="6" s="1"/>
  <c r="L278" i="6" s="1"/>
  <c r="M232" i="11"/>
  <c r="K364" i="6"/>
  <c r="K331" i="6"/>
  <c r="K346" i="6"/>
  <c r="K371" i="6" s="1"/>
  <c r="L279" i="6" s="1"/>
  <c r="K338" i="6"/>
  <c r="K343" i="6"/>
  <c r="K368" i="6" s="1"/>
  <c r="L276" i="6" s="1"/>
  <c r="K335" i="6"/>
  <c r="Q12" i="11"/>
  <c r="K287" i="11"/>
  <c r="K278" i="11"/>
  <c r="O15" i="7"/>
  <c r="N291" i="7"/>
  <c r="Q15" i="11"/>
  <c r="K290" i="11"/>
  <c r="Q16" i="11"/>
  <c r="K291" i="11"/>
  <c r="O12" i="7"/>
  <c r="N288" i="7"/>
  <c r="L280" i="11"/>
  <c r="L282" i="11"/>
  <c r="O11" i="7"/>
  <c r="N287" i="7"/>
  <c r="Q11" i="11"/>
  <c r="K286" i="11"/>
  <c r="H317" i="6"/>
  <c r="Q14" i="11"/>
  <c r="K289" i="11"/>
  <c r="O13" i="7"/>
  <c r="N289" i="7"/>
  <c r="O14" i="7"/>
  <c r="N290" i="7"/>
  <c r="H267" i="11"/>
  <c r="H276" i="11" s="1"/>
  <c r="H89" i="11"/>
  <c r="N267" i="7"/>
  <c r="O10" i="7"/>
  <c r="N286" i="7"/>
  <c r="O16" i="7"/>
  <c r="N292" i="7"/>
  <c r="K347" i="6"/>
  <c r="K372" i="6" s="1"/>
  <c r="L280" i="6" s="1"/>
  <c r="Q13" i="11"/>
  <c r="K288" i="11"/>
  <c r="M223" i="11" l="1"/>
  <c r="K328" i="6"/>
  <c r="K353" i="6" s="1"/>
  <c r="L306" i="6"/>
  <c r="L297" i="6"/>
  <c r="L307" i="6"/>
  <c r="L298" i="6"/>
  <c r="O90" i="7"/>
  <c r="L305" i="6"/>
  <c r="L296" i="6"/>
  <c r="L304" i="6"/>
  <c r="L295" i="6"/>
  <c r="M11" i="11"/>
  <c r="L302" i="6"/>
  <c r="L293" i="6"/>
  <c r="O92" i="7"/>
  <c r="M16" i="11"/>
  <c r="O95" i="7"/>
  <c r="M221" i="11"/>
  <c r="M12" i="11"/>
  <c r="M13" i="11"/>
  <c r="O96" i="7"/>
  <c r="H266" i="11"/>
  <c r="I10" i="11"/>
  <c r="H285" i="11"/>
  <c r="O94" i="7"/>
  <c r="O93" i="7"/>
  <c r="O9" i="7"/>
  <c r="M14" i="11"/>
  <c r="H316" i="6"/>
  <c r="H334" i="6"/>
  <c r="H342" i="6"/>
  <c r="O91" i="7"/>
  <c r="L303" i="6"/>
  <c r="L294" i="6"/>
  <c r="M15" i="11"/>
  <c r="M220" i="11"/>
  <c r="K360" i="6"/>
  <c r="K327" i="6"/>
  <c r="M229" i="11"/>
  <c r="K363" i="6"/>
  <c r="K330" i="6"/>
  <c r="M85" i="11"/>
  <c r="K356" i="6"/>
  <c r="M230" i="11"/>
  <c r="M226" i="11"/>
  <c r="K362" i="6"/>
  <c r="K329" i="6"/>
  <c r="M235" i="11"/>
  <c r="K365" i="6"/>
  <c r="K332" i="6"/>
  <c r="L81" i="12"/>
  <c r="L84" i="12"/>
  <c r="M76" i="11" l="1"/>
  <c r="M74" i="11" s="1"/>
  <c r="M224" i="11"/>
  <c r="M83" i="11"/>
  <c r="M95" i="11" s="1"/>
  <c r="M73" i="11"/>
  <c r="K352" i="6"/>
  <c r="L310" i="6" s="1"/>
  <c r="L318" i="6" s="1"/>
  <c r="L335" i="6" s="1"/>
  <c r="M218" i="11"/>
  <c r="I217" i="11"/>
  <c r="H359" i="6"/>
  <c r="H358" i="6" s="1"/>
  <c r="H333" i="6"/>
  <c r="H326" i="6"/>
  <c r="O271" i="7"/>
  <c r="O272" i="7"/>
  <c r="O281" i="7" s="1"/>
  <c r="O270" i="7"/>
  <c r="O279" i="7" s="1"/>
  <c r="O268" i="7"/>
  <c r="O277" i="7" s="1"/>
  <c r="O89" i="7"/>
  <c r="L314" i="6"/>
  <c r="L322" i="6" s="1"/>
  <c r="M79" i="11"/>
  <c r="K354" i="6"/>
  <c r="L312" i="6" s="1"/>
  <c r="L320" i="6" s="1"/>
  <c r="L337" i="6" s="1"/>
  <c r="M88" i="11"/>
  <c r="K357" i="6"/>
  <c r="L315" i="6" s="1"/>
  <c r="L323" i="6" s="1"/>
  <c r="M233" i="11"/>
  <c r="M264" i="11"/>
  <c r="M82" i="11"/>
  <c r="K355" i="6"/>
  <c r="L313" i="6" s="1"/>
  <c r="L321" i="6" s="1"/>
  <c r="M227" i="11"/>
  <c r="L311" i="6"/>
  <c r="L319" i="6" s="1"/>
  <c r="O269" i="7"/>
  <c r="O278" i="7" s="1"/>
  <c r="H367" i="6"/>
  <c r="H341" i="6"/>
  <c r="I9" i="11"/>
  <c r="O274" i="7"/>
  <c r="O283" i="7" s="1"/>
  <c r="M261" i="11"/>
  <c r="O273" i="7"/>
  <c r="L83" i="12"/>
  <c r="L80" i="12"/>
  <c r="L82" i="12"/>
  <c r="L30" i="12"/>
  <c r="L85" i="12"/>
  <c r="L27" i="12"/>
  <c r="L339" i="6" l="1"/>
  <c r="L331" i="6" s="1"/>
  <c r="L356" i="6" s="1"/>
  <c r="L347" i="6"/>
  <c r="L372" i="6" s="1"/>
  <c r="L108" i="12"/>
  <c r="L111" i="12"/>
  <c r="L346" i="6"/>
  <c r="L371" i="6" s="1"/>
  <c r="L338" i="6"/>
  <c r="L340" i="6"/>
  <c r="L348" i="6"/>
  <c r="L373" i="6" s="1"/>
  <c r="M281" i="6" s="1"/>
  <c r="N226" i="11"/>
  <c r="L362" i="6"/>
  <c r="L329" i="6"/>
  <c r="N220" i="11"/>
  <c r="L360" i="6"/>
  <c r="L327" i="6"/>
  <c r="L336" i="6"/>
  <c r="L344" i="6"/>
  <c r="L369" i="6" s="1"/>
  <c r="M277" i="6" s="1"/>
  <c r="P15" i="7"/>
  <c r="M280" i="6"/>
  <c r="O291" i="7"/>
  <c r="M272" i="11"/>
  <c r="M281" i="11" s="1"/>
  <c r="M263" i="11"/>
  <c r="M86" i="11"/>
  <c r="M77" i="11"/>
  <c r="L343" i="6"/>
  <c r="L368" i="6" s="1"/>
  <c r="M276" i="6" s="1"/>
  <c r="P13" i="7"/>
  <c r="O289" i="7"/>
  <c r="I215" i="11"/>
  <c r="M260" i="11"/>
  <c r="M262" i="11"/>
  <c r="O282" i="7"/>
  <c r="P16" i="7"/>
  <c r="O292" i="7"/>
  <c r="H366" i="6"/>
  <c r="I275" i="6"/>
  <c r="P11" i="7"/>
  <c r="O287" i="7"/>
  <c r="M80" i="11"/>
  <c r="M265" i="11"/>
  <c r="O267" i="7"/>
  <c r="P10" i="7"/>
  <c r="O286" i="7"/>
  <c r="L345" i="6"/>
  <c r="L370" i="6" s="1"/>
  <c r="M278" i="6" s="1"/>
  <c r="P12" i="7"/>
  <c r="O288" i="7"/>
  <c r="M92" i="11"/>
  <c r="M279" i="6"/>
  <c r="P14" i="7"/>
  <c r="O290" i="7"/>
  <c r="O280" i="7"/>
  <c r="I70" i="11"/>
  <c r="H351" i="6"/>
  <c r="H350" i="6" s="1"/>
  <c r="H325" i="6"/>
  <c r="M71" i="11"/>
  <c r="L29" i="12"/>
  <c r="H79" i="12"/>
  <c r="L28" i="12"/>
  <c r="L26" i="12"/>
  <c r="L31" i="12"/>
  <c r="N232" i="11" l="1"/>
  <c r="N230" i="11" s="1"/>
  <c r="N85" i="11"/>
  <c r="N83" i="11" s="1"/>
  <c r="L364" i="6"/>
  <c r="L107" i="12"/>
  <c r="L109" i="12"/>
  <c r="L112" i="12"/>
  <c r="L110" i="12"/>
  <c r="M304" i="6"/>
  <c r="M295" i="6"/>
  <c r="M91" i="11"/>
  <c r="I68" i="11"/>
  <c r="M305" i="6"/>
  <c r="M296" i="6"/>
  <c r="M303" i="6"/>
  <c r="M294" i="6"/>
  <c r="M302" i="6"/>
  <c r="M293" i="6"/>
  <c r="I301" i="6"/>
  <c r="I292" i="6"/>
  <c r="I274" i="6"/>
  <c r="M307" i="6"/>
  <c r="M298" i="6"/>
  <c r="P93" i="7"/>
  <c r="P9" i="7"/>
  <c r="M93" i="11"/>
  <c r="M96" i="11"/>
  <c r="M306" i="6"/>
  <c r="M297" i="6"/>
  <c r="N73" i="11"/>
  <c r="L352" i="6"/>
  <c r="N218" i="11"/>
  <c r="N229" i="11"/>
  <c r="L363" i="6"/>
  <c r="L330" i="6"/>
  <c r="P94" i="7"/>
  <c r="M269" i="11"/>
  <c r="P92" i="7"/>
  <c r="P90" i="7"/>
  <c r="M94" i="11"/>
  <c r="P91" i="7"/>
  <c r="P96" i="7"/>
  <c r="N216" i="11"/>
  <c r="I214" i="11"/>
  <c r="I258" i="11" s="1"/>
  <c r="I259" i="11"/>
  <c r="N15" i="11"/>
  <c r="M290" i="11"/>
  <c r="P95" i="7"/>
  <c r="N223" i="11"/>
  <c r="L361" i="6"/>
  <c r="L328" i="6"/>
  <c r="N79" i="11"/>
  <c r="L354" i="6"/>
  <c r="N224" i="11"/>
  <c r="N235" i="11"/>
  <c r="L365" i="6"/>
  <c r="L332" i="6"/>
  <c r="M82" i="12"/>
  <c r="H25" i="12"/>
  <c r="M84" i="12"/>
  <c r="M30" i="12"/>
  <c r="M80" i="12"/>
  <c r="M111" i="12" l="1"/>
  <c r="H106" i="12"/>
  <c r="N88" i="11"/>
  <c r="L357" i="6"/>
  <c r="M315" i="6" s="1"/>
  <c r="M323" i="6" s="1"/>
  <c r="N77" i="11"/>
  <c r="P273" i="7"/>
  <c r="N264" i="11"/>
  <c r="M271" i="11"/>
  <c r="N12" i="11"/>
  <c r="M287" i="11"/>
  <c r="N82" i="11"/>
  <c r="L355" i="6"/>
  <c r="M313" i="6" s="1"/>
  <c r="M321" i="6" s="1"/>
  <c r="M338" i="6" s="1"/>
  <c r="N227" i="11"/>
  <c r="N260" i="11"/>
  <c r="N71" i="11"/>
  <c r="M314" i="6"/>
  <c r="M322" i="6" s="1"/>
  <c r="I300" i="6"/>
  <c r="I309" i="6"/>
  <c r="I308" i="6" s="1"/>
  <c r="N69" i="11"/>
  <c r="I67" i="11"/>
  <c r="I90" i="11"/>
  <c r="M268" i="11"/>
  <c r="M277" i="11" s="1"/>
  <c r="M312" i="6"/>
  <c r="M320" i="6" s="1"/>
  <c r="N233" i="11"/>
  <c r="N262" i="11"/>
  <c r="N76" i="11"/>
  <c r="L353" i="6"/>
  <c r="M311" i="6" s="1"/>
  <c r="M319" i="6" s="1"/>
  <c r="N221" i="11"/>
  <c r="N95" i="11"/>
  <c r="P274" i="7"/>
  <c r="P283" i="7" s="1"/>
  <c r="P269" i="7"/>
  <c r="P268" i="7"/>
  <c r="P277" i="7" s="1"/>
  <c r="P89" i="7"/>
  <c r="P270" i="7"/>
  <c r="M278" i="11"/>
  <c r="P272" i="7"/>
  <c r="P281" i="7" s="1"/>
  <c r="M273" i="11"/>
  <c r="M270" i="11"/>
  <c r="M279" i="11" s="1"/>
  <c r="P271" i="7"/>
  <c r="P280" i="7" s="1"/>
  <c r="I291" i="6"/>
  <c r="M310" i="6"/>
  <c r="M318" i="6" s="1"/>
  <c r="M81" i="12"/>
  <c r="M28" i="12"/>
  <c r="M26" i="12"/>
  <c r="M83" i="12"/>
  <c r="M85" i="12"/>
  <c r="M337" i="6" l="1"/>
  <c r="O226" i="11" s="1"/>
  <c r="M345" i="6"/>
  <c r="M370" i="6" s="1"/>
  <c r="M107" i="12"/>
  <c r="M109" i="12"/>
  <c r="O229" i="11"/>
  <c r="M363" i="6"/>
  <c r="M330" i="6"/>
  <c r="M339" i="6"/>
  <c r="M347" i="6"/>
  <c r="M372" i="6" s="1"/>
  <c r="N280" i="6" s="1"/>
  <c r="M336" i="6"/>
  <c r="M344" i="6"/>
  <c r="M369" i="6" s="1"/>
  <c r="N277" i="6" s="1"/>
  <c r="M335" i="6"/>
  <c r="M343" i="6"/>
  <c r="M368" i="6" s="1"/>
  <c r="N276" i="6" s="1"/>
  <c r="M348" i="6"/>
  <c r="M373" i="6" s="1"/>
  <c r="M340" i="6"/>
  <c r="N16" i="11"/>
  <c r="M291" i="11"/>
  <c r="P288" i="7"/>
  <c r="P287" i="7"/>
  <c r="N272" i="11"/>
  <c r="N281" i="11" s="1"/>
  <c r="N265" i="11"/>
  <c r="N263" i="11"/>
  <c r="N80" i="11"/>
  <c r="N14" i="11"/>
  <c r="M289" i="11"/>
  <c r="P291" i="7"/>
  <c r="M329" i="6"/>
  <c r="N278" i="6"/>
  <c r="P289" i="7"/>
  <c r="N13" i="11"/>
  <c r="M288" i="11"/>
  <c r="M282" i="11"/>
  <c r="P290" i="7"/>
  <c r="P279" i="7"/>
  <c r="P267" i="7"/>
  <c r="P286" i="7"/>
  <c r="P278" i="7"/>
  <c r="N281" i="6"/>
  <c r="P292" i="7"/>
  <c r="N261" i="11"/>
  <c r="N74" i="11"/>
  <c r="N11" i="11"/>
  <c r="M286" i="11"/>
  <c r="I267" i="11"/>
  <c r="I276" i="11" s="1"/>
  <c r="I89" i="11"/>
  <c r="M346" i="6"/>
  <c r="M371" i="6" s="1"/>
  <c r="N279" i="6" s="1"/>
  <c r="I317" i="6"/>
  <c r="M280" i="11"/>
  <c r="P282" i="7"/>
  <c r="N86" i="11"/>
  <c r="M29" i="12"/>
  <c r="M31" i="12"/>
  <c r="M27" i="12"/>
  <c r="M362" i="6" l="1"/>
  <c r="M112" i="12"/>
  <c r="M110" i="12"/>
  <c r="M108" i="12"/>
  <c r="N305" i="6"/>
  <c r="N296" i="6"/>
  <c r="I316" i="6"/>
  <c r="I342" i="6"/>
  <c r="I334" i="6"/>
  <c r="N307" i="6"/>
  <c r="N298" i="6"/>
  <c r="N93" i="11"/>
  <c r="N304" i="6"/>
  <c r="N295" i="6"/>
  <c r="N306" i="6"/>
  <c r="N297" i="6"/>
  <c r="N94" i="11"/>
  <c r="O15" i="11"/>
  <c r="N290" i="11"/>
  <c r="N302" i="6"/>
  <c r="N293" i="6"/>
  <c r="N303" i="6"/>
  <c r="N294" i="6"/>
  <c r="N96" i="11"/>
  <c r="O224" i="11"/>
  <c r="O220" i="11"/>
  <c r="M360" i="6"/>
  <c r="M327" i="6"/>
  <c r="O223" i="11"/>
  <c r="M361" i="6"/>
  <c r="M328" i="6"/>
  <c r="O232" i="11"/>
  <c r="M364" i="6"/>
  <c r="M331" i="6"/>
  <c r="I266" i="11"/>
  <c r="J10" i="11"/>
  <c r="I285" i="11"/>
  <c r="N91" i="11"/>
  <c r="O79" i="11"/>
  <c r="M354" i="6"/>
  <c r="N92" i="11"/>
  <c r="O235" i="11"/>
  <c r="M365" i="6"/>
  <c r="M332" i="6"/>
  <c r="O82" i="11"/>
  <c r="M355" i="6"/>
  <c r="O227" i="11"/>
  <c r="N83" i="12"/>
  <c r="N82" i="12"/>
  <c r="O263" i="11" l="1"/>
  <c r="N269" i="11"/>
  <c r="N278" i="11" s="1"/>
  <c r="O77" i="11"/>
  <c r="J9" i="11"/>
  <c r="O76" i="11"/>
  <c r="M353" i="6"/>
  <c r="N311" i="6" s="1"/>
  <c r="N319" i="6" s="1"/>
  <c r="O221" i="11"/>
  <c r="N273" i="11"/>
  <c r="N271" i="11"/>
  <c r="N280" i="11" s="1"/>
  <c r="N312" i="6"/>
  <c r="N320" i="6" s="1"/>
  <c r="J217" i="11"/>
  <c r="I359" i="6"/>
  <c r="I358" i="6" s="1"/>
  <c r="I333" i="6"/>
  <c r="I326" i="6"/>
  <c r="O80" i="11"/>
  <c r="O88" i="11"/>
  <c r="M357" i="6"/>
  <c r="N315" i="6" s="1"/>
  <c r="N323" i="6" s="1"/>
  <c r="O233" i="11"/>
  <c r="N268" i="11"/>
  <c r="N277" i="11" s="1"/>
  <c r="O85" i="11"/>
  <c r="M356" i="6"/>
  <c r="N314" i="6" s="1"/>
  <c r="N322" i="6" s="1"/>
  <c r="N339" i="6" s="1"/>
  <c r="O230" i="11"/>
  <c r="O73" i="11"/>
  <c r="M352" i="6"/>
  <c r="N310" i="6" s="1"/>
  <c r="N318" i="6" s="1"/>
  <c r="O218" i="11"/>
  <c r="O262" i="11"/>
  <c r="N270" i="11"/>
  <c r="N279" i="11" s="1"/>
  <c r="I367" i="6"/>
  <c r="I341" i="6"/>
  <c r="N313" i="6"/>
  <c r="N321" i="6" s="1"/>
  <c r="N338" i="6" s="1"/>
  <c r="N84" i="12"/>
  <c r="N81" i="12"/>
  <c r="N85" i="12"/>
  <c r="N28" i="12"/>
  <c r="N29" i="12"/>
  <c r="N80" i="12"/>
  <c r="N109" i="12" l="1"/>
  <c r="N110" i="12"/>
  <c r="N335" i="6"/>
  <c r="N343" i="6"/>
  <c r="N368" i="6" s="1"/>
  <c r="P229" i="11"/>
  <c r="N363" i="6"/>
  <c r="N330" i="6"/>
  <c r="P232" i="11"/>
  <c r="N364" i="6"/>
  <c r="N331" i="6"/>
  <c r="N340" i="6"/>
  <c r="N348" i="6"/>
  <c r="N373" i="6" s="1"/>
  <c r="N336" i="6"/>
  <c r="N344" i="6"/>
  <c r="N369" i="6" s="1"/>
  <c r="N337" i="6"/>
  <c r="N345" i="6"/>
  <c r="N370" i="6" s="1"/>
  <c r="O13" i="11"/>
  <c r="N288" i="11"/>
  <c r="J70" i="11"/>
  <c r="I351" i="6"/>
  <c r="I350" i="6" s="1"/>
  <c r="I325" i="6"/>
  <c r="N347" i="6"/>
  <c r="N372" i="6" s="1"/>
  <c r="O16" i="11"/>
  <c r="N291" i="11"/>
  <c r="I366" i="6"/>
  <c r="J275" i="6"/>
  <c r="O260" i="11"/>
  <c r="O71" i="11"/>
  <c r="O264" i="11"/>
  <c r="O83" i="11"/>
  <c r="O11" i="11"/>
  <c r="N286" i="11"/>
  <c r="O265" i="11"/>
  <c r="O86" i="11"/>
  <c r="N346" i="6"/>
  <c r="N371" i="6" s="1"/>
  <c r="J215" i="11"/>
  <c r="O14" i="11"/>
  <c r="N289" i="11"/>
  <c r="N282" i="11"/>
  <c r="O261" i="11"/>
  <c r="O74" i="11"/>
  <c r="O12" i="11"/>
  <c r="N287" i="11"/>
  <c r="N30" i="12"/>
  <c r="N26" i="12"/>
  <c r="N31" i="12"/>
  <c r="N27" i="12"/>
  <c r="I79" i="12"/>
  <c r="N107" i="12" l="1"/>
  <c r="N112" i="12"/>
  <c r="N108" i="12"/>
  <c r="N111" i="12"/>
  <c r="J301" i="6"/>
  <c r="J292" i="6"/>
  <c r="J274" i="6"/>
  <c r="P85" i="11"/>
  <c r="N356" i="6"/>
  <c r="P230" i="11"/>
  <c r="Q232" i="11"/>
  <c r="Q230" i="11" s="1"/>
  <c r="Q264" i="11" s="1"/>
  <c r="O92" i="11"/>
  <c r="O94" i="11"/>
  <c r="J214" i="11"/>
  <c r="J258" i="11" s="1"/>
  <c r="O216" i="11"/>
  <c r="J259" i="11"/>
  <c r="O91" i="11"/>
  <c r="O95" i="11"/>
  <c r="O96" i="11"/>
  <c r="J68" i="11"/>
  <c r="O93" i="11"/>
  <c r="P226" i="11"/>
  <c r="N362" i="6"/>
  <c r="N329" i="6"/>
  <c r="P223" i="11"/>
  <c r="N361" i="6"/>
  <c r="N328" i="6"/>
  <c r="P235" i="11"/>
  <c r="N365" i="6"/>
  <c r="N332" i="6"/>
  <c r="P82" i="11"/>
  <c r="N355" i="6"/>
  <c r="P227" i="11"/>
  <c r="Q229" i="11"/>
  <c r="Q227" i="11" s="1"/>
  <c r="Q263" i="11" s="1"/>
  <c r="P220" i="11"/>
  <c r="N360" i="6"/>
  <c r="N327" i="6"/>
  <c r="I25" i="12"/>
  <c r="O83" i="12"/>
  <c r="O84" i="12"/>
  <c r="I106" i="12" l="1"/>
  <c r="P233" i="11"/>
  <c r="Q235" i="11"/>
  <c r="Q233" i="11" s="1"/>
  <c r="Q265" i="11" s="1"/>
  <c r="P224" i="11"/>
  <c r="Q226" i="11"/>
  <c r="Q224" i="11" s="1"/>
  <c r="Q262" i="11" s="1"/>
  <c r="O273" i="11"/>
  <c r="O272" i="11"/>
  <c r="O281" i="11" s="1"/>
  <c r="O268" i="11"/>
  <c r="O277" i="11" s="1"/>
  <c r="J300" i="6"/>
  <c r="J309" i="6"/>
  <c r="J308" i="6" s="1"/>
  <c r="P88" i="11"/>
  <c r="N357" i="6"/>
  <c r="P79" i="11"/>
  <c r="N354" i="6"/>
  <c r="O270" i="11"/>
  <c r="P73" i="11"/>
  <c r="N352" i="6"/>
  <c r="P218" i="11"/>
  <c r="Q220" i="11"/>
  <c r="Q218" i="11" s="1"/>
  <c r="Q260" i="11" s="1"/>
  <c r="P263" i="11"/>
  <c r="P80" i="11"/>
  <c r="Q82" i="11"/>
  <c r="Q80" i="11" s="1"/>
  <c r="P76" i="11"/>
  <c r="N353" i="6"/>
  <c r="P221" i="11"/>
  <c r="Q223" i="11"/>
  <c r="Q221" i="11" s="1"/>
  <c r="Q261" i="11" s="1"/>
  <c r="J67" i="11"/>
  <c r="O69" i="11"/>
  <c r="J90" i="11"/>
  <c r="O271" i="11"/>
  <c r="O269" i="11"/>
  <c r="P264" i="11"/>
  <c r="P83" i="11"/>
  <c r="Q85" i="11"/>
  <c r="Q83" i="11" s="1"/>
  <c r="J291" i="6"/>
  <c r="O29" i="12"/>
  <c r="O85" i="12"/>
  <c r="O30" i="12"/>
  <c r="O80" i="12"/>
  <c r="O81" i="12"/>
  <c r="O82" i="12"/>
  <c r="O110" i="12" l="1"/>
  <c r="O111" i="12"/>
  <c r="Q95" i="11"/>
  <c r="P12" i="11"/>
  <c r="O287" i="11"/>
  <c r="P14" i="11"/>
  <c r="O289" i="11"/>
  <c r="J267" i="11"/>
  <c r="J89" i="11"/>
  <c r="P261" i="11"/>
  <c r="P74" i="11"/>
  <c r="Q76" i="11"/>
  <c r="Q74" i="11" s="1"/>
  <c r="P13" i="11"/>
  <c r="O288" i="11"/>
  <c r="J317" i="6"/>
  <c r="P16" i="11"/>
  <c r="O291" i="11"/>
  <c r="P262" i="11"/>
  <c r="P265" i="11"/>
  <c r="O278" i="11"/>
  <c r="O280" i="11"/>
  <c r="Q94" i="11"/>
  <c r="P260" i="11"/>
  <c r="P71" i="11"/>
  <c r="Q73" i="11"/>
  <c r="Q71" i="11" s="1"/>
  <c r="O279" i="11"/>
  <c r="P77" i="11"/>
  <c r="Q79" i="11"/>
  <c r="Q77" i="11" s="1"/>
  <c r="P86" i="11"/>
  <c r="Q88" i="11"/>
  <c r="Q86" i="11" s="1"/>
  <c r="P11" i="11"/>
  <c r="O286" i="11"/>
  <c r="P15" i="11"/>
  <c r="O290" i="11"/>
  <c r="O282" i="11"/>
  <c r="O31" i="12"/>
  <c r="O27" i="12"/>
  <c r="O28" i="12"/>
  <c r="O26" i="12"/>
  <c r="O112" i="12" l="1"/>
  <c r="O109" i="12"/>
  <c r="O107" i="12"/>
  <c r="O108" i="12"/>
  <c r="P95" i="11"/>
  <c r="Q91" i="11"/>
  <c r="Q271" i="11"/>
  <c r="Q289" i="11" s="1"/>
  <c r="P96" i="11"/>
  <c r="Q92" i="11"/>
  <c r="J266" i="11"/>
  <c r="K10" i="11"/>
  <c r="J285" i="11"/>
  <c r="Q272" i="11"/>
  <c r="Q290" i="11" s="1"/>
  <c r="P91" i="11"/>
  <c r="Q96" i="11"/>
  <c r="Q93" i="11"/>
  <c r="J316" i="6"/>
  <c r="J334" i="6"/>
  <c r="J342" i="6"/>
  <c r="P93" i="11"/>
  <c r="J276" i="11"/>
  <c r="P94" i="11"/>
  <c r="P92" i="11"/>
  <c r="Q281" i="11" l="1"/>
  <c r="Q280" i="11"/>
  <c r="P269" i="11"/>
  <c r="P287" i="11" s="1"/>
  <c r="P271" i="11"/>
  <c r="P289" i="11" s="1"/>
  <c r="P270" i="11"/>
  <c r="P288" i="11" s="1"/>
  <c r="J367" i="6"/>
  <c r="J341" i="6"/>
  <c r="K9" i="11"/>
  <c r="P273" i="11"/>
  <c r="P291" i="11" s="1"/>
  <c r="Q268" i="11"/>
  <c r="Q286" i="11" s="1"/>
  <c r="P272" i="11"/>
  <c r="P290" i="11" s="1"/>
  <c r="K217" i="11"/>
  <c r="J359" i="6"/>
  <c r="J358" i="6" s="1"/>
  <c r="J333" i="6"/>
  <c r="J326" i="6"/>
  <c r="Q270" i="11"/>
  <c r="Q288" i="11" s="1"/>
  <c r="Q273" i="11"/>
  <c r="Q291" i="11" s="1"/>
  <c r="P268" i="11"/>
  <c r="P286" i="11" s="1"/>
  <c r="Q269" i="11"/>
  <c r="Q287" i="11" s="1"/>
  <c r="Q282" i="11" l="1"/>
  <c r="P282" i="11"/>
  <c r="P281" i="11"/>
  <c r="P279" i="11"/>
  <c r="P277" i="11"/>
  <c r="Q279" i="11"/>
  <c r="K215" i="11"/>
  <c r="L217" i="11"/>
  <c r="L215" i="11" s="1"/>
  <c r="Q277" i="11"/>
  <c r="Q278" i="11"/>
  <c r="K70" i="11"/>
  <c r="J351" i="6"/>
  <c r="J350" i="6" s="1"/>
  <c r="J325" i="6"/>
  <c r="J366" i="6"/>
  <c r="K275" i="6"/>
  <c r="P280" i="11"/>
  <c r="P278" i="11"/>
  <c r="J79" i="12"/>
  <c r="K301" i="6" l="1"/>
  <c r="K292" i="6"/>
  <c r="K274" i="6"/>
  <c r="K68" i="11"/>
  <c r="L70" i="11"/>
  <c r="L68" i="11" s="1"/>
  <c r="P216" i="11"/>
  <c r="K214" i="11"/>
  <c r="K258" i="11" s="1"/>
  <c r="K259" i="11"/>
  <c r="L214" i="11"/>
  <c r="L258" i="11" s="1"/>
  <c r="L259" i="11"/>
  <c r="J25" i="12"/>
  <c r="J106" i="12" l="1"/>
  <c r="L67" i="11"/>
  <c r="L90" i="11"/>
  <c r="K300" i="6"/>
  <c r="K309" i="6"/>
  <c r="K308" i="6" s="1"/>
  <c r="Q216" i="11"/>
  <c r="P69" i="11"/>
  <c r="K67" i="11"/>
  <c r="K90" i="11"/>
  <c r="K291" i="6"/>
  <c r="K267" i="11" l="1"/>
  <c r="K276" i="11" s="1"/>
  <c r="K89" i="11"/>
  <c r="Q69" i="11"/>
  <c r="L267" i="11"/>
  <c r="L276" i="11" s="1"/>
  <c r="L89" i="11"/>
  <c r="K317" i="6"/>
  <c r="K316" i="6" l="1"/>
  <c r="K334" i="6"/>
  <c r="K342" i="6"/>
  <c r="L266" i="11"/>
  <c r="L285" i="11"/>
  <c r="K266" i="11"/>
  <c r="Q10" i="11"/>
  <c r="K285" i="11"/>
  <c r="Q9" i="11" l="1"/>
  <c r="M10" i="11"/>
  <c r="M217" i="11"/>
  <c r="K359" i="6"/>
  <c r="K358" i="6" s="1"/>
  <c r="K333" i="6"/>
  <c r="K326" i="6"/>
  <c r="K367" i="6"/>
  <c r="K341" i="6"/>
  <c r="M70" i="11" l="1"/>
  <c r="K351" i="6"/>
  <c r="K350" i="6" s="1"/>
  <c r="K325" i="6"/>
  <c r="M9" i="11"/>
  <c r="K366" i="6"/>
  <c r="L275" i="6"/>
  <c r="M215" i="11"/>
  <c r="L79" i="12"/>
  <c r="M214" i="11" l="1"/>
  <c r="M258" i="11" s="1"/>
  <c r="M259" i="11"/>
  <c r="L301" i="6"/>
  <c r="L292" i="6"/>
  <c r="L274" i="6"/>
  <c r="M68" i="11"/>
  <c r="L25" i="12"/>
  <c r="L106" i="12" l="1"/>
  <c r="M67" i="11"/>
  <c r="M90" i="11"/>
  <c r="L300" i="6"/>
  <c r="L309" i="6"/>
  <c r="L308" i="6" s="1"/>
  <c r="L291" i="6"/>
  <c r="L317" i="6" l="1"/>
  <c r="M267" i="11"/>
  <c r="M89" i="11"/>
  <c r="M266" i="11" l="1"/>
  <c r="N10" i="11"/>
  <c r="M285" i="11"/>
  <c r="M276" i="11"/>
  <c r="L316" i="6"/>
  <c r="L334" i="6"/>
  <c r="L342" i="6"/>
  <c r="N217" i="11" l="1"/>
  <c r="L359" i="6"/>
  <c r="L358" i="6" s="1"/>
  <c r="L333" i="6"/>
  <c r="L326" i="6"/>
  <c r="N9" i="11"/>
  <c r="L367" i="6"/>
  <c r="L341" i="6"/>
  <c r="L366" i="6" l="1"/>
  <c r="M275" i="6"/>
  <c r="N70" i="11"/>
  <c r="L351" i="6"/>
  <c r="L350" i="6" s="1"/>
  <c r="L325" i="6"/>
  <c r="N215" i="11"/>
  <c r="M79" i="12"/>
  <c r="N214" i="11" l="1"/>
  <c r="N258" i="11" s="1"/>
  <c r="N259" i="11"/>
  <c r="M301" i="6"/>
  <c r="M292" i="6"/>
  <c r="M274" i="6"/>
  <c r="N68" i="11"/>
  <c r="M25" i="12"/>
  <c r="M106" i="12" l="1"/>
  <c r="M300" i="6"/>
  <c r="M309" i="6"/>
  <c r="M308" i="6" s="1"/>
  <c r="N67" i="11"/>
  <c r="N90" i="11"/>
  <c r="M291" i="6"/>
  <c r="M317" i="6" l="1"/>
  <c r="N267" i="11"/>
  <c r="N276" i="11" s="1"/>
  <c r="N89" i="11"/>
  <c r="N266" i="11" l="1"/>
  <c r="O10" i="11"/>
  <c r="N285" i="11"/>
  <c r="M316" i="6"/>
  <c r="M342" i="6"/>
  <c r="M334" i="6"/>
  <c r="O217" i="11" l="1"/>
  <c r="M359" i="6"/>
  <c r="M358" i="6" s="1"/>
  <c r="M333" i="6"/>
  <c r="M326" i="6"/>
  <c r="O9" i="11"/>
  <c r="M367" i="6"/>
  <c r="M341" i="6"/>
  <c r="M366" i="6" l="1"/>
  <c r="N275" i="6"/>
  <c r="O70" i="11"/>
  <c r="M351" i="6"/>
  <c r="M350" i="6" s="1"/>
  <c r="M325" i="6"/>
  <c r="O215" i="11"/>
  <c r="N79" i="12"/>
  <c r="O214" i="11" l="1"/>
  <c r="O258" i="11" s="1"/>
  <c r="O259" i="11"/>
  <c r="N301" i="6"/>
  <c r="N292" i="6"/>
  <c r="N274" i="6"/>
  <c r="O68" i="11"/>
  <c r="N25" i="12"/>
  <c r="N106" i="12" l="1"/>
  <c r="N300" i="6"/>
  <c r="N309" i="6"/>
  <c r="N308" i="6" s="1"/>
  <c r="O67" i="11"/>
  <c r="O90" i="11"/>
  <c r="N291" i="6"/>
  <c r="N317" i="6" l="1"/>
  <c r="O267" i="11"/>
  <c r="O89" i="11"/>
  <c r="O266" i="11" l="1"/>
  <c r="P10" i="11"/>
  <c r="O285" i="11"/>
  <c r="O276" i="11"/>
  <c r="N316" i="6"/>
  <c r="N342" i="6"/>
  <c r="N334" i="6"/>
  <c r="N367" i="6" l="1"/>
  <c r="N366" i="6" s="1"/>
  <c r="N341" i="6"/>
  <c r="P9" i="11"/>
  <c r="P217" i="11"/>
  <c r="N359" i="6"/>
  <c r="N358" i="6" s="1"/>
  <c r="N333" i="6"/>
  <c r="N326" i="6"/>
  <c r="P215" i="11" l="1"/>
  <c r="Q217" i="11"/>
  <c r="Q215" i="11" s="1"/>
  <c r="P70" i="11"/>
  <c r="N351" i="6"/>
  <c r="N350" i="6" s="1"/>
  <c r="N325" i="6"/>
  <c r="O79" i="12"/>
  <c r="Q214" i="11" l="1"/>
  <c r="Q258" i="11" s="1"/>
  <c r="Q259" i="11"/>
  <c r="P68" i="11"/>
  <c r="Q70" i="11"/>
  <c r="Q68" i="11" s="1"/>
  <c r="P214" i="11"/>
  <c r="P258" i="11" s="1"/>
  <c r="P259" i="11"/>
  <c r="O25" i="12"/>
  <c r="O106" i="12" l="1"/>
  <c r="Q67" i="11"/>
  <c r="Q90" i="11"/>
  <c r="P67" i="11"/>
  <c r="P90" i="11"/>
  <c r="Q267" i="11" l="1"/>
  <c r="Q276" i="11" s="1"/>
  <c r="Q89" i="11"/>
  <c r="P267" i="11"/>
  <c r="P276" i="11" s="1"/>
  <c r="P89" i="11"/>
  <c r="P266" i="11" l="1"/>
  <c r="P285" i="11"/>
  <c r="Q266" i="11"/>
  <c r="Q285" i="11"/>
</calcChain>
</file>

<file path=xl/sharedStrings.xml><?xml version="1.0" encoding="utf-8"?>
<sst xmlns="http://schemas.openxmlformats.org/spreadsheetml/2006/main" count="2236" uniqueCount="188">
  <si>
    <t>Вид культуры</t>
  </si>
  <si>
    <t>1 кв.</t>
  </si>
  <si>
    <t>2 кв.</t>
  </si>
  <si>
    <t>3 кв.</t>
  </si>
  <si>
    <t>4 кв.</t>
  </si>
  <si>
    <t>Запасы на начало периода</t>
  </si>
  <si>
    <t>Потери</t>
  </si>
  <si>
    <t>Личное потребление</t>
  </si>
  <si>
    <t>Производство</t>
  </si>
  <si>
    <t>Переработка на продовольственные цели</t>
  </si>
  <si>
    <t>Запасы на конец периода</t>
  </si>
  <si>
    <t>Формула</t>
  </si>
  <si>
    <t>Легенда</t>
  </si>
  <si>
    <t>Таблица 1 - Данные по посевным площадям</t>
  </si>
  <si>
    <t>Значение в данной ячейке должно быть ОБЯЗАТЕЛЬНО заполнено</t>
  </si>
  <si>
    <t>Значение в данной ячейке рассчитывается автоматически и не редактируется</t>
  </si>
  <si>
    <t>Наименование показателя</t>
  </si>
  <si>
    <t>Значение в данной ячейке заполняется автоматически, можно корректировать</t>
  </si>
  <si>
    <t>1. Посевная площадь, в т.ч.:</t>
  </si>
  <si>
    <t>тыс. га</t>
  </si>
  <si>
    <t>Посевная площадь СХО</t>
  </si>
  <si>
    <t>Посевная площадь КФХ</t>
  </si>
  <si>
    <t>Посевная площадь ЛПХ</t>
  </si>
  <si>
    <t>Таблица 2 - Данные по инвестиционным проектам</t>
  </si>
  <si>
    <t>Увеличение объема переработки вследствие ввода новых мощностей</t>
  </si>
  <si>
    <t>Показатель баланса</t>
  </si>
  <si>
    <t>Объем ввоза, включая импорт</t>
  </si>
  <si>
    <t>Итого ресурсов в соответствующем году</t>
  </si>
  <si>
    <t>Объем вывоз, включая экспорт</t>
  </si>
  <si>
    <t>Таблица 4 - Данные для корректировки прогноза согласно уровня исторического минимума</t>
  </si>
  <si>
    <t>Таблица 5 - Расчет урожайности методом экстраполяции (используется линейный тренд)</t>
  </si>
  <si>
    <t>(Таблица содержит фактические значения за 17 предыдущих лет и 3 прогнозных года. Необходима для расчета прогнозных значений методом экстраполяции (используется линейный тренд))</t>
  </si>
  <si>
    <t>Урожайность по СХО</t>
  </si>
  <si>
    <t>ц/га</t>
  </si>
  <si>
    <t>Урожайность по КФХ</t>
  </si>
  <si>
    <t>Урожайность по ЛПХ</t>
  </si>
  <si>
    <t>Временной ряд (x)</t>
  </si>
  <si>
    <t>Расчет коэффициента для уравнения y=ax+b</t>
  </si>
  <si>
    <t>a=</t>
  </si>
  <si>
    <t>b=</t>
  </si>
  <si>
    <t>Коэффициенты для расчета урожайности по СХО</t>
  </si>
  <si>
    <t>Коэффициенты для расчета урожайности по КФХ</t>
  </si>
  <si>
    <t>Коэффициенты для расчета урожайности по ЛПХ</t>
  </si>
  <si>
    <t>Таблица 6 - Распределение годовых значений по кварталам</t>
  </si>
  <si>
    <t xml:space="preserve">1.2 Производство </t>
  </si>
  <si>
    <t>2.2 Потери</t>
  </si>
  <si>
    <t>Таблица 7 - Расчет корректировки согласно минимума исторического запаса (результат корректировки будет учтен на следующем шаге расчета)</t>
  </si>
  <si>
    <t>Наименование</t>
  </si>
  <si>
    <t>1. Прогнозные значения до корректировки</t>
  </si>
  <si>
    <t>1.1. Ввоз</t>
  </si>
  <si>
    <t>1.2. Вывоз</t>
  </si>
  <si>
    <t>1.3. Запасы на конец периода</t>
  </si>
  <si>
    <t>2. Минимальный остаток за 7 предыдущих лет</t>
  </si>
  <si>
    <t>3. Корректировки</t>
  </si>
  <si>
    <t>3.1. Необходимая корректировка остатка запасов на конец периода для приведения к уровню не ниже минимального в текущем квартале</t>
  </si>
  <si>
    <t>3.2. Сторно корректировок, накопленных в предыдущих кварталах</t>
  </si>
  <si>
    <t>3.2.1. Сумма, на которую возможно уменьшить запасы на конец периода при сторнировании</t>
  </si>
  <si>
    <t>3.2.2. Сторно ввоза</t>
  </si>
  <si>
    <t>3.2.3. Сторно вывоза</t>
  </si>
  <si>
    <t>4. Прогнозные значения с учетом корректировки</t>
  </si>
  <si>
    <t>4.1. Ввоз</t>
  </si>
  <si>
    <t>4.2. Вывоз</t>
  </si>
  <si>
    <t>4.3. Запасы на конец периода</t>
  </si>
  <si>
    <t>5. Сумма корректировки нарастающим итогом (влияет на остаток в последующих периодах)</t>
  </si>
  <si>
    <t>5.1. Корректировка ввоза</t>
  </si>
  <si>
    <t>5.2. Корректировка вывоза</t>
  </si>
  <si>
    <t>5.3. Корректировка запасов на конец периода</t>
  </si>
  <si>
    <t/>
  </si>
  <si>
    <t>Ед. измерения</t>
  </si>
  <si>
    <t>1. Итого ресурсов</t>
  </si>
  <si>
    <t>1.1 Запасы на начало периода</t>
  </si>
  <si>
    <t>1.2 Производство (валовый сбор)</t>
  </si>
  <si>
    <t>Планируемая посевная площадь СХО</t>
  </si>
  <si>
    <t>Планируемая посевная площадь КФХ</t>
  </si>
  <si>
    <t>Планируемая посевная площадь ЛПХ</t>
  </si>
  <si>
    <t>Прогнозируемая урожайность СХО</t>
  </si>
  <si>
    <t>Прогнозируемая урожайность КФХ</t>
  </si>
  <si>
    <t>Прогнозируемая урожайность ЛПХ</t>
  </si>
  <si>
    <t>1.3 Ввоз, включая импорт</t>
  </si>
  <si>
    <t>Объем ввоза в предыдущем году</t>
  </si>
  <si>
    <t>Изменение ввоза относительно предыдущего года</t>
  </si>
  <si>
    <t>2. Итого использование</t>
  </si>
  <si>
    <t>2.1 Производственное потребление</t>
  </si>
  <si>
    <t>Объем производственного потребления на корм скоту и птице в предыдущем году</t>
  </si>
  <si>
    <t>Изменение потребления на корм скоту и птице относительно предыдущего года</t>
  </si>
  <si>
    <t>2.2 Переработка</t>
  </si>
  <si>
    <t>2.2.1 Переработка на продовольственные цели</t>
  </si>
  <si>
    <t>Объем переработки на продовольственные цели в предыдущем году</t>
  </si>
  <si>
    <t>Увеличение объема переработки вследствие ввода новых мощностей в соответствующем регионе</t>
  </si>
  <si>
    <t>Снижение объема переработки вследствие вывода существующих мощностей</t>
  </si>
  <si>
    <t>Изменение переработки вследствие изменения загрузки существующих мощностей</t>
  </si>
  <si>
    <t xml:space="preserve">Уровень потерь </t>
  </si>
  <si>
    <t>Объем вывоза, включая экспорт в предыдущем году</t>
  </si>
  <si>
    <t xml:space="preserve">Изменение вывоза относительно предыдущего года </t>
  </si>
  <si>
    <t>Личное потребление в предыдущем году</t>
  </si>
  <si>
    <t>Изменение личного потребления относительного предыдущего года</t>
  </si>
  <si>
    <t>3. Запасы на конец периода</t>
  </si>
  <si>
    <t>Проверка на Итоги</t>
  </si>
  <si>
    <t>Обязательно к заполнению</t>
  </si>
  <si>
    <t>Возможна корректировка</t>
  </si>
  <si>
    <t>Значение не заполняется</t>
  </si>
  <si>
    <t>Переработка на продовольственные цели (п. 2.2.1 Баланса)</t>
  </si>
  <si>
    <t>Таблица 3 - Статистическая база для разработки прогноза квартальных показателей</t>
  </si>
  <si>
    <t>(Таблица содержит фактические значения балансов за 3 предыдущих года с поквартальной разбивкой. Необходима для детализации годовых прогнозных показателей на квартальные)</t>
  </si>
  <si>
    <t>Строки/Колонки</t>
  </si>
  <si>
    <t>N0</t>
  </si>
  <si>
    <t>Тип ячейки</t>
  </si>
  <si>
    <t>NF</t>
  </si>
  <si>
    <t>Зерно, всего</t>
  </si>
  <si>
    <t>Контрольная сумма</t>
  </si>
  <si>
    <t>Итого использовано</t>
  </si>
  <si>
    <t>Вывоз, включая экспорт</t>
  </si>
  <si>
    <t>Переработка на другие цели</t>
  </si>
  <si>
    <t>Итого ресурсов</t>
  </si>
  <si>
    <t>Ввоз, включая импорт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</si>
  <si>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</si>
  <si>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</si>
  <si>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</si>
  <si>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</si>
  <si>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</si>
  <si>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</si>
  <si>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</si>
  <si>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</si>
  <si>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</si>
  <si>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</si>
  <si>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</si>
  <si>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</si>
  <si>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</si>
  <si>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</si>
  <si>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</si>
  <si>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2014 год</t>
  </si>
  <si>
    <t>2015 год</t>
  </si>
  <si>
    <t>2016 год</t>
  </si>
  <si>
    <t>2010 год</t>
  </si>
  <si>
    <t>2011 год</t>
  </si>
  <si>
    <t>2012 год</t>
  </si>
  <si>
    <t>2013 год</t>
  </si>
  <si>
    <t>2000 год</t>
  </si>
  <si>
    <t>2001 год</t>
  </si>
  <si>
    <t>2002 год</t>
  </si>
  <si>
    <t>2003 год</t>
  </si>
  <si>
    <t>2004 год</t>
  </si>
  <si>
    <t>2005 год</t>
  </si>
  <si>
    <t>2006 год</t>
  </si>
  <si>
    <t>2007 год</t>
  </si>
  <si>
    <t>2008 год</t>
  </si>
  <si>
    <t>2009 год</t>
  </si>
  <si>
    <t>Проверка на Контрольную сумму</t>
  </si>
  <si>
    <t>Проверка</t>
  </si>
  <si>
    <t>тыс. т</t>
  </si>
  <si>
    <t>уд. вес</t>
  </si>
  <si>
    <r>
      <rPr>
        <i/>
        <sz val="10"/>
        <color theme="9" tint="-0.499984740745262"/>
        <rFont val="Times New Roman"/>
        <family val="1"/>
        <charset val="204"/>
      </rPr>
      <t xml:space="preserve">Обратите внимание, </t>
    </r>
    <r>
      <rPr>
        <i/>
        <sz val="10"/>
        <color rgb="FFFF0000"/>
        <rFont val="Times New Roman"/>
        <family val="1"/>
        <charset val="204"/>
      </rPr>
      <t>коэффициенты можно корректировать,</t>
    </r>
    <r>
      <rPr>
        <i/>
        <sz val="10"/>
        <color theme="1"/>
        <rFont val="Times New Roman"/>
        <family val="1"/>
        <charset val="204"/>
      </rPr>
      <t xml:space="preserve"> </t>
    </r>
    <r>
      <rPr>
        <i/>
        <sz val="10"/>
        <color theme="9" tint="-0.499984740745262"/>
        <rFont val="Times New Roman"/>
        <family val="1"/>
        <charset val="204"/>
      </rPr>
      <t>если в вашем регионе появилось производство</t>
    </r>
    <r>
      <rPr>
        <i/>
        <sz val="10"/>
        <color theme="1"/>
        <rFont val="Times New Roman"/>
        <family val="1"/>
        <charset val="204"/>
      </rPr>
      <t xml:space="preserve"> </t>
    </r>
    <r>
      <rPr>
        <i/>
        <sz val="10"/>
        <color rgb="FFFF0000"/>
        <rFont val="Times New Roman"/>
        <family val="1"/>
        <charset val="204"/>
      </rPr>
      <t>новых культур</t>
    </r>
    <r>
      <rPr>
        <i/>
        <sz val="10"/>
        <color theme="1"/>
        <rFont val="Times New Roman"/>
        <family val="1"/>
        <charset val="204"/>
      </rPr>
      <t>)</t>
    </r>
  </si>
  <si>
    <t>(В таблице рассчитываются коэффициенты для распределения годовых прогнозных значений на квартальные, на основании данных таблицы 3.</t>
  </si>
  <si>
    <t xml:space="preserve">(Таблица заполняется на основании модуля инвестиционных проектов региона на 3 прогнозных года с поквартальной разбивкой, необходима для </t>
  </si>
  <si>
    <r>
      <t xml:space="preserve">расчета прогнозных значений по статьям </t>
    </r>
    <r>
      <rPr>
        <i/>
        <sz val="10"/>
        <color rgb="FFFF0000"/>
        <rFont val="Times New Roman"/>
        <family val="1"/>
        <charset val="204"/>
      </rPr>
      <t xml:space="preserve">2.2 "Переработка" </t>
    </r>
    <r>
      <rPr>
        <i/>
        <sz val="10"/>
        <color theme="9" tint="-0.499984740745262"/>
        <rFont val="Times New Roman"/>
        <family val="1"/>
        <charset val="204"/>
      </rPr>
      <t>продовольственного баланса)</t>
    </r>
  </si>
  <si>
    <t xml:space="preserve">(Таблица содержит фактические значения балансов за 7 предыдущих лет с поквартальной разбивкой. Необходима для расчета минимального </t>
  </si>
  <si>
    <t>значения запасов для автокорректировки на листе "3.Прогноз.С корректировкой Таб7")</t>
  </si>
  <si>
    <t xml:space="preserve">(Таблица содержит фактические значения за 3 предыдущих года и плановые - на 3 прогнозных года, необходима для расчета прогнозных </t>
  </si>
  <si>
    <t xml:space="preserve">(В таблице выполняется расчет значений для корректировок, согласно уровня исторического минимума запасов на конец периода, а также </t>
  </si>
  <si>
    <t>компенсаций произведенных корректировок в последующих кварталах прогнозного года)</t>
  </si>
  <si>
    <r>
      <t xml:space="preserve"> значений по статье </t>
    </r>
    <r>
      <rPr>
        <i/>
        <sz val="10"/>
        <color rgb="FFFF0000"/>
        <rFont val="Times New Roman"/>
        <family val="1"/>
        <charset val="204"/>
      </rPr>
      <t>"1.2 Производство (валовый сбор)"</t>
    </r>
    <r>
      <rPr>
        <i/>
        <sz val="10"/>
        <color theme="9" tint="-0.499984740745262"/>
        <rFont val="Times New Roman"/>
        <family val="1"/>
        <charset val="204"/>
      </rPr>
      <t xml:space="preserve"> продовольственного баланса)</t>
    </r>
  </si>
  <si>
    <t>Контрольная сумма: если значение не равно "0", значит необходимо скорректировать данные баланса Таблицы 3 и запасов Таблицы 4</t>
  </si>
  <si>
    <t>Проверка на наличие данных в Балансе: если значение больше "0", значит проверка пройдена</t>
  </si>
  <si>
    <t>Проверка на наличие данных в Запасах: если значение больше "0", значит проверка пройдена</t>
  </si>
  <si>
    <t>2.3 Потери</t>
  </si>
  <si>
    <t>2.4 Вывоз, включая экспорт</t>
  </si>
  <si>
    <t>2.5 Личное потребление</t>
  </si>
  <si>
    <t>Огурцы</t>
  </si>
  <si>
    <t>Помидоры</t>
  </si>
  <si>
    <t>Капуста</t>
  </si>
  <si>
    <t>Свекла столовая</t>
  </si>
  <si>
    <t>Морковь</t>
  </si>
  <si>
    <t>Прочие овощи</t>
  </si>
  <si>
    <t>2.2.2 Переработка на другие цели</t>
  </si>
  <si>
    <t>Производственное потребление</t>
  </si>
  <si>
    <t>Переработка на другие цели (п. 2.2.2 Баланса)</t>
  </si>
  <si>
    <t>Лук и чеснок</t>
  </si>
  <si>
    <t>Комментарий по отклонению прогнозного баланса</t>
  </si>
  <si>
    <t>Показатель  баланса</t>
  </si>
  <si>
    <t>Отклонения (Прирост), %</t>
  </si>
  <si>
    <t>Комментарий</t>
  </si>
  <si>
    <t xml:space="preserve">  2.1 Производственное потребление</t>
  </si>
  <si>
    <t xml:space="preserve">  2.2 Переработка</t>
  </si>
  <si>
    <t>2.2.3 Переработка на другие цели</t>
  </si>
  <si>
    <t xml:space="preserve">  2.3 Потери</t>
  </si>
  <si>
    <t xml:space="preserve">  2.4 Вывоз, включая экспорт</t>
  </si>
  <si>
    <t xml:space="preserve">  2.5 Личное потребление</t>
  </si>
  <si>
    <t>000227385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</si>
</sst>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0.000"/>
    <numFmt numFmtId="165" formatCode="_-* #,##0.00,_₽_-;\-* #,##0.00,_₽_-;_-* \-??\ _₽_-;_-@_-"/>
    <numFmt numFmtId="166" formatCode="0&quot; кв.&quot;"/>
    <numFmt numFmtId="167" formatCode="#,##0.000"/>
    <numFmt numFmtId="168" formatCode="#,##0_ ;[Red]\-#,##0,"/>
    <numFmt numFmtId="169" formatCode="#,##0_ ;[Red]\-#,##0\ "/>
    <numFmt numFmtId="170" formatCode="[=0]&quot;&quot;;General"/>
    <numFmt numFmtId="171" formatCode="#,##0.000_ ;\-#,##0.000\ "/>
  </numFmts>
  <fonts count="33" x14ac:knownFonts="1">
    <font>
      <sz val="11"/>
      <color rgb="FF000000"/>
      <name val="Calibri"/>
      <family val="2"/>
      <charset val="1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0"/>
      <name val="Arial"/>
      <family val="2"/>
      <charset val="204"/>
    </font>
    <font>
      <sz val="9"/>
      <color rgb="FF000000"/>
      <name val="Arial"/>
      <family val="2"/>
      <charset val="204"/>
    </font>
    <font>
      <sz val="11"/>
      <name val="Times New Roman"/>
      <family val="1"/>
      <charset val="204"/>
    </font>
    <font>
      <i/>
      <sz val="11"/>
      <color rgb="FF000000"/>
      <name val="Times New Roman"/>
      <family val="1"/>
      <charset val="204"/>
    </font>
    <font>
      <sz val="11"/>
      <color rgb="FFFF0000"/>
      <name val="Calibri"/>
      <family val="2"/>
      <charset val="1"/>
    </font>
    <font>
      <sz val="11"/>
      <color rgb="FFFF0000"/>
      <name val="Times New Roman"/>
      <family val="1"/>
      <charset val="204"/>
    </font>
    <font>
      <sz val="11"/>
      <color rgb="FF000000"/>
      <name val="Calibri"/>
      <family val="2"/>
      <charset val="1"/>
    </font>
    <font>
      <i/>
      <sz val="11"/>
      <color rgb="FF000000"/>
      <name val="Calibri"/>
      <family val="2"/>
      <charset val="1"/>
    </font>
    <font>
      <i/>
      <sz val="11"/>
      <name val="Times New Roman"/>
      <family val="1"/>
      <charset val="204"/>
    </font>
    <font>
      <b/>
      <sz val="11"/>
      <color rgb="FF000000"/>
      <name val="Calibri"/>
      <family val="2"/>
      <charset val="1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8"/>
      <name val="Arial"/>
      <family val="2"/>
    </font>
    <font>
      <b/>
      <sz val="12"/>
      <name val="Times New Roman"/>
      <family val="1"/>
      <charset val="204"/>
    </font>
    <font>
      <sz val="11"/>
      <name val="Calibri"/>
      <family val="2"/>
      <charset val="1"/>
    </font>
    <font>
      <b/>
      <sz val="11"/>
      <name val="Calibri"/>
      <family val="2"/>
      <charset val="204"/>
    </font>
    <font>
      <sz val="11"/>
      <color theme="0"/>
      <name val="Calibri"/>
      <family val="2"/>
      <charset val="1"/>
    </font>
    <font>
      <i/>
      <sz val="10"/>
      <color rgb="FFFF0000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i/>
      <sz val="10"/>
      <color theme="9" tint="-0.499984740745262"/>
      <name val="Times New Roman"/>
      <family val="1"/>
      <charset val="204"/>
    </font>
    <font>
      <b/>
      <sz val="11"/>
      <color theme="4" tint="-0.249977111117893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color rgb="FFFF0000"/>
      <name val="Calibri"/>
      <family val="2"/>
      <charset val="204"/>
    </font>
    <font>
      <b/>
      <sz val="11"/>
      <color indexed="55"/>
      <name val="Times New Roman"/>
      <family val="1"/>
      <charset val="204"/>
    </font>
    <font>
      <sz val="11"/>
      <color indexed="55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4"/>
      <color rgb="FFFF0000"/>
      <name val="Times New Roman"/>
      <family val="1"/>
      <charset val="204"/>
    </font>
  </fonts>
  <fills count="25">
    <fill>
      <patternFill patternType="none"/>
    </fill>
    <fill>
      <patternFill patternType="gray125"/>
    </fill>
    <fill>
      <patternFill patternType="solid">
        <fgColor rgb="FFFFFFFF"/>
        <bgColor rgb="FFEBF1DE"/>
      </patternFill>
    </fill>
    <fill>
      <patternFill patternType="solid">
        <fgColor rgb="FFB9CDE5"/>
        <bgColor rgb="FFB7DEE8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EBF1DE"/>
      </patternFill>
    </fill>
    <fill>
      <patternFill patternType="lightUp">
        <fgColor theme="1"/>
        <bgColor rgb="FFBFBFC0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rgb="FFDFDFE0"/>
      </patternFill>
    </fill>
    <fill>
      <patternFill patternType="solid">
        <fgColor theme="0"/>
        <bgColor rgb="FFDFDFE0"/>
      </patternFill>
    </fill>
    <fill>
      <patternFill patternType="solid">
        <fgColor theme="7" tint="0.59999389629810485"/>
        <bgColor rgb="FFF2DCDB"/>
      </patternFill>
    </fill>
    <fill>
      <patternFill patternType="solid">
        <fgColor theme="4" tint="0.59999389629810485"/>
        <bgColor rgb="FFDFDFE0"/>
      </patternFill>
    </fill>
    <fill>
      <patternFill patternType="solid">
        <fgColor theme="0" tint="-0.14999847407452621"/>
        <bgColor rgb="FFDCE6F2"/>
      </patternFill>
    </fill>
    <fill>
      <patternFill patternType="solid">
        <fgColor theme="0"/>
        <bgColor rgb="FFB7DEE8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indexed="8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rgb="FFEBF1DE"/>
      </patternFill>
    </fill>
    <fill>
      <patternFill patternType="solid">
        <fgColor rgb="FFFFE699"/>
        <bgColor rgb="FFFFC000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485"/>
        <bgColor rgb="FFEBF1DE"/>
      </patternFill>
    </fill>
    <fill>
      <patternFill patternType="solid">
        <fgColor theme="0"/>
        <bgColor indexed="18"/>
      </patternFill>
    </fill>
    <fill>
      <patternFill patternType="solid">
        <fgColor rgb="FFB9CDE5"/>
        <bgColor indexed="64"/>
      </patternFill>
    </fill>
  </fills>
  <borders count="7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indexed="64"/>
      </top>
      <bottom style="thin">
        <color auto="1"/>
      </bottom>
      <diagonal/>
    </border>
    <border>
      <left style="medium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165" fontId="9" fillId="0" borderId="0" applyBorder="0" applyProtection="0"/>
    <xf numFmtId="165" fontId="9" fillId="0" borderId="0" applyBorder="0" applyProtection="0"/>
    <xf numFmtId="0" fontId="17" fillId="0" borderId="0"/>
    <xf numFmtId="0" fontId="17" fillId="0" borderId="0"/>
  </cellStyleXfs>
  <cellXfs count="604">
    <xf numFmtId="0" fontId="0" fillId="0" borderId="0" xfId="0"/>
    <xf numFmtId="0" fontId="1" fillId="0" borderId="0" xfId="0" applyFont="1" applyBorder="1"/>
    <xf numFmtId="167" fontId="0" fillId="0" borderId="0" xfId="0" applyNumberFormat="1"/>
    <xf numFmtId="0" fontId="0" fillId="0" borderId="0" xfId="0" applyFont="1"/>
    <xf numFmtId="0" fontId="1" fillId="0" borderId="0" xfId="0" applyFont="1"/>
    <xf numFmtId="0" fontId="3" fillId="0" borderId="0" xfId="0" applyFont="1" applyAlignment="1">
      <alignment horizontal="right"/>
    </xf>
    <xf numFmtId="3" fontId="1" fillId="0" borderId="1" xfId="0" applyNumberFormat="1" applyFont="1" applyBorder="1"/>
    <xf numFmtId="0" fontId="4" fillId="0" borderId="0" xfId="0" applyFont="1"/>
    <xf numFmtId="167" fontId="1" fillId="0" borderId="0" xfId="0" applyNumberFormat="1" applyFont="1"/>
    <xf numFmtId="0" fontId="7" fillId="0" borderId="0" xfId="0" applyFont="1"/>
    <xf numFmtId="167" fontId="2" fillId="0" borderId="1" xfId="0" applyNumberFormat="1" applyFont="1" applyBorder="1"/>
    <xf numFmtId="0" fontId="1" fillId="0" borderId="0" xfId="0" applyFont="1" applyBorder="1" applyAlignment="1">
      <alignment horizontal="center"/>
    </xf>
    <xf numFmtId="0" fontId="1" fillId="2" borderId="0" xfId="0" applyFont="1" applyFill="1" applyAlignment="1">
      <alignment vertical="top"/>
    </xf>
    <xf numFmtId="0" fontId="0" fillId="2" borderId="0" xfId="0" applyFill="1"/>
    <xf numFmtId="4" fontId="0" fillId="0" borderId="0" xfId="0" applyNumberFormat="1"/>
    <xf numFmtId="0" fontId="0" fillId="0" borderId="0" xfId="0" applyAlignment="1"/>
    <xf numFmtId="0" fontId="1" fillId="0" borderId="0" xfId="0" applyFont="1" applyAlignment="1"/>
    <xf numFmtId="167" fontId="1" fillId="0" borderId="0" xfId="0" applyNumberFormat="1" applyFont="1" applyAlignment="1"/>
    <xf numFmtId="0" fontId="1" fillId="0" borderId="6" xfId="0" applyFont="1" applyBorder="1" applyAlignment="1">
      <alignment horizontal="left" indent="2"/>
    </xf>
    <xf numFmtId="0" fontId="0" fillId="0" borderId="0" xfId="0" applyFill="1"/>
    <xf numFmtId="0" fontId="1" fillId="0" borderId="6" xfId="0" applyFont="1" applyFill="1" applyBorder="1" applyAlignment="1">
      <alignment horizontal="left" indent="1"/>
    </xf>
    <xf numFmtId="0" fontId="1" fillId="0" borderId="6" xfId="0" applyFont="1" applyFill="1" applyBorder="1" applyAlignment="1">
      <alignment horizontal="left" indent="3"/>
    </xf>
    <xf numFmtId="0" fontId="6" fillId="0" borderId="6" xfId="0" applyFont="1" applyFill="1" applyBorder="1" applyAlignment="1">
      <alignment horizontal="left" indent="4"/>
    </xf>
    <xf numFmtId="0" fontId="10" fillId="0" borderId="0" xfId="0" applyFont="1"/>
    <xf numFmtId="0" fontId="10" fillId="2" borderId="0" xfId="0" applyFont="1" applyFill="1"/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6" xfId="0" applyFont="1" applyFill="1" applyBorder="1" applyAlignment="1">
      <alignment horizontal="left" wrapText="1" indent="5"/>
    </xf>
    <xf numFmtId="0" fontId="6" fillId="0" borderId="6" xfId="0" applyFont="1" applyFill="1" applyBorder="1" applyAlignment="1">
      <alignment horizontal="left" wrapText="1" indent="6"/>
    </xf>
    <xf numFmtId="0" fontId="1" fillId="0" borderId="6" xfId="0" applyFont="1" applyFill="1" applyBorder="1" applyAlignment="1">
      <alignment horizontal="left" wrapText="1" indent="3"/>
    </xf>
    <xf numFmtId="0" fontId="6" fillId="0" borderId="6" xfId="0" applyFont="1" applyFill="1" applyBorder="1" applyAlignment="1">
      <alignment horizontal="left" wrapText="1" indent="4"/>
    </xf>
    <xf numFmtId="0" fontId="1" fillId="0" borderId="17" xfId="0" applyFont="1" applyFill="1" applyBorder="1" applyAlignment="1">
      <alignment horizontal="left" indent="1"/>
    </xf>
    <xf numFmtId="0" fontId="1" fillId="0" borderId="18" xfId="0" applyFont="1" applyBorder="1" applyAlignment="1">
      <alignment horizontal="center"/>
    </xf>
    <xf numFmtId="0" fontId="12" fillId="0" borderId="0" xfId="0" applyFont="1"/>
    <xf numFmtId="169" fontId="14" fillId="7" borderId="1" xfId="0" applyNumberFormat="1" applyFont="1" applyFill="1" applyBorder="1"/>
    <xf numFmtId="169" fontId="14" fillId="8" borderId="1" xfId="0" applyNumberFormat="1" applyFont="1" applyFill="1" applyBorder="1"/>
    <xf numFmtId="169" fontId="14" fillId="9" borderId="1" xfId="0" applyNumberFormat="1" applyFont="1" applyFill="1" applyBorder="1"/>
    <xf numFmtId="0" fontId="14" fillId="0" borderId="2" xfId="0" applyFont="1" applyFill="1" applyBorder="1" applyAlignment="1">
      <alignment horizontal="right"/>
    </xf>
    <xf numFmtId="0" fontId="13" fillId="0" borderId="0" xfId="0" applyFont="1" applyBorder="1" applyAlignment="1"/>
    <xf numFmtId="0" fontId="13" fillId="0" borderId="23" xfId="0" applyFont="1" applyBorder="1" applyAlignment="1">
      <alignment horizontal="center"/>
    </xf>
    <xf numFmtId="0" fontId="0" fillId="0" borderId="0" xfId="0" applyBorder="1"/>
    <xf numFmtId="0" fontId="2" fillId="0" borderId="25" xfId="0" applyFont="1" applyBorder="1" applyAlignment="1">
      <alignment horizontal="left"/>
    </xf>
    <xf numFmtId="0" fontId="1" fillId="0" borderId="18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10" fontId="2" fillId="0" borderId="34" xfId="0" applyNumberFormat="1" applyFont="1" applyBorder="1" applyAlignment="1">
      <alignment horizontal="center" vertical="center" wrapText="1"/>
    </xf>
    <xf numFmtId="10" fontId="2" fillId="0" borderId="35" xfId="0" applyNumberFormat="1" applyFont="1" applyBorder="1" applyAlignment="1">
      <alignment horizontal="center" vertical="center" wrapText="1"/>
    </xf>
    <xf numFmtId="10" fontId="2" fillId="0" borderId="36" xfId="0" applyNumberFormat="1" applyFont="1" applyBorder="1" applyAlignment="1">
      <alignment horizontal="center" vertical="center" wrapText="1"/>
    </xf>
    <xf numFmtId="10" fontId="2" fillId="0" borderId="37" xfId="0" applyNumberFormat="1" applyFont="1" applyBorder="1" applyAlignment="1">
      <alignment horizontal="center" vertical="center" wrapText="1"/>
    </xf>
    <xf numFmtId="167" fontId="2" fillId="0" borderId="5" xfId="0" applyNumberFormat="1" applyFont="1" applyBorder="1"/>
    <xf numFmtId="167" fontId="2" fillId="0" borderId="15" xfId="0" applyNumberFormat="1" applyFont="1" applyBorder="1"/>
    <xf numFmtId="167" fontId="2" fillId="0" borderId="33" xfId="0" applyNumberFormat="1" applyFont="1" applyBorder="1"/>
    <xf numFmtId="167" fontId="2" fillId="0" borderId="7" xfId="0" applyNumberFormat="1" applyFont="1" applyBorder="1"/>
    <xf numFmtId="167" fontId="2" fillId="0" borderId="27" xfId="0" applyNumberFormat="1" applyFont="1" applyBorder="1"/>
    <xf numFmtId="0" fontId="1" fillId="0" borderId="37" xfId="0" applyFont="1" applyBorder="1" applyAlignment="1">
      <alignment horizontal="center" vertical="center"/>
    </xf>
    <xf numFmtId="0" fontId="1" fillId="0" borderId="17" xfId="0" applyFont="1" applyBorder="1" applyAlignment="1">
      <alignment horizontal="left" indent="2"/>
    </xf>
    <xf numFmtId="0" fontId="2" fillId="0" borderId="46" xfId="0" applyFont="1" applyBorder="1" applyAlignment="1">
      <alignment vertical="top"/>
    </xf>
    <xf numFmtId="0" fontId="2" fillId="0" borderId="17" xfId="0" applyFont="1" applyBorder="1"/>
    <xf numFmtId="0" fontId="2" fillId="4" borderId="44" xfId="0" applyFont="1" applyFill="1" applyBorder="1"/>
    <xf numFmtId="167" fontId="1" fillId="5" borderId="44" xfId="0" applyNumberFormat="1" applyFont="1" applyFill="1" applyBorder="1"/>
    <xf numFmtId="167" fontId="1" fillId="5" borderId="23" xfId="0" applyNumberFormat="1" applyFont="1" applyFill="1" applyBorder="1"/>
    <xf numFmtId="164" fontId="1" fillId="4" borderId="23" xfId="0" applyNumberFormat="1" applyFont="1" applyFill="1" applyBorder="1"/>
    <xf numFmtId="164" fontId="1" fillId="4" borderId="45" xfId="0" applyNumberFormat="1" applyFont="1" applyFill="1" applyBorder="1"/>
    <xf numFmtId="164" fontId="1" fillId="4" borderId="44" xfId="0" applyNumberFormat="1" applyFont="1" applyFill="1" applyBorder="1"/>
    <xf numFmtId="0" fontId="2" fillId="4" borderId="43" xfId="0" applyFont="1" applyFill="1" applyBorder="1"/>
    <xf numFmtId="164" fontId="1" fillId="4" borderId="4" xfId="0" applyNumberFormat="1" applyFont="1" applyFill="1" applyBorder="1"/>
    <xf numFmtId="164" fontId="1" fillId="4" borderId="16" xfId="0" applyNumberFormat="1" applyFont="1" applyFill="1" applyBorder="1"/>
    <xf numFmtId="164" fontId="1" fillId="4" borderId="43" xfId="0" applyNumberFormat="1" applyFont="1" applyFill="1" applyBorder="1"/>
    <xf numFmtId="0" fontId="2" fillId="0" borderId="0" xfId="0" applyFont="1"/>
    <xf numFmtId="167" fontId="2" fillId="0" borderId="6" xfId="0" applyNumberFormat="1" applyFont="1" applyBorder="1"/>
    <xf numFmtId="0" fontId="2" fillId="0" borderId="6" xfId="0" applyFont="1" applyBorder="1" applyAlignment="1">
      <alignment horizontal="left" indent="1"/>
    </xf>
    <xf numFmtId="0" fontId="1" fillId="0" borderId="6" xfId="0" applyFont="1" applyBorder="1" applyAlignment="1">
      <alignment horizontal="left" indent="1"/>
    </xf>
    <xf numFmtId="0" fontId="1" fillId="0" borderId="17" xfId="0" applyFont="1" applyBorder="1" applyAlignment="1">
      <alignment horizontal="left" indent="1"/>
    </xf>
    <xf numFmtId="0" fontId="2" fillId="4" borderId="30" xfId="0" applyFont="1" applyFill="1" applyBorder="1"/>
    <xf numFmtId="0" fontId="1" fillId="4" borderId="42" xfId="0" applyFont="1" applyFill="1" applyBorder="1"/>
    <xf numFmtId="0" fontId="1" fillId="4" borderId="40" xfId="0" applyFont="1" applyFill="1" applyBorder="1"/>
    <xf numFmtId="0" fontId="2" fillId="4" borderId="43" xfId="0" applyFont="1" applyFill="1" applyBorder="1" applyAlignment="1"/>
    <xf numFmtId="0" fontId="1" fillId="0" borderId="25" xfId="0" applyFont="1" applyBorder="1" applyAlignment="1">
      <alignment horizontal="left" indent="1"/>
    </xf>
    <xf numFmtId="0" fontId="1" fillId="0" borderId="0" xfId="0" applyFont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0" fillId="0" borderId="0" xfId="0" applyAlignment="1">
      <alignment horizontal="center"/>
    </xf>
    <xf numFmtId="0" fontId="1" fillId="4" borderId="23" xfId="0" applyFont="1" applyFill="1" applyBorder="1" applyAlignment="1">
      <alignment horizontal="center"/>
    </xf>
    <xf numFmtId="0" fontId="1" fillId="4" borderId="45" xfId="0" applyFont="1" applyFill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4" borderId="16" xfId="0" applyFont="1" applyFill="1" applyBorder="1" applyAlignment="1">
      <alignment horizontal="center"/>
    </xf>
    <xf numFmtId="0" fontId="1" fillId="0" borderId="4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2" borderId="0" xfId="0" applyFont="1" applyFill="1" applyAlignment="1">
      <alignment horizontal="center" vertical="top"/>
    </xf>
    <xf numFmtId="0" fontId="1" fillId="4" borderId="17" xfId="0" applyFont="1" applyFill="1" applyBorder="1"/>
    <xf numFmtId="0" fontId="1" fillId="4" borderId="22" xfId="0" applyFont="1" applyFill="1" applyBorder="1" applyAlignment="1">
      <alignment horizontal="center"/>
    </xf>
    <xf numFmtId="0" fontId="1" fillId="4" borderId="21" xfId="0" applyFont="1" applyFill="1" applyBorder="1"/>
    <xf numFmtId="0" fontId="1" fillId="4" borderId="22" xfId="0" applyFont="1" applyFill="1" applyBorder="1"/>
    <xf numFmtId="0" fontId="2" fillId="0" borderId="22" xfId="0" applyFont="1" applyBorder="1"/>
    <xf numFmtId="0" fontId="2" fillId="0" borderId="49" xfId="0" applyFont="1" applyBorder="1" applyAlignment="1">
      <alignment vertical="center"/>
    </xf>
    <xf numFmtId="0" fontId="1" fillId="0" borderId="0" xfId="0" applyFont="1" applyBorder="1" applyAlignment="1"/>
    <xf numFmtId="0" fontId="2" fillId="0" borderId="49" xfId="0" applyFont="1" applyBorder="1" applyAlignment="1">
      <alignment horizontal="center" vertical="center"/>
    </xf>
    <xf numFmtId="0" fontId="1" fillId="0" borderId="1" xfId="0" applyFont="1" applyBorder="1" applyAlignment="1">
      <alignment horizontal="left" wrapText="1"/>
    </xf>
    <xf numFmtId="0" fontId="1" fillId="0" borderId="0" xfId="0" applyFont="1" applyFill="1" applyBorder="1" applyAlignment="1">
      <alignment horizontal="left" indent="2"/>
    </xf>
    <xf numFmtId="0" fontId="1" fillId="0" borderId="0" xfId="0" applyFont="1" applyFill="1" applyBorder="1" applyAlignment="1">
      <alignment horizontal="center"/>
    </xf>
    <xf numFmtId="4" fontId="1" fillId="0" borderId="0" xfId="0" applyNumberFormat="1" applyFont="1" applyFill="1" applyBorder="1"/>
    <xf numFmtId="3" fontId="1" fillId="0" borderId="0" xfId="0" applyNumberFormat="1" applyFont="1" applyFill="1" applyBorder="1"/>
    <xf numFmtId="0" fontId="1" fillId="0" borderId="0" xfId="0" applyFont="1" applyFill="1"/>
    <xf numFmtId="0" fontId="16" fillId="0" borderId="28" xfId="0" applyFont="1" applyBorder="1" applyAlignment="1">
      <alignment vertical="center" wrapText="1"/>
    </xf>
    <xf numFmtId="167" fontId="1" fillId="0" borderId="0" xfId="0" applyNumberFormat="1" applyFont="1" applyFill="1" applyBorder="1"/>
    <xf numFmtId="0" fontId="1" fillId="0" borderId="0" xfId="0" applyFont="1" applyFill="1" applyBorder="1" applyAlignment="1">
      <alignment horizontal="left" indent="1"/>
    </xf>
    <xf numFmtId="167" fontId="2" fillId="0" borderId="0" xfId="0" applyNumberFormat="1" applyFont="1" applyFill="1" applyBorder="1"/>
    <xf numFmtId="3" fontId="1" fillId="12" borderId="1" xfId="0" applyNumberFormat="1" applyFont="1" applyFill="1" applyBorder="1"/>
    <xf numFmtId="168" fontId="1" fillId="13" borderId="1" xfId="0" applyNumberFormat="1" applyFont="1" applyFill="1" applyBorder="1"/>
    <xf numFmtId="164" fontId="1" fillId="14" borderId="6" xfId="0" applyNumberFormat="1" applyFont="1" applyFill="1" applyBorder="1" applyAlignment="1">
      <alignment horizontal="right"/>
    </xf>
    <xf numFmtId="164" fontId="1" fillId="14" borderId="1" xfId="0" applyNumberFormat="1" applyFont="1" applyFill="1" applyBorder="1" applyAlignment="1">
      <alignment horizontal="right"/>
    </xf>
    <xf numFmtId="164" fontId="1" fillId="14" borderId="15" xfId="0" applyNumberFormat="1" applyFont="1" applyFill="1" applyBorder="1" applyAlignment="1">
      <alignment horizontal="right"/>
    </xf>
    <xf numFmtId="167" fontId="2" fillId="5" borderId="32" xfId="0" applyNumberFormat="1" applyFont="1" applyFill="1" applyBorder="1" applyAlignment="1">
      <alignment horizontal="right"/>
    </xf>
    <xf numFmtId="167" fontId="1" fillId="0" borderId="1" xfId="0" applyNumberFormat="1" applyFont="1" applyFill="1" applyBorder="1" applyAlignment="1">
      <alignment horizontal="right"/>
    </xf>
    <xf numFmtId="167" fontId="2" fillId="5" borderId="8" xfId="0" applyNumberFormat="1" applyFont="1" applyFill="1" applyBorder="1" applyAlignment="1">
      <alignment horizontal="right"/>
    </xf>
    <xf numFmtId="167" fontId="1" fillId="0" borderId="5" xfId="0" applyNumberFormat="1" applyFont="1" applyFill="1" applyBorder="1" applyAlignment="1">
      <alignment horizontal="right"/>
    </xf>
    <xf numFmtId="167" fontId="1" fillId="0" borderId="3" xfId="0" applyNumberFormat="1" applyFont="1" applyFill="1" applyBorder="1" applyAlignment="1">
      <alignment horizontal="right"/>
    </xf>
    <xf numFmtId="167" fontId="1" fillId="0" borderId="15" xfId="0" applyNumberFormat="1" applyFont="1" applyFill="1" applyBorder="1" applyAlignment="1">
      <alignment horizontal="right"/>
    </xf>
    <xf numFmtId="167" fontId="2" fillId="0" borderId="6" xfId="0" applyNumberFormat="1" applyFont="1" applyBorder="1" applyAlignment="1">
      <alignment horizontal="right"/>
    </xf>
    <xf numFmtId="167" fontId="2" fillId="0" borderId="1" xfId="0" applyNumberFormat="1" applyFont="1" applyBorder="1" applyAlignment="1">
      <alignment horizontal="right"/>
    </xf>
    <xf numFmtId="167" fontId="2" fillId="0" borderId="15" xfId="0" applyNumberFormat="1" applyFont="1" applyBorder="1" applyAlignment="1">
      <alignment horizontal="right"/>
    </xf>
    <xf numFmtId="167" fontId="2" fillId="11" borderId="8" xfId="0" applyNumberFormat="1" applyFont="1" applyFill="1" applyBorder="1" applyAlignment="1">
      <alignment horizontal="right"/>
    </xf>
    <xf numFmtId="167" fontId="2" fillId="11" borderId="19" xfId="0" applyNumberFormat="1" applyFont="1" applyFill="1" applyBorder="1" applyAlignment="1">
      <alignment horizontal="right"/>
    </xf>
    <xf numFmtId="167" fontId="1" fillId="0" borderId="20" xfId="0" applyNumberFormat="1" applyFont="1" applyFill="1" applyBorder="1" applyAlignment="1">
      <alignment horizontal="right"/>
    </xf>
    <xf numFmtId="167" fontId="1" fillId="0" borderId="21" xfId="0" applyNumberFormat="1" applyFont="1" applyFill="1" applyBorder="1" applyAlignment="1">
      <alignment horizontal="right"/>
    </xf>
    <xf numFmtId="167" fontId="1" fillId="0" borderId="18" xfId="0" applyNumberFormat="1" applyFont="1" applyFill="1" applyBorder="1" applyAlignment="1">
      <alignment horizontal="right"/>
    </xf>
    <xf numFmtId="167" fontId="1" fillId="0" borderId="22" xfId="0" applyNumberFormat="1" applyFont="1" applyFill="1" applyBorder="1" applyAlignment="1">
      <alignment horizontal="right"/>
    </xf>
    <xf numFmtId="167" fontId="2" fillId="0" borderId="9" xfId="0" applyNumberFormat="1" applyFont="1" applyBorder="1"/>
    <xf numFmtId="167" fontId="2" fillId="0" borderId="13" xfId="0" applyNumberFormat="1" applyFont="1" applyBorder="1"/>
    <xf numFmtId="167" fontId="2" fillId="0" borderId="14" xfId="0" applyNumberFormat="1" applyFont="1" applyBorder="1"/>
    <xf numFmtId="0" fontId="19" fillId="0" borderId="0" xfId="0" applyFont="1"/>
    <xf numFmtId="0" fontId="19" fillId="0" borderId="0" xfId="0" applyFont="1" applyAlignment="1">
      <alignment horizontal="left"/>
    </xf>
    <xf numFmtId="170" fontId="15" fillId="0" borderId="1" xfId="0" applyNumberFormat="1" applyFont="1" applyBorder="1" applyAlignment="1">
      <alignment horizontal="right"/>
    </xf>
    <xf numFmtId="0" fontId="19" fillId="0" borderId="0" xfId="0" applyNumberFormat="1" applyFont="1" applyAlignment="1">
      <alignment horizontal="left"/>
    </xf>
    <xf numFmtId="0" fontId="20" fillId="0" borderId="0" xfId="0" applyNumberFormat="1" applyFont="1" applyAlignment="1">
      <alignment horizontal="left"/>
    </xf>
    <xf numFmtId="167" fontId="5" fillId="18" borderId="1" xfId="0" applyNumberFormat="1" applyFont="1" applyFill="1" applyBorder="1" applyAlignment="1">
      <alignment horizontal="right"/>
    </xf>
    <xf numFmtId="170" fontId="5" fillId="18" borderId="1" xfId="0" applyNumberFormat="1" applyFont="1" applyFill="1" applyBorder="1" applyAlignment="1">
      <alignment horizontal="right"/>
    </xf>
    <xf numFmtId="170" fontId="15" fillId="18" borderId="1" xfId="0" applyNumberFormat="1" applyFont="1" applyFill="1" applyBorder="1" applyAlignment="1">
      <alignment horizontal="right"/>
    </xf>
    <xf numFmtId="167" fontId="1" fillId="13" borderId="6" xfId="0" applyNumberFormat="1" applyFont="1" applyFill="1" applyBorder="1" applyAlignment="1" applyProtection="1">
      <alignment horizontal="right"/>
      <protection locked="0"/>
    </xf>
    <xf numFmtId="167" fontId="1" fillId="13" borderId="1" xfId="0" applyNumberFormat="1" applyFont="1" applyFill="1" applyBorder="1" applyAlignment="1" applyProtection="1">
      <alignment horizontal="right"/>
      <protection locked="0"/>
    </xf>
    <xf numFmtId="167" fontId="1" fillId="13" borderId="15" xfId="0" applyNumberFormat="1" applyFont="1" applyFill="1" applyBorder="1" applyAlignment="1" applyProtection="1">
      <alignment horizontal="right"/>
      <protection locked="0"/>
    </xf>
    <xf numFmtId="167" fontId="1" fillId="13" borderId="17" xfId="0" applyNumberFormat="1" applyFont="1" applyFill="1" applyBorder="1" applyAlignment="1" applyProtection="1">
      <alignment horizontal="right"/>
      <protection locked="0"/>
    </xf>
    <xf numFmtId="167" fontId="1" fillId="13" borderId="21" xfId="0" applyNumberFormat="1" applyFont="1" applyFill="1" applyBorder="1" applyAlignment="1" applyProtection="1">
      <alignment horizontal="right"/>
      <protection locked="0"/>
    </xf>
    <xf numFmtId="167" fontId="1" fillId="13" borderId="22" xfId="0" applyNumberFormat="1" applyFont="1" applyFill="1" applyBorder="1" applyAlignment="1" applyProtection="1">
      <alignment horizontal="right"/>
      <protection locked="0"/>
    </xf>
    <xf numFmtId="167" fontId="1" fillId="13" borderId="5" xfId="0" applyNumberFormat="1" applyFont="1" applyFill="1" applyBorder="1" applyAlignment="1" applyProtection="1">
      <alignment horizontal="right"/>
      <protection locked="0"/>
    </xf>
    <xf numFmtId="167" fontId="1" fillId="13" borderId="20" xfId="0" applyNumberFormat="1" applyFont="1" applyFill="1" applyBorder="1" applyAlignment="1" applyProtection="1">
      <alignment horizontal="right"/>
      <protection locked="0"/>
    </xf>
    <xf numFmtId="167" fontId="1" fillId="13" borderId="16" xfId="0" applyNumberFormat="1" applyFont="1" applyFill="1" applyBorder="1" applyAlignment="1" applyProtection="1">
      <alignment horizontal="right"/>
      <protection locked="0"/>
    </xf>
    <xf numFmtId="167" fontId="1" fillId="13" borderId="50" xfId="0" applyNumberFormat="1" applyFont="1" applyFill="1" applyBorder="1" applyAlignment="1" applyProtection="1">
      <alignment horizontal="right"/>
      <protection locked="0"/>
    </xf>
    <xf numFmtId="167" fontId="1" fillId="13" borderId="3" xfId="0" applyNumberFormat="1" applyFont="1" applyFill="1" applyBorder="1" applyAlignment="1" applyProtection="1">
      <alignment horizontal="right"/>
      <protection locked="0"/>
    </xf>
    <xf numFmtId="167" fontId="1" fillId="13" borderId="18" xfId="0" applyNumberFormat="1" applyFont="1" applyFill="1" applyBorder="1" applyAlignment="1" applyProtection="1">
      <alignment horizontal="right"/>
      <protection locked="0"/>
    </xf>
    <xf numFmtId="167" fontId="2" fillId="4" borderId="8" xfId="0" applyNumberFormat="1" applyFont="1" applyFill="1" applyBorder="1" applyAlignment="1">
      <alignment horizontal="right" vertical="center"/>
    </xf>
    <xf numFmtId="167" fontId="1" fillId="0" borderId="5" xfId="0" applyNumberFormat="1" applyFont="1" applyFill="1" applyBorder="1" applyAlignment="1">
      <alignment horizontal="right" vertical="center"/>
    </xf>
    <xf numFmtId="167" fontId="1" fillId="0" borderId="1" xfId="0" applyNumberFormat="1" applyFont="1" applyFill="1" applyBorder="1" applyAlignment="1">
      <alignment horizontal="right" vertical="center"/>
    </xf>
    <xf numFmtId="167" fontId="1" fillId="0" borderId="3" xfId="0" applyNumberFormat="1" applyFont="1" applyFill="1" applyBorder="1" applyAlignment="1">
      <alignment horizontal="right" vertical="center"/>
    </xf>
    <xf numFmtId="167" fontId="1" fillId="0" borderId="15" xfId="0" applyNumberFormat="1" applyFont="1" applyFill="1" applyBorder="1" applyAlignment="1">
      <alignment horizontal="right" vertical="center"/>
    </xf>
    <xf numFmtId="167" fontId="1" fillId="0" borderId="5" xfId="0" applyNumberFormat="1" applyFont="1" applyBorder="1" applyAlignment="1">
      <alignment horizontal="right" vertical="center"/>
    </xf>
    <xf numFmtId="167" fontId="1" fillId="0" borderId="1" xfId="0" applyNumberFormat="1" applyFont="1" applyBorder="1" applyAlignment="1">
      <alignment horizontal="right" vertical="center"/>
    </xf>
    <xf numFmtId="167" fontId="1" fillId="0" borderId="3" xfId="0" applyNumberFormat="1" applyFont="1" applyBorder="1" applyAlignment="1">
      <alignment horizontal="right" vertical="center"/>
    </xf>
    <xf numFmtId="167" fontId="1" fillId="0" borderId="15" xfId="0" applyNumberFormat="1" applyFont="1" applyBorder="1" applyAlignment="1">
      <alignment horizontal="right" vertical="center"/>
    </xf>
    <xf numFmtId="167" fontId="6" fillId="6" borderId="5" xfId="0" applyNumberFormat="1" applyFont="1" applyFill="1" applyBorder="1" applyAlignment="1">
      <alignment horizontal="right" vertical="center"/>
    </xf>
    <xf numFmtId="167" fontId="6" fillId="6" borderId="1" xfId="0" applyNumberFormat="1" applyFont="1" applyFill="1" applyBorder="1" applyAlignment="1">
      <alignment horizontal="right" vertical="center"/>
    </xf>
    <xf numFmtId="167" fontId="6" fillId="6" borderId="3" xfId="0" applyNumberFormat="1" applyFont="1" applyFill="1" applyBorder="1" applyAlignment="1">
      <alignment horizontal="right" vertical="center"/>
    </xf>
    <xf numFmtId="167" fontId="6" fillId="0" borderId="8" xfId="0" applyNumberFormat="1" applyFont="1" applyBorder="1" applyAlignment="1">
      <alignment horizontal="right" vertical="center"/>
    </xf>
    <xf numFmtId="167" fontId="6" fillId="6" borderId="15" xfId="0" applyNumberFormat="1" applyFont="1" applyFill="1" applyBorder="1" applyAlignment="1">
      <alignment horizontal="right" vertical="center"/>
    </xf>
    <xf numFmtId="167" fontId="5" fillId="0" borderId="5" xfId="0" applyNumberFormat="1" applyFont="1" applyBorder="1" applyAlignment="1">
      <alignment horizontal="right" vertical="center"/>
    </xf>
    <xf numFmtId="167" fontId="5" fillId="0" borderId="1" xfId="0" applyNumberFormat="1" applyFont="1" applyBorder="1" applyAlignment="1">
      <alignment horizontal="right" vertical="center"/>
    </xf>
    <xf numFmtId="167" fontId="6" fillId="2" borderId="8" xfId="0" applyNumberFormat="1" applyFont="1" applyFill="1" applyBorder="1" applyAlignment="1">
      <alignment horizontal="right" vertical="center"/>
    </xf>
    <xf numFmtId="167" fontId="1" fillId="2" borderId="1" xfId="0" applyNumberFormat="1" applyFont="1" applyFill="1" applyBorder="1" applyAlignment="1">
      <alignment horizontal="right" vertical="center"/>
    </xf>
    <xf numFmtId="167" fontId="5" fillId="2" borderId="5" xfId="0" applyNumberFormat="1" applyFont="1" applyFill="1" applyBorder="1" applyAlignment="1">
      <alignment horizontal="right" vertical="center"/>
    </xf>
    <xf numFmtId="167" fontId="5" fillId="2" borderId="1" xfId="0" applyNumberFormat="1" applyFont="1" applyFill="1" applyBorder="1" applyAlignment="1">
      <alignment horizontal="right" vertical="center"/>
    </xf>
    <xf numFmtId="167" fontId="6" fillId="0" borderId="5" xfId="0" applyNumberFormat="1" applyFont="1" applyBorder="1" applyAlignment="1">
      <alignment horizontal="right" vertical="center"/>
    </xf>
    <xf numFmtId="167" fontId="6" fillId="0" borderId="1" xfId="0" applyNumberFormat="1" applyFont="1" applyBorder="1" applyAlignment="1">
      <alignment horizontal="right" vertical="center"/>
    </xf>
    <xf numFmtId="167" fontId="6" fillId="0" borderId="3" xfId="0" applyNumberFormat="1" applyFont="1" applyBorder="1" applyAlignment="1">
      <alignment horizontal="right" vertical="center"/>
    </xf>
    <xf numFmtId="167" fontId="6" fillId="0" borderId="15" xfId="0" applyNumberFormat="1" applyFont="1" applyBorder="1" applyAlignment="1">
      <alignment horizontal="right" vertical="center"/>
    </xf>
    <xf numFmtId="167" fontId="2" fillId="16" borderId="8" xfId="0" applyNumberFormat="1" applyFont="1" applyFill="1" applyBorder="1" applyAlignment="1">
      <alignment horizontal="right" vertical="center"/>
    </xf>
    <xf numFmtId="167" fontId="1" fillId="0" borderId="4" xfId="0" applyNumberFormat="1" applyFont="1" applyFill="1" applyBorder="1" applyAlignment="1">
      <alignment horizontal="right" vertical="center"/>
    </xf>
    <xf numFmtId="167" fontId="1" fillId="0" borderId="16" xfId="0" applyNumberFormat="1" applyFont="1" applyFill="1" applyBorder="1" applyAlignment="1">
      <alignment horizontal="right" vertical="center"/>
    </xf>
    <xf numFmtId="167" fontId="11" fillId="0" borderId="8" xfId="0" applyNumberFormat="1" applyFont="1" applyBorder="1" applyAlignment="1">
      <alignment horizontal="right" vertical="center"/>
    </xf>
    <xf numFmtId="167" fontId="5" fillId="0" borderId="3" xfId="0" applyNumberFormat="1" applyFont="1" applyBorder="1" applyAlignment="1">
      <alignment horizontal="right" vertical="center"/>
    </xf>
    <xf numFmtId="167" fontId="5" fillId="0" borderId="15" xfId="0" applyNumberFormat="1" applyFont="1" applyBorder="1" applyAlignment="1">
      <alignment horizontal="right" vertical="center"/>
    </xf>
    <xf numFmtId="167" fontId="1" fillId="0" borderId="20" xfId="0" applyNumberFormat="1" applyFont="1" applyBorder="1" applyAlignment="1">
      <alignment horizontal="right" vertical="center"/>
    </xf>
    <xf numFmtId="167" fontId="1" fillId="0" borderId="21" xfId="0" applyNumberFormat="1" applyFont="1" applyBorder="1" applyAlignment="1">
      <alignment horizontal="right" vertical="center"/>
    </xf>
    <xf numFmtId="167" fontId="1" fillId="0" borderId="18" xfId="0" applyNumberFormat="1" applyFont="1" applyBorder="1" applyAlignment="1">
      <alignment horizontal="right" vertical="center"/>
    </xf>
    <xf numFmtId="167" fontId="1" fillId="0" borderId="22" xfId="0" applyNumberFormat="1" applyFont="1" applyBorder="1" applyAlignment="1">
      <alignment horizontal="right" vertical="center"/>
    </xf>
    <xf numFmtId="0" fontId="0" fillId="0" borderId="0" xfId="0" applyFill="1" applyBorder="1"/>
    <xf numFmtId="0" fontId="16" fillId="0" borderId="0" xfId="0" applyFont="1" applyFill="1" applyBorder="1" applyAlignment="1"/>
    <xf numFmtId="0" fontId="1" fillId="0" borderId="22" xfId="0" applyFont="1" applyBorder="1" applyAlignment="1">
      <alignment horizontal="center"/>
    </xf>
    <xf numFmtId="167" fontId="1" fillId="5" borderId="43" xfId="0" applyNumberFormat="1" applyFont="1" applyFill="1" applyBorder="1" applyProtection="1">
      <protection locked="0"/>
    </xf>
    <xf numFmtId="167" fontId="1" fillId="5" borderId="4" xfId="0" applyNumberFormat="1" applyFont="1" applyFill="1" applyBorder="1" applyProtection="1">
      <protection locked="0"/>
    </xf>
    <xf numFmtId="164" fontId="1" fillId="4" borderId="4" xfId="0" applyNumberFormat="1" applyFont="1" applyFill="1" applyBorder="1" applyProtection="1">
      <protection locked="0"/>
    </xf>
    <xf numFmtId="164" fontId="1" fillId="4" borderId="16" xfId="0" applyNumberFormat="1" applyFont="1" applyFill="1" applyBorder="1" applyProtection="1">
      <protection locked="0"/>
    </xf>
    <xf numFmtId="167" fontId="1" fillId="5" borderId="43" xfId="0" applyNumberFormat="1" applyFont="1" applyFill="1" applyBorder="1" applyProtection="1">
      <protection hidden="1"/>
    </xf>
    <xf numFmtId="167" fontId="1" fillId="5" borderId="4" xfId="0" applyNumberFormat="1" applyFont="1" applyFill="1" applyBorder="1" applyProtection="1">
      <protection hidden="1"/>
    </xf>
    <xf numFmtId="164" fontId="1" fillId="4" borderId="4" xfId="0" applyNumberFormat="1" applyFont="1" applyFill="1" applyBorder="1" applyProtection="1">
      <protection hidden="1"/>
    </xf>
    <xf numFmtId="164" fontId="1" fillId="4" borderId="16" xfId="0" applyNumberFormat="1" applyFont="1" applyFill="1" applyBorder="1" applyProtection="1">
      <protection hidden="1"/>
    </xf>
    <xf numFmtId="0" fontId="21" fillId="0" borderId="0" xfId="0" applyFont="1" applyProtection="1"/>
    <xf numFmtId="167" fontId="1" fillId="19" borderId="6" xfId="0" applyNumberFormat="1" applyFont="1" applyFill="1" applyBorder="1" applyAlignment="1" applyProtection="1">
      <alignment horizontal="right"/>
      <protection hidden="1"/>
    </xf>
    <xf numFmtId="167" fontId="1" fillId="19" borderId="1" xfId="0" applyNumberFormat="1" applyFont="1" applyFill="1" applyBorder="1" applyAlignment="1" applyProtection="1">
      <alignment horizontal="right"/>
      <protection hidden="1"/>
    </xf>
    <xf numFmtId="49" fontId="19" fillId="0" borderId="0" xfId="0" applyNumberFormat="1" applyFont="1" applyProtection="1">
      <protection locked="0"/>
    </xf>
    <xf numFmtId="167" fontId="1" fillId="12" borderId="6" xfId="0" applyNumberFormat="1" applyFont="1" applyFill="1" applyBorder="1" applyAlignment="1" applyProtection="1">
      <alignment horizontal="right"/>
      <protection locked="0"/>
    </xf>
    <xf numFmtId="167" fontId="1" fillId="12" borderId="5" xfId="0" applyNumberFormat="1" applyFont="1" applyFill="1" applyBorder="1" applyAlignment="1" applyProtection="1">
      <alignment horizontal="right"/>
      <protection locked="0"/>
    </xf>
    <xf numFmtId="167" fontId="1" fillId="12" borderId="16" xfId="0" applyNumberFormat="1" applyFont="1" applyFill="1" applyBorder="1" applyAlignment="1" applyProtection="1">
      <alignment horizontal="right"/>
      <protection locked="0"/>
    </xf>
    <xf numFmtId="167" fontId="1" fillId="12" borderId="17" xfId="0" applyNumberFormat="1" applyFont="1" applyFill="1" applyBorder="1" applyAlignment="1" applyProtection="1">
      <alignment horizontal="right"/>
      <protection locked="0"/>
    </xf>
    <xf numFmtId="167" fontId="1" fillId="12" borderId="20" xfId="0" applyNumberFormat="1" applyFont="1" applyFill="1" applyBorder="1" applyAlignment="1" applyProtection="1">
      <alignment horizontal="right"/>
      <protection locked="0"/>
    </xf>
    <xf numFmtId="167" fontId="1" fillId="12" borderId="50" xfId="0" applyNumberFormat="1" applyFont="1" applyFill="1" applyBorder="1" applyAlignment="1" applyProtection="1">
      <alignment horizontal="right"/>
      <protection locked="0"/>
    </xf>
    <xf numFmtId="167" fontId="1" fillId="9" borderId="5" xfId="0" applyNumberFormat="1" applyFont="1" applyFill="1" applyBorder="1" applyAlignment="1" applyProtection="1">
      <alignment horizontal="right"/>
      <protection locked="0"/>
    </xf>
    <xf numFmtId="167" fontId="2" fillId="0" borderId="5" xfId="0" applyNumberFormat="1" applyFont="1" applyFill="1" applyBorder="1" applyAlignment="1">
      <alignment horizontal="right"/>
    </xf>
    <xf numFmtId="167" fontId="2" fillId="0" borderId="1" xfId="0" applyNumberFormat="1" applyFont="1" applyFill="1" applyBorder="1" applyAlignment="1">
      <alignment horizontal="right"/>
    </xf>
    <xf numFmtId="167" fontId="2" fillId="0" borderId="15" xfId="0" applyNumberFormat="1" applyFont="1" applyFill="1" applyBorder="1" applyAlignment="1">
      <alignment horizontal="right"/>
    </xf>
    <xf numFmtId="167" fontId="1" fillId="9" borderId="20" xfId="0" applyNumberFormat="1" applyFont="1" applyFill="1" applyBorder="1" applyAlignment="1" applyProtection="1">
      <alignment horizontal="right"/>
      <protection locked="0"/>
    </xf>
    <xf numFmtId="167" fontId="0" fillId="0" borderId="0" xfId="0" applyNumberFormat="1" applyAlignment="1">
      <alignment horizontal="right"/>
    </xf>
    <xf numFmtId="0" fontId="2" fillId="4" borderId="4" xfId="0" applyFont="1" applyFill="1" applyBorder="1" applyAlignment="1">
      <alignment horizontal="center"/>
    </xf>
    <xf numFmtId="0" fontId="24" fillId="0" borderId="0" xfId="0" applyFont="1"/>
    <xf numFmtId="0" fontId="1" fillId="0" borderId="0" xfId="0" applyFont="1" applyBorder="1" applyAlignment="1">
      <alignment horizontal="left" wrapText="1"/>
    </xf>
    <xf numFmtId="0" fontId="24" fillId="0" borderId="0" xfId="0" applyFont="1" applyAlignment="1"/>
    <xf numFmtId="0" fontId="22" fillId="0" borderId="0" xfId="0" applyFont="1" applyAlignment="1"/>
    <xf numFmtId="0" fontId="24" fillId="0" borderId="0" xfId="0" applyFont="1" applyAlignment="1">
      <alignment horizontal="left"/>
    </xf>
    <xf numFmtId="0" fontId="25" fillId="0" borderId="0" xfId="0" applyFont="1" applyFill="1"/>
    <xf numFmtId="0" fontId="25" fillId="0" borderId="0" xfId="0" applyFont="1"/>
    <xf numFmtId="0" fontId="25" fillId="0" borderId="0" xfId="0" applyFont="1" applyFill="1" applyBorder="1"/>
    <xf numFmtId="0" fontId="1" fillId="0" borderId="6" xfId="0" applyFont="1" applyBorder="1" applyAlignment="1">
      <alignment horizontal="left" wrapText="1" indent="1"/>
    </xf>
    <xf numFmtId="0" fontId="1" fillId="0" borderId="17" xfId="0" applyFont="1" applyBorder="1" applyAlignment="1">
      <alignment horizontal="left" wrapText="1" indent="1"/>
    </xf>
    <xf numFmtId="0" fontId="1" fillId="0" borderId="6" xfId="0" applyFont="1" applyFill="1" applyBorder="1" applyAlignment="1">
      <alignment horizontal="left" wrapText="1" indent="1"/>
    </xf>
    <xf numFmtId="0" fontId="1" fillId="0" borderId="17" xfId="0" applyFont="1" applyFill="1" applyBorder="1" applyAlignment="1">
      <alignment horizontal="left" wrapText="1" indent="1"/>
    </xf>
    <xf numFmtId="167" fontId="2" fillId="5" borderId="8" xfId="0" applyNumberFormat="1" applyFont="1" applyFill="1" applyBorder="1" applyAlignment="1">
      <alignment horizontal="right" vertical="center"/>
    </xf>
    <xf numFmtId="167" fontId="1" fillId="4" borderId="5" xfId="0" applyNumberFormat="1" applyFont="1" applyFill="1" applyBorder="1" applyAlignment="1">
      <alignment horizontal="right"/>
    </xf>
    <xf numFmtId="167" fontId="1" fillId="4" borderId="1" xfId="0" applyNumberFormat="1" applyFont="1" applyFill="1" applyBorder="1" applyAlignment="1">
      <alignment horizontal="right"/>
    </xf>
    <xf numFmtId="167" fontId="1" fillId="4" borderId="15" xfId="0" applyNumberFormat="1" applyFont="1" applyFill="1" applyBorder="1" applyAlignment="1">
      <alignment horizontal="right"/>
    </xf>
    <xf numFmtId="167" fontId="2" fillId="2" borderId="4" xfId="0" applyNumberFormat="1" applyFont="1" applyFill="1" applyBorder="1" applyAlignment="1">
      <alignment horizontal="right"/>
    </xf>
    <xf numFmtId="167" fontId="2" fillId="2" borderId="8" xfId="0" applyNumberFormat="1" applyFont="1" applyFill="1" applyBorder="1" applyAlignment="1">
      <alignment horizontal="right"/>
    </xf>
    <xf numFmtId="0" fontId="1" fillId="4" borderId="6" xfId="0" applyFont="1" applyFill="1" applyBorder="1" applyAlignment="1">
      <alignment horizontal="left" indent="2"/>
    </xf>
    <xf numFmtId="167" fontId="1" fillId="4" borderId="5" xfId="0" applyNumberFormat="1" applyFont="1" applyFill="1" applyBorder="1" applyAlignment="1">
      <alignment horizontal="right" vertical="center"/>
    </xf>
    <xf numFmtId="167" fontId="1" fillId="4" borderId="1" xfId="0" applyNumberFormat="1" applyFont="1" applyFill="1" applyBorder="1" applyAlignment="1">
      <alignment horizontal="right" vertical="center"/>
    </xf>
    <xf numFmtId="167" fontId="1" fillId="4" borderId="3" xfId="0" applyNumberFormat="1" applyFont="1" applyFill="1" applyBorder="1" applyAlignment="1">
      <alignment horizontal="right" vertical="center"/>
    </xf>
    <xf numFmtId="167" fontId="1" fillId="4" borderId="15" xfId="0" applyNumberFormat="1" applyFont="1" applyFill="1" applyBorder="1" applyAlignment="1">
      <alignment horizontal="right" vertical="center"/>
    </xf>
    <xf numFmtId="0" fontId="1" fillId="4" borderId="6" xfId="0" applyFont="1" applyFill="1" applyBorder="1" applyAlignment="1">
      <alignment horizontal="left" indent="4"/>
    </xf>
    <xf numFmtId="167" fontId="2" fillId="0" borderId="8" xfId="0" applyNumberFormat="1" applyFont="1" applyFill="1" applyBorder="1" applyAlignment="1">
      <alignment horizontal="right" vertical="center"/>
    </xf>
    <xf numFmtId="167" fontId="2" fillId="0" borderId="8" xfId="0" applyNumberFormat="1" applyFont="1" applyBorder="1" applyAlignment="1">
      <alignment horizontal="right" vertical="center"/>
    </xf>
    <xf numFmtId="167" fontId="2" fillId="0" borderId="19" xfId="0" applyNumberFormat="1" applyFont="1" applyBorder="1" applyAlignment="1">
      <alignment horizontal="right" vertical="center"/>
    </xf>
    <xf numFmtId="167" fontId="15" fillId="0" borderId="8" xfId="0" applyNumberFormat="1" applyFont="1" applyBorder="1" applyAlignment="1">
      <alignment horizontal="right" vertical="center"/>
    </xf>
    <xf numFmtId="0" fontId="1" fillId="16" borderId="6" xfId="0" applyFont="1" applyFill="1" applyBorder="1" applyAlignment="1">
      <alignment horizontal="left"/>
    </xf>
    <xf numFmtId="167" fontId="1" fillId="16" borderId="5" xfId="0" applyNumberFormat="1" applyFont="1" applyFill="1" applyBorder="1" applyAlignment="1">
      <alignment horizontal="right" vertical="center"/>
    </xf>
    <xf numFmtId="167" fontId="1" fillId="16" borderId="4" xfId="0" applyNumberFormat="1" applyFont="1" applyFill="1" applyBorder="1" applyAlignment="1">
      <alignment horizontal="right" vertical="center"/>
    </xf>
    <xf numFmtId="167" fontId="1" fillId="16" borderId="16" xfId="0" applyNumberFormat="1" applyFont="1" applyFill="1" applyBorder="1" applyAlignment="1">
      <alignment horizontal="right" vertical="center"/>
    </xf>
    <xf numFmtId="167" fontId="1" fillId="16" borderId="1" xfId="0" applyNumberFormat="1" applyFont="1" applyFill="1" applyBorder="1" applyAlignment="1">
      <alignment horizontal="right" vertical="center"/>
    </xf>
    <xf numFmtId="167" fontId="1" fillId="16" borderId="3" xfId="0" applyNumberFormat="1" applyFont="1" applyFill="1" applyBorder="1" applyAlignment="1">
      <alignment horizontal="right" vertical="center"/>
    </xf>
    <xf numFmtId="167" fontId="1" fillId="16" borderId="15" xfId="0" applyNumberFormat="1" applyFont="1" applyFill="1" applyBorder="1" applyAlignment="1">
      <alignment horizontal="right" vertical="center"/>
    </xf>
    <xf numFmtId="0" fontId="1" fillId="4" borderId="6" xfId="0" applyFont="1" applyFill="1" applyBorder="1" applyAlignment="1">
      <alignment horizontal="left" wrapText="1" indent="2"/>
    </xf>
    <xf numFmtId="0" fontId="1" fillId="4" borderId="6" xfId="0" applyFont="1" applyFill="1" applyBorder="1" applyAlignment="1">
      <alignment horizontal="left" wrapText="1" indent="4"/>
    </xf>
    <xf numFmtId="0" fontId="1" fillId="16" borderId="6" xfId="0" applyFont="1" applyFill="1" applyBorder="1" applyAlignment="1">
      <alignment horizontal="left" wrapText="1"/>
    </xf>
    <xf numFmtId="0" fontId="1" fillId="4" borderId="25" xfId="0" applyFont="1" applyFill="1" applyBorder="1" applyAlignment="1">
      <alignment horizontal="left" wrapText="1" indent="2"/>
    </xf>
    <xf numFmtId="167" fontId="1" fillId="4" borderId="33" xfId="0" applyNumberFormat="1" applyFont="1" applyFill="1" applyBorder="1" applyAlignment="1">
      <alignment horizontal="right" vertical="center"/>
    </xf>
    <xf numFmtId="167" fontId="1" fillId="4" borderId="7" xfId="0" applyNumberFormat="1" applyFont="1" applyFill="1" applyBorder="1" applyAlignment="1">
      <alignment horizontal="right" vertical="center"/>
    </xf>
    <xf numFmtId="167" fontId="1" fillId="4" borderId="26" xfId="0" applyNumberFormat="1" applyFont="1" applyFill="1" applyBorder="1" applyAlignment="1">
      <alignment horizontal="right" vertical="center"/>
    </xf>
    <xf numFmtId="167" fontId="2" fillId="4" borderId="32" xfId="0" applyNumberFormat="1" applyFont="1" applyFill="1" applyBorder="1" applyAlignment="1">
      <alignment horizontal="right" vertical="center"/>
    </xf>
    <xf numFmtId="167" fontId="1" fillId="4" borderId="27" xfId="0" applyNumberFormat="1" applyFont="1" applyFill="1" applyBorder="1" applyAlignment="1">
      <alignment horizontal="right" vertical="center"/>
    </xf>
    <xf numFmtId="167" fontId="1" fillId="0" borderId="6" xfId="0" applyNumberFormat="1" applyFont="1" applyFill="1" applyBorder="1" applyAlignment="1">
      <alignment horizontal="right" vertical="center"/>
    </xf>
    <xf numFmtId="167" fontId="1" fillId="4" borderId="6" xfId="0" applyNumberFormat="1" applyFont="1" applyFill="1" applyBorder="1" applyAlignment="1">
      <alignment horizontal="right" vertical="center"/>
    </xf>
    <xf numFmtId="167" fontId="1" fillId="0" borderId="6" xfId="0" applyNumberFormat="1" applyFont="1" applyBorder="1" applyAlignment="1">
      <alignment horizontal="right" vertical="center"/>
    </xf>
    <xf numFmtId="167" fontId="6" fillId="6" borderId="6" xfId="0" applyNumberFormat="1" applyFont="1" applyFill="1" applyBorder="1" applyAlignment="1">
      <alignment horizontal="right" vertical="center"/>
    </xf>
    <xf numFmtId="167" fontId="6" fillId="0" borderId="6" xfId="0" applyNumberFormat="1" applyFont="1" applyBorder="1" applyAlignment="1">
      <alignment horizontal="right" vertical="center"/>
    </xf>
    <xf numFmtId="167" fontId="1" fillId="16" borderId="6" xfId="0" applyNumberFormat="1" applyFont="1" applyFill="1" applyBorder="1" applyAlignment="1">
      <alignment horizontal="right" vertical="center"/>
    </xf>
    <xf numFmtId="167" fontId="1" fillId="0" borderId="17" xfId="0" applyNumberFormat="1" applyFont="1" applyBorder="1" applyAlignment="1">
      <alignment horizontal="right" vertical="center"/>
    </xf>
    <xf numFmtId="0" fontId="26" fillId="0" borderId="0" xfId="0" applyNumberFormat="1" applyFont="1" applyBorder="1" applyAlignment="1">
      <alignment horizontal="center" vertical="center" wrapText="1"/>
    </xf>
    <xf numFmtId="167" fontId="5" fillId="21" borderId="1" xfId="0" applyNumberFormat="1" applyFont="1" applyFill="1" applyBorder="1" applyAlignment="1">
      <alignment horizontal="right"/>
    </xf>
    <xf numFmtId="167" fontId="5" fillId="21" borderId="3" xfId="0" applyNumberFormat="1" applyFont="1" applyFill="1" applyBorder="1" applyAlignment="1">
      <alignment horizontal="right"/>
    </xf>
    <xf numFmtId="170" fontId="15" fillId="0" borderId="3" xfId="0" applyNumberFormat="1" applyFont="1" applyBorder="1" applyAlignment="1">
      <alignment horizontal="right"/>
    </xf>
    <xf numFmtId="167" fontId="5" fillId="21" borderId="5" xfId="0" applyNumberFormat="1" applyFont="1" applyFill="1" applyBorder="1" applyAlignment="1">
      <alignment horizontal="right"/>
    </xf>
    <xf numFmtId="170" fontId="15" fillId="0" borderId="5" xfId="0" applyNumberFormat="1" applyFont="1" applyBorder="1" applyAlignment="1">
      <alignment horizontal="right"/>
    </xf>
    <xf numFmtId="0" fontId="18" fillId="0" borderId="0" xfId="0" applyNumberFormat="1" applyFont="1" applyBorder="1" applyAlignment="1">
      <alignment vertical="center" wrapText="1"/>
    </xf>
    <xf numFmtId="0" fontId="15" fillId="17" borderId="23" xfId="0" applyNumberFormat="1" applyFont="1" applyFill="1" applyBorder="1" applyAlignment="1">
      <alignment horizontal="left" wrapText="1"/>
    </xf>
    <xf numFmtId="0" fontId="20" fillId="0" borderId="31" xfId="0" applyNumberFormat="1" applyFont="1" applyBorder="1" applyAlignment="1">
      <alignment horizontal="left"/>
    </xf>
    <xf numFmtId="0" fontId="5" fillId="0" borderId="8" xfId="0" applyNumberFormat="1" applyFont="1" applyBorder="1" applyAlignment="1">
      <alignment horizontal="right"/>
    </xf>
    <xf numFmtId="164" fontId="15" fillId="0" borderId="8" xfId="0" applyNumberFormat="1" applyFont="1" applyBorder="1" applyAlignment="1">
      <alignment horizontal="right"/>
    </xf>
    <xf numFmtId="170" fontId="15" fillId="0" borderId="19" xfId="0" applyNumberFormat="1" applyFont="1" applyBorder="1" applyAlignment="1">
      <alignment horizontal="right"/>
    </xf>
    <xf numFmtId="170" fontId="15" fillId="0" borderId="8" xfId="0" applyNumberFormat="1" applyFont="1" applyBorder="1" applyAlignment="1">
      <alignment horizontal="right"/>
    </xf>
    <xf numFmtId="167" fontId="5" fillId="18" borderId="3" xfId="0" applyNumberFormat="1" applyFont="1" applyFill="1" applyBorder="1" applyAlignment="1">
      <alignment horizontal="right"/>
    </xf>
    <xf numFmtId="164" fontId="5" fillId="18" borderId="3" xfId="0" applyNumberFormat="1" applyFont="1" applyFill="1" applyBorder="1" applyAlignment="1">
      <alignment horizontal="right"/>
    </xf>
    <xf numFmtId="170" fontId="15" fillId="18" borderId="3" xfId="0" applyNumberFormat="1" applyFont="1" applyFill="1" applyBorder="1" applyAlignment="1">
      <alignment horizontal="right"/>
    </xf>
    <xf numFmtId="167" fontId="5" fillId="18" borderId="5" xfId="0" applyNumberFormat="1" applyFont="1" applyFill="1" applyBorder="1" applyAlignment="1">
      <alignment horizontal="right"/>
    </xf>
    <xf numFmtId="170" fontId="5" fillId="18" borderId="5" xfId="0" applyNumberFormat="1" applyFont="1" applyFill="1" applyBorder="1" applyAlignment="1">
      <alignment horizontal="right"/>
    </xf>
    <xf numFmtId="170" fontId="15" fillId="18" borderId="5" xfId="0" applyNumberFormat="1" applyFont="1" applyFill="1" applyBorder="1" applyAlignment="1">
      <alignment horizontal="right"/>
    </xf>
    <xf numFmtId="167" fontId="15" fillId="18" borderId="8" xfId="0" applyNumberFormat="1" applyFont="1" applyFill="1" applyBorder="1" applyAlignment="1">
      <alignment horizontal="right"/>
    </xf>
    <xf numFmtId="164" fontId="15" fillId="18" borderId="8" xfId="0" applyNumberFormat="1" applyFont="1" applyFill="1" applyBorder="1" applyAlignment="1">
      <alignment horizontal="right"/>
    </xf>
    <xf numFmtId="167" fontId="15" fillId="0" borderId="8" xfId="0" applyNumberFormat="1" applyFont="1" applyBorder="1" applyAlignment="1">
      <alignment horizontal="right"/>
    </xf>
    <xf numFmtId="170" fontId="15" fillId="18" borderId="8" xfId="0" applyNumberFormat="1" applyFont="1" applyFill="1" applyBorder="1" applyAlignment="1">
      <alignment horizontal="right"/>
    </xf>
    <xf numFmtId="167" fontId="5" fillId="0" borderId="8" xfId="0" applyNumberFormat="1" applyFont="1" applyBorder="1" applyAlignment="1">
      <alignment horizontal="right"/>
    </xf>
    <xf numFmtId="0" fontId="5" fillId="17" borderId="23" xfId="0" applyNumberFormat="1" applyFont="1" applyFill="1" applyBorder="1" applyAlignment="1">
      <alignment horizontal="left" wrapText="1"/>
    </xf>
    <xf numFmtId="170" fontId="15" fillId="0" borderId="21" xfId="0" applyNumberFormat="1" applyFont="1" applyBorder="1" applyAlignment="1">
      <alignment horizontal="right"/>
    </xf>
    <xf numFmtId="170" fontId="15" fillId="0" borderId="18" xfId="0" applyNumberFormat="1" applyFont="1" applyBorder="1" applyAlignment="1">
      <alignment horizontal="right"/>
    </xf>
    <xf numFmtId="170" fontId="15" fillId="0" borderId="20" xfId="0" applyNumberFormat="1" applyFont="1" applyBorder="1" applyAlignment="1">
      <alignment horizontal="right"/>
    </xf>
    <xf numFmtId="0" fontId="5" fillId="18" borderId="43" xfId="0" applyNumberFormat="1" applyFont="1" applyFill="1" applyBorder="1" applyAlignment="1">
      <alignment horizontal="left" vertical="center" wrapText="1"/>
    </xf>
    <xf numFmtId="167" fontId="5" fillId="18" borderId="6" xfId="0" applyNumberFormat="1" applyFont="1" applyFill="1" applyBorder="1" applyAlignment="1">
      <alignment horizontal="right"/>
    </xf>
    <xf numFmtId="167" fontId="5" fillId="18" borderId="15" xfId="0" applyNumberFormat="1" applyFont="1" applyFill="1" applyBorder="1" applyAlignment="1">
      <alignment horizontal="right"/>
    </xf>
    <xf numFmtId="167" fontId="5" fillId="21" borderId="6" xfId="0" applyNumberFormat="1" applyFont="1" applyFill="1" applyBorder="1" applyAlignment="1">
      <alignment horizontal="right"/>
    </xf>
    <xf numFmtId="170" fontId="5" fillId="18" borderId="6" xfId="0" applyNumberFormat="1" applyFont="1" applyFill="1" applyBorder="1" applyAlignment="1">
      <alignment horizontal="right"/>
    </xf>
    <xf numFmtId="164" fontId="5" fillId="18" borderId="15" xfId="0" applyNumberFormat="1" applyFont="1" applyFill="1" applyBorder="1" applyAlignment="1">
      <alignment horizontal="right"/>
    </xf>
    <xf numFmtId="167" fontId="5" fillId="21" borderId="15" xfId="0" applyNumberFormat="1" applyFont="1" applyFill="1" applyBorder="1" applyAlignment="1">
      <alignment horizontal="right"/>
    </xf>
    <xf numFmtId="170" fontId="15" fillId="18" borderId="6" xfId="0" applyNumberFormat="1" applyFont="1" applyFill="1" applyBorder="1" applyAlignment="1">
      <alignment horizontal="right"/>
    </xf>
    <xf numFmtId="170" fontId="15" fillId="18" borderId="15" xfId="0" applyNumberFormat="1" applyFont="1" applyFill="1" applyBorder="1" applyAlignment="1">
      <alignment horizontal="right"/>
    </xf>
    <xf numFmtId="170" fontId="15" fillId="0" borderId="6" xfId="0" applyNumberFormat="1" applyFont="1" applyBorder="1" applyAlignment="1">
      <alignment horizontal="right"/>
    </xf>
    <xf numFmtId="170" fontId="15" fillId="0" borderId="15" xfId="0" applyNumberFormat="1" applyFont="1" applyBorder="1" applyAlignment="1">
      <alignment horizontal="right"/>
    </xf>
    <xf numFmtId="170" fontId="15" fillId="0" borderId="17" xfId="0" applyNumberFormat="1" applyFont="1" applyBorder="1" applyAlignment="1">
      <alignment horizontal="right"/>
    </xf>
    <xf numFmtId="170" fontId="15" fillId="0" borderId="22" xfId="0" applyNumberFormat="1" applyFont="1" applyBorder="1" applyAlignment="1">
      <alignment horizontal="right"/>
    </xf>
    <xf numFmtId="0" fontId="5" fillId="17" borderId="44" xfId="0" applyNumberFormat="1" applyFont="1" applyFill="1" applyBorder="1" applyAlignment="1">
      <alignment horizontal="left" vertical="center" wrapText="1"/>
    </xf>
    <xf numFmtId="0" fontId="5" fillId="17" borderId="41" xfId="0" applyNumberFormat="1" applyFont="1" applyFill="1" applyBorder="1" applyAlignment="1">
      <alignment horizontal="left" vertical="center" wrapText="1"/>
    </xf>
    <xf numFmtId="0" fontId="5" fillId="17" borderId="42" xfId="0" applyNumberFormat="1" applyFont="1" applyFill="1" applyBorder="1" applyAlignment="1">
      <alignment horizontal="left" wrapText="1"/>
    </xf>
    <xf numFmtId="0" fontId="15" fillId="17" borderId="42" xfId="0" applyNumberFormat="1" applyFont="1" applyFill="1" applyBorder="1" applyAlignment="1">
      <alignment horizontal="left" wrapText="1"/>
    </xf>
    <xf numFmtId="0" fontId="15" fillId="17" borderId="40" xfId="0" applyNumberFormat="1" applyFont="1" applyFill="1" applyBorder="1" applyAlignment="1">
      <alignment horizontal="left" wrapText="1"/>
    </xf>
    <xf numFmtId="0" fontId="15" fillId="17" borderId="45" xfId="0" applyNumberFormat="1" applyFont="1" applyFill="1" applyBorder="1" applyAlignment="1">
      <alignment horizontal="left" wrapText="1"/>
    </xf>
    <xf numFmtId="0" fontId="20" fillId="0" borderId="32" xfId="0" applyNumberFormat="1" applyFont="1" applyBorder="1" applyAlignment="1">
      <alignment horizontal="left"/>
    </xf>
    <xf numFmtId="0" fontId="5" fillId="17" borderId="44" xfId="0" applyNumberFormat="1" applyFont="1" applyFill="1" applyBorder="1" applyAlignment="1">
      <alignment horizontal="left" vertical="center"/>
    </xf>
    <xf numFmtId="0" fontId="1" fillId="4" borderId="25" xfId="0" applyFont="1" applyFill="1" applyBorder="1" applyAlignment="1">
      <alignment horizontal="left" indent="2"/>
    </xf>
    <xf numFmtId="167" fontId="2" fillId="2" borderId="19" xfId="0" applyNumberFormat="1" applyFont="1" applyFill="1" applyBorder="1" applyAlignment="1">
      <alignment horizontal="right"/>
    </xf>
    <xf numFmtId="167" fontId="2" fillId="2" borderId="29" xfId="0" applyNumberFormat="1" applyFont="1" applyFill="1" applyBorder="1" applyAlignment="1">
      <alignment horizontal="right"/>
    </xf>
    <xf numFmtId="0" fontId="1" fillId="4" borderId="6" xfId="0" applyFont="1" applyFill="1" applyBorder="1" applyAlignment="1">
      <alignment horizontal="left" wrapText="1"/>
    </xf>
    <xf numFmtId="0" fontId="1" fillId="4" borderId="4" xfId="0" applyFont="1" applyFill="1" applyBorder="1" applyAlignment="1">
      <alignment horizontal="center"/>
    </xf>
    <xf numFmtId="167" fontId="1" fillId="10" borderId="5" xfId="0" applyNumberFormat="1" applyFont="1" applyFill="1" applyBorder="1" applyAlignment="1">
      <alignment horizontal="right"/>
    </xf>
    <xf numFmtId="167" fontId="1" fillId="10" borderId="1" xfId="0" applyNumberFormat="1" applyFont="1" applyFill="1" applyBorder="1" applyAlignment="1">
      <alignment horizontal="right"/>
    </xf>
    <xf numFmtId="167" fontId="1" fillId="10" borderId="3" xfId="0" applyNumberFormat="1" applyFont="1" applyFill="1" applyBorder="1" applyAlignment="1">
      <alignment horizontal="right"/>
    </xf>
    <xf numFmtId="167" fontId="1" fillId="10" borderId="15" xfId="0" applyNumberFormat="1" applyFont="1" applyFill="1" applyBorder="1" applyAlignment="1">
      <alignment horizontal="right"/>
    </xf>
    <xf numFmtId="0" fontId="1" fillId="4" borderId="6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left" vertical="center" wrapText="1"/>
    </xf>
    <xf numFmtId="0" fontId="1" fillId="4" borderId="4" xfId="0" applyFont="1" applyFill="1" applyBorder="1" applyAlignment="1">
      <alignment horizontal="center" vertical="center"/>
    </xf>
    <xf numFmtId="167" fontId="1" fillId="10" borderId="5" xfId="0" applyNumberFormat="1" applyFont="1" applyFill="1" applyBorder="1" applyAlignment="1">
      <alignment horizontal="right" vertical="center"/>
    </xf>
    <xf numFmtId="167" fontId="1" fillId="10" borderId="1" xfId="0" applyNumberFormat="1" applyFont="1" applyFill="1" applyBorder="1" applyAlignment="1">
      <alignment horizontal="right" vertical="center"/>
    </xf>
    <xf numFmtId="167" fontId="1" fillId="10" borderId="3" xfId="0" applyNumberFormat="1" applyFont="1" applyFill="1" applyBorder="1" applyAlignment="1">
      <alignment horizontal="right" vertical="center"/>
    </xf>
    <xf numFmtId="167" fontId="1" fillId="10" borderId="15" xfId="0" applyNumberFormat="1" applyFont="1" applyFill="1" applyBorder="1" applyAlignment="1">
      <alignment horizontal="right" vertical="center"/>
    </xf>
    <xf numFmtId="167" fontId="2" fillId="0" borderId="8" xfId="0" applyNumberFormat="1" applyFont="1" applyFill="1" applyBorder="1" applyAlignment="1">
      <alignment horizontal="right"/>
    </xf>
    <xf numFmtId="0" fontId="1" fillId="0" borderId="43" xfId="0" applyFont="1" applyBorder="1" applyAlignment="1">
      <alignment horizontal="left" indent="1"/>
    </xf>
    <xf numFmtId="0" fontId="1" fillId="0" borderId="56" xfId="0" applyFont="1" applyBorder="1" applyAlignment="1">
      <alignment horizontal="left" indent="1"/>
    </xf>
    <xf numFmtId="0" fontId="1" fillId="4" borderId="42" xfId="0" applyFont="1" applyFill="1" applyBorder="1" applyAlignment="1">
      <alignment horizontal="center"/>
    </xf>
    <xf numFmtId="4" fontId="2" fillId="4" borderId="4" xfId="0" applyNumberFormat="1" applyFont="1" applyFill="1" applyBorder="1" applyAlignment="1">
      <alignment horizontal="right"/>
    </xf>
    <xf numFmtId="3" fontId="2" fillId="4" borderId="4" xfId="0" applyNumberFormat="1" applyFont="1" applyFill="1" applyBorder="1" applyAlignment="1">
      <alignment horizontal="right"/>
    </xf>
    <xf numFmtId="3" fontId="2" fillId="4" borderId="16" xfId="0" applyNumberFormat="1" applyFont="1" applyFill="1" applyBorder="1" applyAlignment="1">
      <alignment horizontal="right"/>
    </xf>
    <xf numFmtId="0" fontId="1" fillId="0" borderId="44" xfId="0" applyFont="1" applyBorder="1" applyAlignment="1">
      <alignment horizontal="left" indent="1"/>
    </xf>
    <xf numFmtId="0" fontId="1" fillId="0" borderId="27" xfId="0" applyFont="1" applyBorder="1" applyAlignment="1">
      <alignment horizontal="center"/>
    </xf>
    <xf numFmtId="0" fontId="2" fillId="0" borderId="37" xfId="0" applyFont="1" applyBorder="1" applyAlignment="1">
      <alignment horizontal="center" vertical="center" wrapText="1"/>
    </xf>
    <xf numFmtId="0" fontId="1" fillId="4" borderId="25" xfId="0" applyFont="1" applyFill="1" applyBorder="1" applyAlignment="1">
      <alignment horizontal="left"/>
    </xf>
    <xf numFmtId="0" fontId="2" fillId="5" borderId="6" xfId="0" applyFont="1" applyFill="1" applyBorder="1" applyAlignment="1">
      <alignment horizontal="left" vertical="top" wrapText="1" indent="1"/>
    </xf>
    <xf numFmtId="0" fontId="15" fillId="5" borderId="15" xfId="0" applyFont="1" applyFill="1" applyBorder="1" applyAlignment="1">
      <alignment horizontal="center" vertical="top"/>
    </xf>
    <xf numFmtId="0" fontId="5" fillId="2" borderId="15" xfId="0" applyFont="1" applyFill="1" applyBorder="1" applyAlignment="1">
      <alignment horizontal="center" vertical="top"/>
    </xf>
    <xf numFmtId="0" fontId="5" fillId="0" borderId="15" xfId="0" applyFont="1" applyBorder="1" applyAlignment="1">
      <alignment horizontal="center" vertical="top"/>
    </xf>
    <xf numFmtId="0" fontId="2" fillId="4" borderId="6" xfId="0" applyFont="1" applyFill="1" applyBorder="1" applyAlignment="1">
      <alignment horizontal="left" vertical="top" wrapText="1"/>
    </xf>
    <xf numFmtId="0" fontId="2" fillId="5" borderId="6" xfId="0" applyFont="1" applyFill="1" applyBorder="1" applyAlignment="1">
      <alignment horizontal="left" vertical="top" wrapText="1" indent="2"/>
    </xf>
    <xf numFmtId="0" fontId="1" fillId="0" borderId="6" xfId="0" applyFont="1" applyBorder="1" applyAlignment="1">
      <alignment horizontal="left" indent="3"/>
    </xf>
    <xf numFmtId="0" fontId="5" fillId="2" borderId="22" xfId="0" applyFont="1" applyFill="1" applyBorder="1" applyAlignment="1">
      <alignment horizontal="center" vertical="top"/>
    </xf>
    <xf numFmtId="167" fontId="2" fillId="4" borderId="6" xfId="0" applyNumberFormat="1" applyFont="1" applyFill="1" applyBorder="1" applyAlignment="1">
      <alignment horizontal="right" vertical="top"/>
    </xf>
    <xf numFmtId="167" fontId="2" fillId="4" borderId="1" xfId="0" applyNumberFormat="1" applyFont="1" applyFill="1" applyBorder="1" applyAlignment="1">
      <alignment horizontal="right" vertical="top"/>
    </xf>
    <xf numFmtId="167" fontId="2" fillId="4" borderId="15" xfId="0" applyNumberFormat="1" applyFont="1" applyFill="1" applyBorder="1" applyAlignment="1">
      <alignment horizontal="right" vertical="top"/>
    </xf>
    <xf numFmtId="167" fontId="1" fillId="0" borderId="6" xfId="0" applyNumberFormat="1" applyFont="1" applyBorder="1" applyAlignment="1">
      <alignment horizontal="right" vertical="top"/>
    </xf>
    <xf numFmtId="167" fontId="1" fillId="0" borderId="1" xfId="0" applyNumberFormat="1" applyFont="1" applyBorder="1" applyAlignment="1">
      <alignment horizontal="right" vertical="top"/>
    </xf>
    <xf numFmtId="167" fontId="1" fillId="0" borderId="15" xfId="0" applyNumberFormat="1" applyFont="1" applyBorder="1" applyAlignment="1">
      <alignment horizontal="right" vertical="top"/>
    </xf>
    <xf numFmtId="167" fontId="5" fillId="0" borderId="1" xfId="0" applyNumberFormat="1" applyFont="1" applyBorder="1" applyAlignment="1">
      <alignment horizontal="right" vertical="top"/>
    </xf>
    <xf numFmtId="167" fontId="5" fillId="0" borderId="15" xfId="0" applyNumberFormat="1" applyFont="1" applyBorder="1" applyAlignment="1">
      <alignment horizontal="right" vertical="top"/>
    </xf>
    <xf numFmtId="167" fontId="1" fillId="0" borderId="21" xfId="0" applyNumberFormat="1" applyFont="1" applyBorder="1" applyAlignment="1">
      <alignment horizontal="right" vertical="top"/>
    </xf>
    <xf numFmtId="167" fontId="1" fillId="0" borderId="22" xfId="0" applyNumberFormat="1" applyFont="1" applyBorder="1" applyAlignment="1">
      <alignment horizontal="right" vertical="top"/>
    </xf>
    <xf numFmtId="167" fontId="2" fillId="4" borderId="5" xfId="0" applyNumberFormat="1" applyFont="1" applyFill="1" applyBorder="1" applyAlignment="1">
      <alignment horizontal="right" vertical="top"/>
    </xf>
    <xf numFmtId="167" fontId="1" fillId="0" borderId="5" xfId="0" applyNumberFormat="1" applyFont="1" applyBorder="1" applyAlignment="1">
      <alignment horizontal="right" vertical="top"/>
    </xf>
    <xf numFmtId="167" fontId="5" fillId="0" borderId="5" xfId="0" applyNumberFormat="1" applyFont="1" applyBorder="1" applyAlignment="1">
      <alignment horizontal="right" vertical="top"/>
    </xf>
    <xf numFmtId="167" fontId="1" fillId="0" borderId="20" xfId="0" applyNumberFormat="1" applyFont="1" applyBorder="1" applyAlignment="1">
      <alignment horizontal="right" vertical="top"/>
    </xf>
    <xf numFmtId="167" fontId="2" fillId="4" borderId="3" xfId="0" applyNumberFormat="1" applyFont="1" applyFill="1" applyBorder="1" applyAlignment="1">
      <alignment horizontal="right" vertical="top"/>
    </xf>
    <xf numFmtId="167" fontId="1" fillId="0" borderId="3" xfId="0" applyNumberFormat="1" applyFont="1" applyBorder="1" applyAlignment="1">
      <alignment horizontal="right" vertical="top"/>
    </xf>
    <xf numFmtId="167" fontId="5" fillId="0" borderId="3" xfId="0" applyNumberFormat="1" applyFont="1" applyBorder="1" applyAlignment="1">
      <alignment horizontal="right" vertical="top"/>
    </xf>
    <xf numFmtId="167" fontId="1" fillId="0" borderId="18" xfId="0" applyNumberFormat="1" applyFont="1" applyBorder="1" applyAlignment="1">
      <alignment horizontal="right" vertical="top"/>
    </xf>
    <xf numFmtId="167" fontId="5" fillId="0" borderId="6" xfId="0" applyNumberFormat="1" applyFont="1" applyBorder="1" applyAlignment="1">
      <alignment horizontal="right" vertical="top"/>
    </xf>
    <xf numFmtId="167" fontId="1" fillId="0" borderId="17" xfId="0" applyNumberFormat="1" applyFont="1" applyBorder="1" applyAlignment="1">
      <alignment horizontal="right" vertical="top"/>
    </xf>
    <xf numFmtId="0" fontId="2" fillId="5" borderId="41" xfId="0" applyFont="1" applyFill="1" applyBorder="1" applyAlignment="1">
      <alignment horizontal="left" vertical="top"/>
    </xf>
    <xf numFmtId="0" fontId="15" fillId="5" borderId="42" xfId="0" applyFont="1" applyFill="1" applyBorder="1" applyAlignment="1">
      <alignment horizontal="center" vertical="top"/>
    </xf>
    <xf numFmtId="3" fontId="2" fillId="5" borderId="42" xfId="0" applyNumberFormat="1" applyFont="1" applyFill="1" applyBorder="1" applyAlignment="1">
      <alignment horizontal="right" vertical="top"/>
    </xf>
    <xf numFmtId="3" fontId="2" fillId="5" borderId="40" xfId="0" applyNumberFormat="1" applyFont="1" applyFill="1" applyBorder="1" applyAlignment="1">
      <alignment horizontal="right" vertical="top"/>
    </xf>
    <xf numFmtId="0" fontId="2" fillId="5" borderId="43" xfId="0" applyFont="1" applyFill="1" applyBorder="1" applyAlignment="1">
      <alignment horizontal="left" vertical="top"/>
    </xf>
    <xf numFmtId="0" fontId="15" fillId="5" borderId="4" xfId="0" applyFont="1" applyFill="1" applyBorder="1" applyAlignment="1">
      <alignment horizontal="center" vertical="top"/>
    </xf>
    <xf numFmtId="3" fontId="2" fillId="5" borderId="4" xfId="0" applyNumberFormat="1" applyFont="1" applyFill="1" applyBorder="1" applyAlignment="1">
      <alignment horizontal="right" vertical="top"/>
    </xf>
    <xf numFmtId="3" fontId="2" fillId="5" borderId="16" xfId="0" applyNumberFormat="1" applyFont="1" applyFill="1" applyBorder="1" applyAlignment="1">
      <alignment horizontal="right" vertical="top"/>
    </xf>
    <xf numFmtId="0" fontId="2" fillId="5" borderId="43" xfId="0" applyFont="1" applyFill="1" applyBorder="1" applyAlignment="1">
      <alignment horizontal="left" vertical="top" indent="1"/>
    </xf>
    <xf numFmtId="167" fontId="1" fillId="4" borderId="33" xfId="0" applyNumberFormat="1" applyFont="1" applyFill="1" applyBorder="1" applyAlignment="1">
      <alignment horizontal="right"/>
    </xf>
    <xf numFmtId="167" fontId="1" fillId="4" borderId="7" xfId="0" applyNumberFormat="1" applyFont="1" applyFill="1" applyBorder="1" applyAlignment="1">
      <alignment horizontal="right"/>
    </xf>
    <xf numFmtId="167" fontId="1" fillId="4" borderId="26" xfId="0" applyNumberFormat="1" applyFont="1" applyFill="1" applyBorder="1" applyAlignment="1">
      <alignment horizontal="right"/>
    </xf>
    <xf numFmtId="167" fontId="1" fillId="4" borderId="27" xfId="0" applyNumberFormat="1" applyFont="1" applyFill="1" applyBorder="1" applyAlignment="1">
      <alignment horizontal="right"/>
    </xf>
    <xf numFmtId="167" fontId="1" fillId="0" borderId="0" xfId="0" applyNumberFormat="1" applyFont="1" applyAlignment="1">
      <alignment horizontal="right"/>
    </xf>
    <xf numFmtId="167" fontId="8" fillId="0" borderId="0" xfId="1" applyNumberFormat="1" applyFont="1" applyAlignment="1">
      <alignment horizontal="right"/>
    </xf>
    <xf numFmtId="0" fontId="1" fillId="0" borderId="0" xfId="0" applyFont="1" applyFill="1" applyBorder="1"/>
    <xf numFmtId="0" fontId="19" fillId="0" borderId="1" xfId="0" applyFont="1" applyBorder="1" applyAlignment="1">
      <alignment horizontal="left"/>
    </xf>
    <xf numFmtId="0" fontId="19" fillId="0" borderId="15" xfId="0" applyFont="1" applyBorder="1" applyAlignment="1">
      <alignment horizontal="left"/>
    </xf>
    <xf numFmtId="0" fontId="19" fillId="0" borderId="6" xfId="0" applyFont="1" applyBorder="1" applyAlignment="1">
      <alignment horizontal="left"/>
    </xf>
    <xf numFmtId="0" fontId="5" fillId="0" borderId="0" xfId="0" applyFont="1"/>
    <xf numFmtId="0" fontId="2" fillId="0" borderId="30" xfId="0" applyFont="1" applyBorder="1"/>
    <xf numFmtId="167" fontId="2" fillId="4" borderId="32" xfId="0" applyNumberFormat="1" applyFont="1" applyFill="1" applyBorder="1" applyAlignment="1">
      <alignment horizontal="right"/>
    </xf>
    <xf numFmtId="167" fontId="2" fillId="0" borderId="8" xfId="0" applyNumberFormat="1" applyFont="1" applyBorder="1" applyAlignment="1">
      <alignment horizontal="right"/>
    </xf>
    <xf numFmtId="167" fontId="1" fillId="9" borderId="5" xfId="0" applyNumberFormat="1" applyFont="1" applyFill="1" applyBorder="1" applyAlignment="1" applyProtection="1">
      <alignment horizontal="right"/>
      <protection locked="0" hidden="1"/>
    </xf>
    <xf numFmtId="167" fontId="1" fillId="9" borderId="1" xfId="0" applyNumberFormat="1" applyFont="1" applyFill="1" applyBorder="1" applyAlignment="1" applyProtection="1">
      <alignment horizontal="right"/>
      <protection locked="0" hidden="1"/>
    </xf>
    <xf numFmtId="167" fontId="1" fillId="9" borderId="15" xfId="0" applyNumberFormat="1" applyFont="1" applyFill="1" applyBorder="1" applyAlignment="1" applyProtection="1">
      <alignment horizontal="right"/>
      <protection locked="0" hidden="1"/>
    </xf>
    <xf numFmtId="167" fontId="2" fillId="4" borderId="8" xfId="0" applyNumberFormat="1" applyFont="1" applyFill="1" applyBorder="1" applyAlignment="1">
      <alignment horizontal="right"/>
    </xf>
    <xf numFmtId="167" fontId="2" fillId="0" borderId="19" xfId="0" applyNumberFormat="1" applyFont="1" applyBorder="1" applyAlignment="1">
      <alignment horizontal="right"/>
    </xf>
    <xf numFmtId="167" fontId="1" fillId="9" borderId="20" xfId="0" applyNumberFormat="1" applyFont="1" applyFill="1" applyBorder="1" applyAlignment="1" applyProtection="1">
      <alignment horizontal="right"/>
      <protection locked="0" hidden="1"/>
    </xf>
    <xf numFmtId="167" fontId="1" fillId="9" borderId="21" xfId="0" applyNumberFormat="1" applyFont="1" applyFill="1" applyBorder="1" applyAlignment="1" applyProtection="1">
      <alignment horizontal="right"/>
      <protection locked="0" hidden="1"/>
    </xf>
    <xf numFmtId="167" fontId="1" fillId="9" borderId="22" xfId="0" applyNumberFormat="1" applyFont="1" applyFill="1" applyBorder="1" applyAlignment="1" applyProtection="1">
      <alignment horizontal="right"/>
      <protection locked="0" hidden="1"/>
    </xf>
    <xf numFmtId="167" fontId="1" fillId="10" borderId="9" xfId="0" applyNumberFormat="1" applyFont="1" applyFill="1" applyBorder="1" applyAlignment="1">
      <alignment horizontal="right"/>
    </xf>
    <xf numFmtId="167" fontId="1" fillId="10" borderId="13" xfId="0" applyNumberFormat="1" applyFont="1" applyFill="1" applyBorder="1" applyAlignment="1">
      <alignment horizontal="right"/>
    </xf>
    <xf numFmtId="167" fontId="1" fillId="10" borderId="14" xfId="0" applyNumberFormat="1" applyFont="1" applyFill="1" applyBorder="1" applyAlignment="1">
      <alignment horizontal="right"/>
    </xf>
    <xf numFmtId="171" fontId="16" fillId="0" borderId="39" xfId="1" applyNumberFormat="1" applyFont="1" applyBorder="1" applyAlignment="1">
      <alignment horizontal="right" vertical="center"/>
    </xf>
    <xf numFmtId="171" fontId="8" fillId="0" borderId="34" xfId="1" applyNumberFormat="1" applyFont="1" applyBorder="1" applyAlignment="1">
      <alignment horizontal="right" vertical="center"/>
    </xf>
    <xf numFmtId="171" fontId="8" fillId="0" borderId="36" xfId="1" applyNumberFormat="1" applyFont="1" applyBorder="1" applyAlignment="1">
      <alignment horizontal="right" vertical="center"/>
    </xf>
    <xf numFmtId="171" fontId="8" fillId="0" borderId="37" xfId="1" applyNumberFormat="1" applyFont="1" applyBorder="1" applyAlignment="1">
      <alignment horizontal="right" vertical="center"/>
    </xf>
    <xf numFmtId="171" fontId="16" fillId="0" borderId="11" xfId="1" applyNumberFormat="1" applyFont="1" applyBorder="1" applyAlignment="1">
      <alignment horizontal="right" vertical="center"/>
    </xf>
    <xf numFmtId="171" fontId="8" fillId="0" borderId="9" xfId="1" applyNumberFormat="1" applyFont="1" applyBorder="1" applyAlignment="1">
      <alignment horizontal="right" vertical="center"/>
    </xf>
    <xf numFmtId="171" fontId="8" fillId="0" borderId="13" xfId="1" applyNumberFormat="1" applyFont="1" applyBorder="1" applyAlignment="1">
      <alignment horizontal="right" vertical="center"/>
    </xf>
    <xf numFmtId="171" fontId="8" fillId="0" borderId="14" xfId="1" applyNumberFormat="1" applyFont="1" applyBorder="1" applyAlignment="1">
      <alignment horizontal="right" vertical="center"/>
    </xf>
    <xf numFmtId="171" fontId="16" fillId="0" borderId="8" xfId="1" applyNumberFormat="1" applyFont="1" applyBorder="1" applyAlignment="1">
      <alignment horizontal="right" vertical="center"/>
    </xf>
    <xf numFmtId="171" fontId="8" fillId="0" borderId="6" xfId="1" applyNumberFormat="1" applyFont="1" applyBorder="1" applyAlignment="1">
      <alignment horizontal="right" vertical="center"/>
    </xf>
    <xf numFmtId="171" fontId="8" fillId="0" borderId="1" xfId="1" applyNumberFormat="1" applyFont="1" applyBorder="1" applyAlignment="1">
      <alignment horizontal="right" vertical="center"/>
    </xf>
    <xf numFmtId="171" fontId="8" fillId="0" borderId="15" xfId="1" applyNumberFormat="1" applyFont="1" applyBorder="1" applyAlignment="1">
      <alignment horizontal="right" vertical="center"/>
    </xf>
    <xf numFmtId="171" fontId="16" fillId="0" borderId="19" xfId="1" applyNumberFormat="1" applyFont="1" applyBorder="1" applyAlignment="1">
      <alignment horizontal="right" vertical="center"/>
    </xf>
    <xf numFmtId="171" fontId="8" fillId="0" borderId="17" xfId="1" applyNumberFormat="1" applyFont="1" applyBorder="1" applyAlignment="1">
      <alignment horizontal="right" vertical="center"/>
    </xf>
    <xf numFmtId="171" fontId="8" fillId="0" borderId="21" xfId="1" applyNumberFormat="1" applyFont="1" applyBorder="1" applyAlignment="1">
      <alignment horizontal="right" vertical="center"/>
    </xf>
    <xf numFmtId="171" fontId="8" fillId="0" borderId="22" xfId="1" applyNumberFormat="1" applyFont="1" applyBorder="1" applyAlignment="1">
      <alignment horizontal="right" vertical="center"/>
    </xf>
    <xf numFmtId="0" fontId="8" fillId="0" borderId="30" xfId="0" applyFont="1" applyBorder="1"/>
    <xf numFmtId="0" fontId="1" fillId="0" borderId="30" xfId="0" applyFont="1" applyBorder="1"/>
    <xf numFmtId="164" fontId="1" fillId="0" borderId="25" xfId="0" applyNumberFormat="1" applyFont="1" applyBorder="1" applyAlignment="1">
      <alignment horizontal="right"/>
    </xf>
    <xf numFmtId="164" fontId="1" fillId="0" borderId="27" xfId="0" applyNumberFormat="1" applyFont="1" applyBorder="1" applyAlignment="1">
      <alignment horizontal="right"/>
    </xf>
    <xf numFmtId="164" fontId="1" fillId="0" borderId="6" xfId="0" applyNumberFormat="1" applyFont="1" applyBorder="1" applyAlignment="1">
      <alignment horizontal="right"/>
    </xf>
    <xf numFmtId="164" fontId="1" fillId="0" borderId="15" xfId="0" applyNumberFormat="1" applyFont="1" applyBorder="1" applyAlignment="1">
      <alignment horizontal="right"/>
    </xf>
    <xf numFmtId="164" fontId="1" fillId="0" borderId="24" xfId="0" applyNumberFormat="1" applyFont="1" applyBorder="1" applyAlignment="1">
      <alignment horizontal="right"/>
    </xf>
    <xf numFmtId="164" fontId="1" fillId="0" borderId="17" xfId="0" applyNumberFormat="1" applyFont="1" applyBorder="1" applyAlignment="1">
      <alignment horizontal="right"/>
    </xf>
    <xf numFmtId="164" fontId="1" fillId="0" borderId="22" xfId="0" applyNumberFormat="1" applyFont="1" applyBorder="1" applyAlignment="1">
      <alignment horizontal="right"/>
    </xf>
    <xf numFmtId="0" fontId="15" fillId="5" borderId="15" xfId="0" applyFont="1" applyFill="1" applyBorder="1" applyAlignment="1">
      <alignment horizontal="center" vertical="center"/>
    </xf>
    <xf numFmtId="167" fontId="2" fillId="4" borderId="5" xfId="0" applyNumberFormat="1" applyFont="1" applyFill="1" applyBorder="1" applyAlignment="1">
      <alignment horizontal="right" vertical="center"/>
    </xf>
    <xf numFmtId="167" fontId="2" fillId="4" borderId="1" xfId="0" applyNumberFormat="1" applyFont="1" applyFill="1" applyBorder="1" applyAlignment="1">
      <alignment horizontal="right" vertical="center"/>
    </xf>
    <xf numFmtId="167" fontId="2" fillId="4" borderId="3" xfId="0" applyNumberFormat="1" applyFont="1" applyFill="1" applyBorder="1" applyAlignment="1">
      <alignment horizontal="right" vertical="center"/>
    </xf>
    <xf numFmtId="167" fontId="2" fillId="4" borderId="6" xfId="0" applyNumberFormat="1" applyFont="1" applyFill="1" applyBorder="1" applyAlignment="1">
      <alignment horizontal="right" vertical="center"/>
    </xf>
    <xf numFmtId="167" fontId="2" fillId="4" borderId="15" xfId="0" applyNumberFormat="1" applyFont="1" applyFill="1" applyBorder="1" applyAlignment="1">
      <alignment horizontal="right" vertical="center"/>
    </xf>
    <xf numFmtId="167" fontId="1" fillId="5" borderId="42" xfId="0" applyNumberFormat="1" applyFont="1" applyFill="1" applyBorder="1"/>
    <xf numFmtId="0" fontId="1" fillId="5" borderId="27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0" fontId="1" fillId="5" borderId="15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1" fillId="16" borderId="16" xfId="0" applyFont="1" applyFill="1" applyBorder="1" applyAlignment="1">
      <alignment horizontal="center" vertical="center"/>
    </xf>
    <xf numFmtId="0" fontId="1" fillId="4" borderId="15" xfId="0" applyFont="1" applyFill="1" applyBorder="1" applyAlignment="1">
      <alignment horizontal="center" vertical="center"/>
    </xf>
    <xf numFmtId="0" fontId="1" fillId="16" borderId="15" xfId="0" applyFont="1" applyFill="1" applyBorder="1" applyAlignment="1">
      <alignment horizontal="center" vertical="center"/>
    </xf>
    <xf numFmtId="167" fontId="16" fillId="0" borderId="0" xfId="1" applyNumberFormat="1" applyFont="1" applyAlignment="1">
      <alignment horizontal="right"/>
    </xf>
    <xf numFmtId="0" fontId="1" fillId="5" borderId="26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16" borderId="4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16" borderId="3" xfId="0" applyFont="1" applyFill="1" applyBorder="1" applyAlignment="1">
      <alignment horizontal="center" vertical="center"/>
    </xf>
    <xf numFmtId="167" fontId="6" fillId="3" borderId="8" xfId="0" applyNumberFormat="1" applyFont="1" applyFill="1" applyBorder="1" applyAlignment="1" applyProtection="1">
      <alignment horizontal="right" vertical="center"/>
      <protection locked="0"/>
    </xf>
    <xf numFmtId="167" fontId="6" fillId="3" borderId="5" xfId="0" applyNumberFormat="1" applyFont="1" applyFill="1" applyBorder="1" applyAlignment="1" applyProtection="1">
      <alignment horizontal="right" vertical="center"/>
      <protection locked="0"/>
    </xf>
    <xf numFmtId="167" fontId="6" fillId="3" borderId="1" xfId="0" applyNumberFormat="1" applyFont="1" applyFill="1" applyBorder="1" applyAlignment="1" applyProtection="1">
      <alignment horizontal="right" vertical="center"/>
      <protection locked="0"/>
    </xf>
    <xf numFmtId="167" fontId="6" fillId="3" borderId="3" xfId="0" applyNumberFormat="1" applyFont="1" applyFill="1" applyBorder="1" applyAlignment="1" applyProtection="1">
      <alignment horizontal="right" vertical="center"/>
      <protection locked="0"/>
    </xf>
    <xf numFmtId="167" fontId="6" fillId="3" borderId="15" xfId="0" applyNumberFormat="1" applyFont="1" applyFill="1" applyBorder="1" applyAlignment="1" applyProtection="1">
      <alignment horizontal="right" vertical="center"/>
      <protection locked="0"/>
    </xf>
    <xf numFmtId="167" fontId="6" fillId="20" borderId="5" xfId="0" applyNumberFormat="1" applyFont="1" applyFill="1" applyBorder="1" applyAlignment="1" applyProtection="1">
      <alignment horizontal="right" vertical="center"/>
      <protection locked="0"/>
    </xf>
    <xf numFmtId="167" fontId="6" fillId="20" borderId="1" xfId="0" applyNumberFormat="1" applyFont="1" applyFill="1" applyBorder="1" applyAlignment="1" applyProtection="1">
      <alignment horizontal="right" vertical="center"/>
      <protection locked="0"/>
    </xf>
    <xf numFmtId="167" fontId="6" fillId="20" borderId="3" xfId="0" applyNumberFormat="1" applyFont="1" applyFill="1" applyBorder="1" applyAlignment="1" applyProtection="1">
      <alignment horizontal="right" vertical="center"/>
      <protection locked="0"/>
    </xf>
    <xf numFmtId="167" fontId="6" fillId="20" borderId="15" xfId="0" applyNumberFormat="1" applyFont="1" applyFill="1" applyBorder="1" applyAlignment="1" applyProtection="1">
      <alignment horizontal="right" vertical="center"/>
      <protection locked="0"/>
    </xf>
    <xf numFmtId="167" fontId="6" fillId="15" borderId="8" xfId="0" applyNumberFormat="1" applyFont="1" applyFill="1" applyBorder="1" applyAlignment="1">
      <alignment horizontal="right" vertical="center"/>
    </xf>
    <xf numFmtId="167" fontId="6" fillId="0" borderId="6" xfId="0" applyNumberFormat="1" applyFont="1" applyFill="1" applyBorder="1" applyAlignment="1">
      <alignment horizontal="right" vertical="center"/>
    </xf>
    <xf numFmtId="167" fontId="6" fillId="0" borderId="5" xfId="0" applyNumberFormat="1" applyFont="1" applyFill="1" applyBorder="1" applyAlignment="1">
      <alignment horizontal="right" vertical="center"/>
    </xf>
    <xf numFmtId="167" fontId="6" fillId="0" borderId="1" xfId="0" applyNumberFormat="1" applyFont="1" applyFill="1" applyBorder="1" applyAlignment="1">
      <alignment horizontal="right" vertical="center"/>
    </xf>
    <xf numFmtId="167" fontId="6" fillId="0" borderId="15" xfId="0" applyNumberFormat="1" applyFont="1" applyFill="1" applyBorder="1" applyAlignment="1">
      <alignment horizontal="right" vertical="center"/>
    </xf>
    <xf numFmtId="171" fontId="8" fillId="0" borderId="0" xfId="1" applyNumberFormat="1" applyFont="1" applyAlignment="1">
      <alignment horizontal="right"/>
    </xf>
    <xf numFmtId="171" fontId="7" fillId="0" borderId="0" xfId="1" applyNumberFormat="1" applyFont="1" applyAlignment="1">
      <alignment horizontal="right"/>
    </xf>
    <xf numFmtId="171" fontId="16" fillId="0" borderId="0" xfId="1" applyNumberFormat="1" applyFont="1" applyAlignment="1">
      <alignment horizontal="right"/>
    </xf>
    <xf numFmtId="171" fontId="27" fillId="0" borderId="0" xfId="1" applyNumberFormat="1" applyFont="1" applyAlignment="1">
      <alignment horizontal="right"/>
    </xf>
    <xf numFmtId="0" fontId="5" fillId="0" borderId="43" xfId="0" applyNumberFormat="1" applyFont="1" applyBorder="1" applyAlignment="1">
      <alignment horizontal="left" vertical="center" wrapText="1" indent="1"/>
    </xf>
    <xf numFmtId="0" fontId="5" fillId="0" borderId="56" xfId="0" applyNumberFormat="1" applyFont="1" applyBorder="1" applyAlignment="1">
      <alignment horizontal="left" vertical="center" wrapText="1" indent="1"/>
    </xf>
    <xf numFmtId="167" fontId="1" fillId="22" borderId="6" xfId="0" applyNumberFormat="1" applyFont="1" applyFill="1" applyBorder="1" applyAlignment="1" applyProtection="1">
      <alignment horizontal="right"/>
      <protection locked="0"/>
    </xf>
    <xf numFmtId="167" fontId="1" fillId="22" borderId="1" xfId="0" applyNumberFormat="1" applyFont="1" applyFill="1" applyBorder="1" applyAlignment="1" applyProtection="1">
      <alignment horizontal="right"/>
      <protection locked="0"/>
    </xf>
    <xf numFmtId="167" fontId="1" fillId="22" borderId="15" xfId="0" applyNumberFormat="1" applyFont="1" applyFill="1" applyBorder="1" applyAlignment="1" applyProtection="1">
      <alignment horizontal="right"/>
      <protection locked="0"/>
    </xf>
    <xf numFmtId="0" fontId="1" fillId="4" borderId="57" xfId="0" applyFont="1" applyFill="1" applyBorder="1"/>
    <xf numFmtId="0" fontId="1" fillId="4" borderId="58" xfId="0" applyFont="1" applyFill="1" applyBorder="1" applyAlignment="1">
      <alignment horizontal="center"/>
    </xf>
    <xf numFmtId="0" fontId="1" fillId="4" borderId="59" xfId="0" applyFont="1" applyFill="1" applyBorder="1"/>
    <xf numFmtId="0" fontId="1" fillId="4" borderId="58" xfId="0" applyFont="1" applyFill="1" applyBorder="1"/>
    <xf numFmtId="167" fontId="1" fillId="19" borderId="15" xfId="0" applyNumberFormat="1" applyFont="1" applyFill="1" applyBorder="1" applyAlignment="1" applyProtection="1">
      <alignment horizontal="right"/>
      <protection hidden="1"/>
    </xf>
    <xf numFmtId="167" fontId="1" fillId="4" borderId="44" xfId="0" applyNumberFormat="1" applyFont="1" applyFill="1" applyBorder="1" applyAlignment="1">
      <alignment horizontal="right" vertical="center"/>
    </xf>
    <xf numFmtId="167" fontId="1" fillId="4" borderId="13" xfId="0" applyNumberFormat="1" applyFont="1" applyFill="1" applyBorder="1" applyAlignment="1">
      <alignment horizontal="right" vertical="center"/>
    </xf>
    <xf numFmtId="167" fontId="5" fillId="17" borderId="23" xfId="0" applyNumberFormat="1" applyFont="1" applyFill="1" applyBorder="1" applyAlignment="1">
      <alignment horizontal="left" wrapText="1"/>
    </xf>
    <xf numFmtId="167" fontId="15" fillId="17" borderId="23" xfId="0" applyNumberFormat="1" applyFont="1" applyFill="1" applyBorder="1" applyAlignment="1">
      <alignment horizontal="left" wrapText="1"/>
    </xf>
    <xf numFmtId="167" fontId="5" fillId="0" borderId="6" xfId="0" applyNumberFormat="1" applyFont="1" applyBorder="1" applyAlignment="1">
      <alignment horizontal="right"/>
    </xf>
    <xf numFmtId="167" fontId="5" fillId="0" borderId="1" xfId="0" applyNumberFormat="1" applyFont="1" applyBorder="1" applyAlignment="1">
      <alignment horizontal="right"/>
    </xf>
    <xf numFmtId="167" fontId="5" fillId="0" borderId="15" xfId="0" applyNumberFormat="1" applyFont="1" applyBorder="1" applyAlignment="1">
      <alignment horizontal="right"/>
    </xf>
    <xf numFmtId="167" fontId="5" fillId="0" borderId="5" xfId="0" applyNumberFormat="1" applyFont="1" applyBorder="1" applyAlignment="1">
      <alignment horizontal="right"/>
    </xf>
    <xf numFmtId="167" fontId="5" fillId="0" borderId="3" xfId="0" applyNumberFormat="1" applyFont="1" applyBorder="1" applyAlignment="1">
      <alignment horizontal="right"/>
    </xf>
    <xf numFmtId="165" fontId="16" fillId="0" borderId="39" xfId="1" applyFont="1" applyBorder="1" applyAlignment="1">
      <alignment horizontal="center" vertical="center" wrapText="1"/>
    </xf>
    <xf numFmtId="165" fontId="16" fillId="0" borderId="34" xfId="1" applyFont="1" applyBorder="1" applyAlignment="1">
      <alignment horizontal="center" vertical="center" wrapText="1"/>
    </xf>
    <xf numFmtId="165" fontId="16" fillId="0" borderId="36" xfId="1" applyFont="1" applyBorder="1" applyAlignment="1">
      <alignment horizontal="center" vertical="center" wrapText="1"/>
    </xf>
    <xf numFmtId="165" fontId="16" fillId="0" borderId="37" xfId="1" applyFont="1" applyBorder="1" applyAlignment="1">
      <alignment horizontal="center" vertical="center" wrapText="1"/>
    </xf>
    <xf numFmtId="14" fontId="19" fillId="0" borderId="0" xfId="0" applyNumberFormat="1" applyFont="1"/>
    <xf numFmtId="166" fontId="5" fillId="0" borderId="17" xfId="0" applyNumberFormat="1" applyFont="1" applyBorder="1" applyAlignment="1" applyProtection="1">
      <alignment horizontal="center" vertical="center" wrapText="1"/>
      <protection hidden="1"/>
    </xf>
    <xf numFmtId="166" fontId="5" fillId="0" borderId="21" xfId="0" applyNumberFormat="1" applyFont="1" applyBorder="1" applyAlignment="1" applyProtection="1">
      <alignment horizontal="center" vertical="center" wrapText="1"/>
      <protection hidden="1"/>
    </xf>
    <xf numFmtId="166" fontId="5" fillId="0" borderId="22" xfId="0" applyNumberFormat="1" applyFont="1" applyBorder="1" applyAlignment="1" applyProtection="1">
      <alignment horizontal="center" vertical="center" wrapText="1"/>
      <protection hidden="1"/>
    </xf>
    <xf numFmtId="166" fontId="5" fillId="0" borderId="20" xfId="0" applyNumberFormat="1" applyFont="1" applyBorder="1" applyAlignment="1" applyProtection="1">
      <alignment horizontal="center" vertical="center" wrapText="1"/>
      <protection hidden="1"/>
    </xf>
    <xf numFmtId="166" fontId="5" fillId="0" borderId="18" xfId="0" applyNumberFormat="1" applyFont="1" applyBorder="1" applyAlignment="1" applyProtection="1">
      <alignment horizontal="center" vertical="center" wrapText="1"/>
      <protection hidden="1"/>
    </xf>
    <xf numFmtId="0" fontId="1" fillId="0" borderId="17" xfId="0" applyFont="1" applyBorder="1" applyAlignment="1" applyProtection="1">
      <alignment horizontal="center" vertical="center"/>
      <protection hidden="1"/>
    </xf>
    <xf numFmtId="0" fontId="1" fillId="0" borderId="21" xfId="0" applyFont="1" applyBorder="1" applyAlignment="1" applyProtection="1">
      <alignment horizontal="center" vertical="center"/>
      <protection hidden="1"/>
    </xf>
    <xf numFmtId="0" fontId="1" fillId="0" borderId="18" xfId="0" applyFont="1" applyBorder="1" applyAlignment="1" applyProtection="1">
      <alignment horizontal="center" vertical="center"/>
      <protection hidden="1"/>
    </xf>
    <xf numFmtId="0" fontId="1" fillId="0" borderId="20" xfId="0" applyFont="1" applyBorder="1" applyAlignment="1" applyProtection="1">
      <alignment horizontal="center" vertical="center"/>
      <protection hidden="1"/>
    </xf>
    <xf numFmtId="0" fontId="1" fillId="0" borderId="22" xfId="0" applyFont="1" applyBorder="1" applyAlignment="1" applyProtection="1">
      <alignment horizontal="center" vertical="center"/>
      <protection hidden="1"/>
    </xf>
    <xf numFmtId="10" fontId="2" fillId="0" borderId="34" xfId="0" applyNumberFormat="1" applyFont="1" applyBorder="1" applyAlignment="1" applyProtection="1">
      <alignment horizontal="center" vertical="center" wrapText="1"/>
      <protection hidden="1"/>
    </xf>
    <xf numFmtId="10" fontId="2" fillId="0" borderId="36" xfId="0" applyNumberFormat="1" applyFont="1" applyBorder="1" applyAlignment="1" applyProtection="1">
      <alignment horizontal="center" vertical="center" wrapText="1"/>
      <protection hidden="1"/>
    </xf>
    <xf numFmtId="10" fontId="2" fillId="0" borderId="37" xfId="0" applyNumberFormat="1" applyFont="1" applyBorder="1" applyAlignment="1" applyProtection="1">
      <alignment horizontal="center" vertical="center" wrapText="1"/>
      <protection hidden="1"/>
    </xf>
    <xf numFmtId="10" fontId="2" fillId="0" borderId="38" xfId="0" applyNumberFormat="1" applyFont="1" applyBorder="1" applyAlignment="1" applyProtection="1">
      <alignment horizontal="center" vertical="center" wrapText="1"/>
      <protection hidden="1"/>
    </xf>
    <xf numFmtId="10" fontId="2" fillId="0" borderId="28" xfId="0" applyNumberFormat="1" applyFont="1" applyBorder="1" applyAlignment="1" applyProtection="1">
      <alignment horizontal="center" vertical="center" wrapText="1"/>
      <protection hidden="1"/>
    </xf>
    <xf numFmtId="164" fontId="28" fillId="0" borderId="60" xfId="0" applyNumberFormat="1" applyFont="1" applyBorder="1" applyAlignment="1" applyProtection="1">
      <alignment horizontal="center"/>
      <protection hidden="1"/>
    </xf>
    <xf numFmtId="0" fontId="29" fillId="0" borderId="38" xfId="0" applyFont="1" applyBorder="1" applyAlignment="1" applyProtection="1">
      <alignment horizontal="center" vertical="center"/>
      <protection hidden="1"/>
    </xf>
    <xf numFmtId="0" fontId="29" fillId="0" borderId="36" xfId="0" applyFont="1" applyBorder="1" applyAlignment="1" applyProtection="1">
      <alignment horizontal="center" vertical="center"/>
      <protection hidden="1"/>
    </xf>
    <xf numFmtId="0" fontId="29" fillId="0" borderId="35" xfId="0" applyFont="1" applyBorder="1" applyAlignment="1" applyProtection="1">
      <alignment horizontal="center" vertical="center"/>
      <protection hidden="1"/>
    </xf>
    <xf numFmtId="164" fontId="28" fillId="0" borderId="39" xfId="0" applyNumberFormat="1" applyFont="1" applyBorder="1" applyAlignment="1" applyProtection="1">
      <alignment horizontal="center"/>
      <protection hidden="1"/>
    </xf>
    <xf numFmtId="0" fontId="29" fillId="0" borderId="37" xfId="0" applyFont="1" applyBorder="1" applyAlignment="1" applyProtection="1">
      <alignment horizontal="center" vertical="center"/>
      <protection hidden="1"/>
    </xf>
    <xf numFmtId="0" fontId="29" fillId="0" borderId="17" xfId="0" applyFont="1" applyBorder="1" applyAlignment="1" applyProtection="1">
      <alignment horizontal="center" vertical="center"/>
      <protection hidden="1"/>
    </xf>
    <xf numFmtId="0" fontId="29" fillId="0" borderId="21" xfId="0" applyFont="1" applyBorder="1" applyAlignment="1" applyProtection="1">
      <alignment horizontal="center" vertical="center"/>
      <protection hidden="1"/>
    </xf>
    <xf numFmtId="0" fontId="29" fillId="0" borderId="22" xfId="0" applyFont="1" applyBorder="1" applyAlignment="1" applyProtection="1">
      <alignment horizontal="center" vertical="center"/>
      <protection hidden="1"/>
    </xf>
    <xf numFmtId="0" fontId="29" fillId="0" borderId="18" xfId="0" applyFont="1" applyBorder="1" applyAlignment="1" applyProtection="1">
      <alignment horizontal="center" vertical="center"/>
      <protection hidden="1"/>
    </xf>
    <xf numFmtId="0" fontId="29" fillId="0" borderId="20" xfId="0" applyFont="1" applyBorder="1" applyAlignment="1" applyProtection="1">
      <alignment horizontal="center" vertical="center"/>
      <protection hidden="1"/>
    </xf>
    <xf numFmtId="166" fontId="29" fillId="23" borderId="17" xfId="0" applyNumberFormat="1" applyFont="1" applyFill="1" applyBorder="1" applyAlignment="1" applyProtection="1">
      <alignment horizontal="center" vertical="center"/>
      <protection hidden="1"/>
    </xf>
    <xf numFmtId="166" fontId="29" fillId="23" borderId="21" xfId="0" applyNumberFormat="1" applyFont="1" applyFill="1" applyBorder="1" applyAlignment="1" applyProtection="1">
      <alignment horizontal="center" vertical="center"/>
      <protection hidden="1"/>
    </xf>
    <xf numFmtId="166" fontId="29" fillId="23" borderId="22" xfId="0" applyNumberFormat="1" applyFont="1" applyFill="1" applyBorder="1" applyAlignment="1" applyProtection="1">
      <alignment horizontal="center" vertical="center"/>
      <protection hidden="1"/>
    </xf>
    <xf numFmtId="0" fontId="17" fillId="0" borderId="0" xfId="4"/>
    <xf numFmtId="0" fontId="31" fillId="0" borderId="0" xfId="4" applyNumberFormat="1" applyFont="1" applyBorder="1" applyAlignment="1">
      <alignment horizontal="left" wrapText="1"/>
    </xf>
    <xf numFmtId="0" fontId="13" fillId="0" borderId="39" xfId="4" applyNumberFormat="1" applyFont="1" applyBorder="1" applyAlignment="1" applyProtection="1">
      <alignment horizontal="center" vertical="center" wrapText="1"/>
      <protection hidden="1"/>
    </xf>
    <xf numFmtId="0" fontId="13" fillId="0" borderId="60" xfId="4" applyNumberFormat="1" applyFont="1" applyBorder="1" applyAlignment="1" applyProtection="1">
      <alignment horizontal="center" vertical="center" wrapText="1"/>
      <protection hidden="1"/>
    </xf>
    <xf numFmtId="0" fontId="0" fillId="0" borderId="0" xfId="0" applyProtection="1">
      <protection hidden="1"/>
    </xf>
    <xf numFmtId="0" fontId="32" fillId="0" borderId="0" xfId="0" applyFont="1" applyProtection="1">
      <protection hidden="1"/>
    </xf>
    <xf numFmtId="164" fontId="14" fillId="4" borderId="61" xfId="4" applyNumberFormat="1" applyFont="1" applyFill="1" applyBorder="1" applyAlignment="1">
      <alignment horizontal="left" vertical="center"/>
    </xf>
    <xf numFmtId="164" fontId="14" fillId="4" borderId="62" xfId="4" applyNumberFormat="1" applyFont="1" applyFill="1" applyBorder="1" applyAlignment="1">
      <alignment horizontal="left" vertical="center"/>
    </xf>
    <xf numFmtId="164" fontId="14" fillId="16" borderId="61" xfId="4" applyNumberFormat="1" applyFont="1" applyFill="1" applyBorder="1" applyAlignment="1">
      <alignment horizontal="left" vertical="center"/>
    </xf>
    <xf numFmtId="164" fontId="14" fillId="16" borderId="62" xfId="4" applyNumberFormat="1" applyFont="1" applyFill="1" applyBorder="1" applyAlignment="1">
      <alignment horizontal="left" vertical="center"/>
    </xf>
    <xf numFmtId="0" fontId="1" fillId="0" borderId="61" xfId="0" applyFont="1" applyFill="1" applyBorder="1" applyAlignment="1">
      <alignment horizontal="left" wrapText="1" indent="4"/>
    </xf>
    <xf numFmtId="164" fontId="14" fillId="0" borderId="62" xfId="4" applyNumberFormat="1" applyFont="1" applyFill="1" applyBorder="1" applyAlignment="1">
      <alignment horizontal="left" vertical="center"/>
    </xf>
    <xf numFmtId="49" fontId="14" fillId="0" borderId="63" xfId="4" applyNumberFormat="1" applyFont="1" applyFill="1" applyBorder="1" applyAlignment="1" applyProtection="1">
      <alignment horizontal="left" vertical="center" wrapText="1"/>
      <protection locked="0"/>
    </xf>
    <xf numFmtId="49" fontId="14" fillId="16" borderId="63" xfId="4" applyNumberFormat="1" applyFont="1" applyFill="1" applyBorder="1" applyAlignment="1" applyProtection="1">
      <alignment horizontal="left" vertical="center" wrapText="1"/>
      <protection locked="0"/>
    </xf>
    <xf numFmtId="164" fontId="14" fillId="4" borderId="64" xfId="4" applyNumberFormat="1" applyFont="1" applyFill="1" applyBorder="1" applyAlignment="1">
      <alignment horizontal="left" vertical="center"/>
    </xf>
    <xf numFmtId="164" fontId="14" fillId="4" borderId="65" xfId="4" applyNumberFormat="1" applyFont="1" applyFill="1" applyBorder="1" applyAlignment="1">
      <alignment horizontal="left" vertical="center"/>
    </xf>
    <xf numFmtId="49" fontId="14" fillId="4" borderId="66" xfId="4" applyNumberFormat="1" applyFont="1" applyFill="1" applyBorder="1" applyAlignment="1" applyProtection="1">
      <alignment horizontal="left" vertical="center" wrapText="1"/>
      <protection locked="0"/>
    </xf>
    <xf numFmtId="0" fontId="1" fillId="16" borderId="9" xfId="0" applyFont="1" applyFill="1" applyBorder="1" applyAlignment="1">
      <alignment horizontal="left" wrapText="1" indent="2"/>
    </xf>
    <xf numFmtId="164" fontId="14" fillId="16" borderId="13" xfId="4" applyNumberFormat="1" applyFont="1" applyFill="1" applyBorder="1" applyAlignment="1">
      <alignment horizontal="left" vertical="center"/>
    </xf>
    <xf numFmtId="49" fontId="14" fillId="16" borderId="14" xfId="4" applyNumberFormat="1" applyFont="1" applyFill="1" applyBorder="1" applyAlignment="1" applyProtection="1">
      <alignment horizontal="left" vertical="center" wrapText="1"/>
      <protection locked="0"/>
    </xf>
    <xf numFmtId="0" fontId="1" fillId="16" borderId="61" xfId="0" applyFont="1" applyFill="1" applyBorder="1" applyAlignment="1">
      <alignment horizontal="left" wrapText="1" indent="2"/>
    </xf>
    <xf numFmtId="164" fontId="14" fillId="4" borderId="67" xfId="4" applyNumberFormat="1" applyFont="1" applyFill="1" applyBorder="1" applyAlignment="1">
      <alignment horizontal="left" vertical="center"/>
    </xf>
    <xf numFmtId="164" fontId="14" fillId="4" borderId="68" xfId="4" applyNumberFormat="1" applyFont="1" applyFill="1" applyBorder="1" applyAlignment="1">
      <alignment horizontal="left" vertical="center"/>
    </xf>
    <xf numFmtId="164" fontId="14" fillId="4" borderId="69" xfId="4" applyNumberFormat="1" applyFont="1" applyFill="1" applyBorder="1" applyAlignment="1" applyProtection="1">
      <alignment horizontal="left" vertical="center"/>
      <protection locked="0"/>
    </xf>
    <xf numFmtId="164" fontId="14" fillId="4" borderId="63" xfId="4" applyNumberFormat="1" applyFont="1" applyFill="1" applyBorder="1" applyAlignment="1" applyProtection="1">
      <alignment horizontal="left" vertical="center"/>
      <protection locked="0"/>
    </xf>
    <xf numFmtId="164" fontId="14" fillId="16" borderId="63" xfId="4" applyNumberFormat="1" applyFont="1" applyFill="1" applyBorder="1" applyAlignment="1" applyProtection="1">
      <alignment horizontal="left" vertical="center"/>
      <protection locked="0"/>
    </xf>
    <xf numFmtId="167" fontId="6" fillId="24" borderId="8" xfId="0" applyNumberFormat="1" applyFont="1" applyFill="1" applyBorder="1" applyAlignment="1" applyProtection="1">
      <alignment horizontal="right" vertical="center"/>
      <protection locked="0"/>
    </xf>
    <xf numFmtId="0" fontId="1" fillId="0" borderId="46" xfId="0" applyFont="1" applyBorder="1" applyAlignment="1">
      <alignment horizontal="center" wrapText="1"/>
    </xf>
    <xf numFmtId="0" fontId="1" fillId="0" borderId="48" xfId="0" applyFont="1" applyBorder="1" applyAlignment="1">
      <alignment horizont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8" fillId="7" borderId="41" xfId="0" applyFont="1" applyFill="1" applyBorder="1" applyAlignment="1" applyProtection="1">
      <alignment horizontal="center" vertical="center"/>
      <protection hidden="1"/>
    </xf>
    <xf numFmtId="0" fontId="28" fillId="7" borderId="42" xfId="0" applyFont="1" applyFill="1" applyBorder="1" applyAlignment="1" applyProtection="1">
      <alignment horizontal="center" vertical="center"/>
      <protection hidden="1"/>
    </xf>
    <xf numFmtId="0" fontId="28" fillId="7" borderId="40" xfId="0" applyFont="1" applyFill="1" applyBorder="1" applyAlignment="1" applyProtection="1">
      <alignment horizontal="center" vertical="center"/>
      <protection hidden="1"/>
    </xf>
    <xf numFmtId="0" fontId="28" fillId="0" borderId="41" xfId="0" applyFont="1" applyBorder="1" applyAlignment="1" applyProtection="1">
      <alignment horizontal="center" vertical="center"/>
      <protection hidden="1"/>
    </xf>
    <xf numFmtId="0" fontId="28" fillId="0" borderId="42" xfId="0" applyFont="1" applyBorder="1" applyAlignment="1" applyProtection="1">
      <alignment horizontal="center" vertical="center"/>
      <protection hidden="1"/>
    </xf>
    <xf numFmtId="0" fontId="28" fillId="0" borderId="40" xfId="0" applyFont="1" applyBorder="1" applyAlignment="1" applyProtection="1">
      <alignment horizontal="center" vertical="center"/>
      <protection hidden="1"/>
    </xf>
    <xf numFmtId="0" fontId="2" fillId="0" borderId="9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8" fillId="0" borderId="50" xfId="0" applyFont="1" applyBorder="1" applyAlignment="1" applyProtection="1">
      <alignment horizontal="center" vertical="center"/>
      <protection hidden="1"/>
    </xf>
    <xf numFmtId="0" fontId="28" fillId="0" borderId="12" xfId="0" applyFont="1" applyBorder="1" applyAlignment="1" applyProtection="1">
      <alignment horizontal="center" vertical="center"/>
      <protection hidden="1"/>
    </xf>
    <xf numFmtId="0" fontId="28" fillId="0" borderId="13" xfId="0" applyFont="1" applyBorder="1" applyAlignment="1" applyProtection="1">
      <alignment horizontal="center" vertical="center"/>
      <protection hidden="1"/>
    </xf>
    <xf numFmtId="0" fontId="28" fillId="0" borderId="14" xfId="0" applyFont="1" applyBorder="1" applyAlignment="1" applyProtection="1">
      <alignment horizontal="center" vertical="center"/>
      <protection hidden="1"/>
    </xf>
    <xf numFmtId="0" fontId="16" fillId="0" borderId="30" xfId="0" applyFont="1" applyBorder="1" applyAlignment="1">
      <alignment horizontal="left" vertical="center"/>
    </xf>
    <xf numFmtId="0" fontId="28" fillId="0" borderId="11" xfId="0" applyFont="1" applyBorder="1" applyAlignment="1" applyProtection="1">
      <alignment horizontal="center" vertical="center"/>
      <protection hidden="1"/>
    </xf>
    <xf numFmtId="0" fontId="28" fillId="0" borderId="19" xfId="0" applyFont="1" applyBorder="1" applyAlignment="1" applyProtection="1">
      <alignment horizontal="center" vertical="center"/>
      <protection hidden="1"/>
    </xf>
    <xf numFmtId="0" fontId="28" fillId="0" borderId="9" xfId="0" applyFont="1" applyBorder="1" applyAlignment="1" applyProtection="1">
      <alignment horizontal="center" vertical="center"/>
      <protection hidden="1"/>
    </xf>
    <xf numFmtId="0" fontId="28" fillId="0" borderId="10" xfId="0" applyFont="1" applyBorder="1" applyAlignment="1" applyProtection="1">
      <alignment horizontal="center" vertical="center"/>
      <protection hidden="1"/>
    </xf>
    <xf numFmtId="164" fontId="28" fillId="0" borderId="9" xfId="0" applyNumberFormat="1" applyFont="1" applyBorder="1" applyAlignment="1" applyProtection="1">
      <alignment horizontal="center" vertical="center"/>
      <protection hidden="1"/>
    </xf>
    <xf numFmtId="0" fontId="28" fillId="0" borderId="29" xfId="0" applyFont="1" applyBorder="1" applyAlignment="1" applyProtection="1">
      <alignment horizontal="center" vertical="center"/>
      <protection hidden="1"/>
    </xf>
    <xf numFmtId="164" fontId="28" fillId="0" borderId="52" xfId="0" applyNumberFormat="1" applyFont="1" applyBorder="1" applyAlignment="1" applyProtection="1">
      <alignment horizontal="center" vertical="center"/>
      <protection hidden="1"/>
    </xf>
    <xf numFmtId="164" fontId="28" fillId="0" borderId="53" xfId="0" applyNumberFormat="1" applyFont="1" applyBorder="1" applyAlignment="1" applyProtection="1">
      <alignment horizontal="center" vertical="center"/>
      <protection hidden="1"/>
    </xf>
    <xf numFmtId="0" fontId="2" fillId="0" borderId="12" xfId="0" applyFont="1" applyBorder="1" applyAlignment="1" applyProtection="1">
      <alignment horizontal="center" vertical="center"/>
      <protection hidden="1"/>
    </xf>
    <xf numFmtId="0" fontId="2" fillId="0" borderId="13" xfId="0" applyFont="1" applyBorder="1" applyAlignment="1" applyProtection="1">
      <alignment horizontal="center" vertical="center"/>
      <protection hidden="1"/>
    </xf>
    <xf numFmtId="0" fontId="2" fillId="0" borderId="10" xfId="0" applyFont="1" applyBorder="1" applyAlignment="1" applyProtection="1">
      <alignment horizontal="center" vertical="center"/>
      <protection hidden="1"/>
    </xf>
    <xf numFmtId="0" fontId="2" fillId="0" borderId="11" xfId="0" applyFont="1" applyBorder="1" applyAlignment="1" applyProtection="1">
      <alignment horizontal="center" vertical="center"/>
      <protection hidden="1"/>
    </xf>
    <xf numFmtId="0" fontId="2" fillId="0" borderId="19" xfId="0" applyFont="1" applyBorder="1" applyAlignment="1" applyProtection="1">
      <alignment horizontal="center" vertical="center"/>
      <protection hidden="1"/>
    </xf>
    <xf numFmtId="0" fontId="2" fillId="0" borderId="9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9" xfId="0" applyFont="1" applyBorder="1" applyAlignment="1" applyProtection="1">
      <alignment horizontal="center" vertical="center"/>
      <protection hidden="1"/>
    </xf>
    <xf numFmtId="0" fontId="15" fillId="0" borderId="52" xfId="0" applyNumberFormat="1" applyFont="1" applyBorder="1" applyAlignment="1" applyProtection="1">
      <alignment horizontal="center" vertical="center" wrapText="1"/>
      <protection hidden="1"/>
    </xf>
    <xf numFmtId="0" fontId="15" fillId="0" borderId="53" xfId="0" applyNumberFormat="1" applyFont="1" applyBorder="1" applyAlignment="1" applyProtection="1">
      <alignment horizontal="center" vertical="center" wrapText="1"/>
      <protection hidden="1"/>
    </xf>
    <xf numFmtId="0" fontId="15" fillId="0" borderId="12" xfId="0" applyNumberFormat="1" applyFont="1" applyBorder="1" applyAlignment="1" applyProtection="1">
      <alignment horizontal="center" vertical="center" wrapText="1"/>
      <protection hidden="1"/>
    </xf>
    <xf numFmtId="0" fontId="15" fillId="0" borderId="13" xfId="0" applyNumberFormat="1" applyFont="1" applyBorder="1" applyAlignment="1" applyProtection="1">
      <alignment horizontal="center" vertical="center" wrapText="1"/>
      <protection hidden="1"/>
    </xf>
    <xf numFmtId="0" fontId="15" fillId="0" borderId="10" xfId="0" applyNumberFormat="1" applyFont="1" applyBorder="1" applyAlignment="1" applyProtection="1">
      <alignment horizontal="center" vertical="center" wrapText="1"/>
      <protection hidden="1"/>
    </xf>
    <xf numFmtId="0" fontId="5" fillId="0" borderId="51" xfId="0" applyNumberFormat="1" applyFont="1" applyBorder="1" applyAlignment="1">
      <alignment horizontal="center" vertical="center" wrapText="1"/>
    </xf>
    <xf numFmtId="0" fontId="5" fillId="0" borderId="54" xfId="0" applyNumberFormat="1" applyFont="1" applyBorder="1" applyAlignment="1">
      <alignment horizontal="center" vertical="center" wrapText="1"/>
    </xf>
    <xf numFmtId="0" fontId="5" fillId="0" borderId="46" xfId="0" applyNumberFormat="1" applyFont="1" applyBorder="1" applyAlignment="1">
      <alignment horizontal="center" vertical="center" wrapText="1"/>
    </xf>
    <xf numFmtId="0" fontId="5" fillId="0" borderId="55" xfId="0" applyNumberFormat="1" applyFont="1" applyBorder="1" applyAlignment="1">
      <alignment horizontal="center" vertical="center" wrapText="1"/>
    </xf>
    <xf numFmtId="0" fontId="15" fillId="0" borderId="9" xfId="0" applyNumberFormat="1" applyFont="1" applyBorder="1" applyAlignment="1" applyProtection="1">
      <alignment horizontal="center" vertical="center" wrapText="1"/>
      <protection hidden="1"/>
    </xf>
    <xf numFmtId="0" fontId="15" fillId="0" borderId="14" xfId="0" applyNumberFormat="1" applyFont="1" applyBorder="1" applyAlignment="1" applyProtection="1">
      <alignment horizontal="center" vertical="center" wrapText="1"/>
      <protection hidden="1"/>
    </xf>
    <xf numFmtId="0" fontId="30" fillId="0" borderId="0" xfId="4" applyNumberFormat="1" applyFont="1" applyAlignment="1">
      <alignment horizontal="center"/>
    </xf>
  </cellXfs>
  <cellStyles count="5">
    <cellStyle name="Обычный" xfId="0" builtinId="0"/>
    <cellStyle name="Обычный 2" xfId="3"/>
    <cellStyle name="Обычный_4. Комментарии" xfId="4"/>
    <cellStyle name="Пояснение" xfId="2" builtinId="53" customBuiltin="1"/>
    <cellStyle name="Финансовый" xfId="1" builtin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5C"/>
      <rgbColor rgb="FF808000"/>
      <rgbColor rgb="FF800080"/>
      <rgbColor rgb="FF008080"/>
      <rgbColor rgb="FFBFBFC0"/>
      <rgbColor rgb="FF808080"/>
      <rgbColor rgb="FF8EB4E3"/>
      <rgbColor rgb="FF993366"/>
      <rgbColor rgb="FFEBF1DE"/>
      <rgbColor rgb="FFDCE6F2"/>
      <rgbColor rgb="FF660066"/>
      <rgbColor rgb="FFFF8080"/>
      <rgbColor rgb="FF0066CC"/>
      <rgbColor rgb="FFB9CDE5"/>
      <rgbColor rgb="FF000080"/>
      <rgbColor rgb="FFFF00FF"/>
      <rgbColor rgb="FFD9D416"/>
      <rgbColor rgb="FF00FFFF"/>
      <rgbColor rgb="FF800080"/>
      <rgbColor rgb="FF800000"/>
      <rgbColor rgb="FF008080"/>
      <rgbColor rgb="FF0000FF"/>
      <rgbColor rgb="FF00B0F0"/>
      <rgbColor rgb="FFDFDFE0"/>
      <rgbColor rgb="FFCBE4E5"/>
      <rgbColor rgb="FFF2DCDB"/>
      <rgbColor rgb="FF93CDDD"/>
      <rgbColor rgb="FFB7DEE8"/>
      <rgbColor rgb="FFACC8BD"/>
      <rgbColor rgb="FFFCD5B5"/>
      <rgbColor rgb="FF3366FF"/>
      <rgbColor rgb="FF33CCCC"/>
      <rgbColor rgb="FF92D050"/>
      <rgbColor rgb="FFFFC000"/>
      <rgbColor rgb="FFFF9900"/>
      <rgbColor rgb="FFE46C0A"/>
      <rgbColor rgb="FF666699"/>
      <rgbColor rgb="FFA0A0A0"/>
      <rgbColor rgb="FF003366"/>
      <rgbColor rgb="FF00B050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CC"/>
      <color rgb="FFFFE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845820</xdr:colOff>
      <xdr:row>34</xdr:row>
      <xdr:rowOff>0</xdr:rowOff>
    </xdr:to>
    <xdr:sp macro="" textlink="">
      <xdr:nvSpPr>
        <xdr:cNvPr id="4098" name="shapetype_202" hidden="1">
          <a:extLst>
            <a:ext uri="{FF2B5EF4-FFF2-40B4-BE49-F238E27FC236}">
              <a16:creationId xmlns="" xmlns:a16="http://schemas.microsoft.com/office/drawing/2014/main" id="{00000000-0008-0000-0000-00000210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BL788"/>
  <sheetViews>
    <sheetView showGridLines="0" topLeftCell="A103" zoomScale="75" zoomScaleNormal="75" workbookViewId="0">
      <pane xSplit="2" topLeftCell="F1" activePane="topRight" state="frozen"/>
      <selection pane="topRight" activeCell="M139" sqref="M139"/>
    </sheetView>
  </sheetViews>
  <sheetFormatPr defaultRowHeight="15" outlineLevelRow="1" x14ac:dyDescent="0.25"/>
  <cols>
    <col min="1" max="1" width="46.42578125" customWidth="1"/>
    <col min="2" max="2" width="16.42578125" style="81"/>
    <col min="3" max="37" width="13.28515625" customWidth="1"/>
    <col min="38" max="39" width="10.85546875"/>
    <col min="40" max="40" width="11.140625"/>
    <col min="41" max="41" width="10.85546875"/>
    <col min="42" max="42" width="10.42578125"/>
    <col min="44" max="44" width="10.140625"/>
    <col min="45" max="45" width="8.5703125"/>
    <col min="47" max="49" width="8.5703125"/>
    <col min="53" max="1022" width="8.5703125"/>
  </cols>
  <sheetData>
    <row r="1" spans="1:52" x14ac:dyDescent="0.25">
      <c r="A1" s="40"/>
      <c r="B1" s="97" t="s">
        <v>12</v>
      </c>
      <c r="C1" s="95"/>
      <c r="D1" s="95"/>
      <c r="E1" s="95"/>
      <c r="F1" s="95"/>
      <c r="G1" s="5"/>
      <c r="H1" s="5"/>
      <c r="I1" s="4"/>
      <c r="J1" s="4"/>
      <c r="K1" s="196"/>
    </row>
    <row r="2" spans="1:52" ht="30" x14ac:dyDescent="0.25">
      <c r="A2" s="98" t="s">
        <v>14</v>
      </c>
      <c r="B2" s="108"/>
      <c r="C2" s="96"/>
      <c r="D2" s="4"/>
      <c r="E2" s="4"/>
      <c r="F2" s="4"/>
    </row>
    <row r="3" spans="1:52" ht="30" x14ac:dyDescent="0.25">
      <c r="A3" s="98" t="s">
        <v>15</v>
      </c>
      <c r="B3" s="6"/>
      <c r="C3" s="96"/>
      <c r="D3" s="96"/>
      <c r="E3" s="96"/>
      <c r="F3" s="96"/>
      <c r="G3" s="4"/>
      <c r="H3" s="4"/>
      <c r="I3" s="4"/>
    </row>
    <row r="4" spans="1:52" ht="30" x14ac:dyDescent="0.25">
      <c r="A4" s="98" t="s">
        <v>17</v>
      </c>
      <c r="B4" s="109"/>
      <c r="C4" s="96"/>
      <c r="D4" s="96"/>
      <c r="E4" s="96"/>
      <c r="F4" s="96"/>
      <c r="G4" s="4"/>
      <c r="H4" s="4"/>
      <c r="I4" s="4"/>
    </row>
    <row r="5" spans="1:52" x14ac:dyDescent="0.25">
      <c r="A5" s="214"/>
      <c r="B5" s="96"/>
      <c r="C5" s="96"/>
      <c r="D5" s="96"/>
      <c r="E5" s="96"/>
      <c r="F5" s="96"/>
      <c r="G5" s="4"/>
      <c r="H5" s="4"/>
      <c r="I5" s="4"/>
    </row>
    <row r="6" spans="1:52" x14ac:dyDescent="0.25">
      <c r="A6" s="218" t="s">
        <v>13</v>
      </c>
      <c r="B6" s="77"/>
      <c r="C6" s="4"/>
      <c r="D6" s="1"/>
      <c r="E6" s="4"/>
      <c r="F6" s="1"/>
      <c r="G6" s="4"/>
      <c r="H6" s="1"/>
      <c r="I6" s="4"/>
    </row>
    <row r="7" spans="1:52" x14ac:dyDescent="0.25">
      <c r="A7" s="213" t="s">
        <v>157</v>
      </c>
      <c r="B7" s="77"/>
      <c r="C7" s="4"/>
      <c r="D7" s="4"/>
      <c r="E7" s="4"/>
      <c r="F7" s="4"/>
      <c r="G7" s="4"/>
      <c r="H7" s="4"/>
      <c r="I7" s="4"/>
    </row>
    <row r="8" spans="1:52" ht="15.75" thickBot="1" x14ac:dyDescent="0.3">
      <c r="A8" s="213" t="s">
        <v>160</v>
      </c>
      <c r="B8" s="77"/>
      <c r="C8" s="4"/>
      <c r="D8" s="4"/>
      <c r="E8" s="4"/>
      <c r="F8" s="4"/>
      <c r="G8" s="4"/>
      <c r="H8" s="4"/>
      <c r="I8" s="4"/>
    </row>
    <row r="9" spans="1:52" ht="15.75" thickBot="1" x14ac:dyDescent="0.3">
      <c r="A9" s="44" t="s">
        <v>16</v>
      </c>
      <c r="B9" s="45" t="s">
        <v>68</v>
      </c>
      <c r="C9" s="513" t="str">
        <f>(YEAR(Test_date)-3)&amp;" год"</f>
        <v>2017 год</v>
      </c>
      <c r="D9" s="510" t="str">
        <f>(LEFT(C9,4)+1)&amp;" год"</f>
        <v>2018 год</v>
      </c>
      <c r="E9" s="510" t="str">
        <f>(LEFT(D9,4)+1)&amp;" год"</f>
        <v>2019 год</v>
      </c>
      <c r="F9" s="510" t="str">
        <f>(LEFT(E9,4)+1)&amp;" год"</f>
        <v>2020 год</v>
      </c>
      <c r="G9" s="510" t="str">
        <f>(LEFT(F9,4)+1)&amp;" год"</f>
        <v>2021 год</v>
      </c>
      <c r="H9" s="510" t="str">
        <f>(LEFT(G9,4)+1)&amp;" год"</f>
        <v>2022 год</v>
      </c>
      <c r="I9" s="4"/>
    </row>
    <row r="10" spans="1:52" x14ac:dyDescent="0.25">
      <c r="A10" s="41" t="s">
        <v>18</v>
      </c>
      <c r="B10" s="78" t="s">
        <v>19</v>
      </c>
      <c r="C10" s="128">
        <f t="shared" ref="C10:H10" si="0">C11+C15++C19+C23+C27+C31+C35</f>
        <v>22.966999999999999</v>
      </c>
      <c r="D10" s="129">
        <f t="shared" si="0"/>
        <v>24.124999999999996</v>
      </c>
      <c r="E10" s="130">
        <f t="shared" si="0"/>
        <v>24.893000000000001</v>
      </c>
      <c r="F10" s="50">
        <f t="shared" si="0"/>
        <v>25.122</v>
      </c>
      <c r="G10" s="51">
        <f t="shared" si="0"/>
        <v>25.56</v>
      </c>
      <c r="H10" s="52">
        <f t="shared" si="0"/>
        <v>25.56</v>
      </c>
      <c r="I10" s="4"/>
      <c r="AZ10">
        <v>1</v>
      </c>
    </row>
    <row r="11" spans="1:52" x14ac:dyDescent="0.25">
      <c r="A11" s="69" t="s">
        <v>167</v>
      </c>
      <c r="B11" s="79" t="s">
        <v>19</v>
      </c>
      <c r="C11" s="68">
        <f t="shared" ref="C11:H11" si="1">SUM(C12:C14)</f>
        <v>1.0750000000000002</v>
      </c>
      <c r="D11" s="10">
        <f t="shared" si="1"/>
        <v>1.1579999999999999</v>
      </c>
      <c r="E11" s="49">
        <f t="shared" si="1"/>
        <v>1.1830000000000001</v>
      </c>
      <c r="F11" s="48">
        <f t="shared" si="1"/>
        <v>1.0089999999999999</v>
      </c>
      <c r="G11" s="10">
        <f t="shared" si="1"/>
        <v>1.0089999999999999</v>
      </c>
      <c r="H11" s="49">
        <f t="shared" si="1"/>
        <v>1.0089999999999999</v>
      </c>
      <c r="I11" s="4"/>
      <c r="AZ11">
        <v>2</v>
      </c>
    </row>
    <row r="12" spans="1:52" x14ac:dyDescent="0.25">
      <c r="A12" s="18" t="s">
        <v>20</v>
      </c>
      <c r="B12" s="26" t="s">
        <v>19</v>
      </c>
      <c r="C12" s="139">
        <v>0.08</v>
      </c>
      <c r="D12" s="140">
        <v>3.5999999999999997E-2</v>
      </c>
      <c r="E12" s="141">
        <v>1.2999999999999999E-2</v>
      </c>
      <c r="F12" s="206">
        <v>0.02</v>
      </c>
      <c r="G12" s="206">
        <v>0.02</v>
      </c>
      <c r="H12" s="206">
        <v>0.02</v>
      </c>
      <c r="I12" s="4"/>
      <c r="AY12" t="s">
        <v>105</v>
      </c>
      <c r="AZ12">
        <v>3</v>
      </c>
    </row>
    <row r="13" spans="1:52" x14ac:dyDescent="0.25">
      <c r="A13" s="18" t="s">
        <v>21</v>
      </c>
      <c r="B13" s="26" t="s">
        <v>19</v>
      </c>
      <c r="C13" s="139">
        <v>0.19700000000000001</v>
      </c>
      <c r="D13" s="140">
        <v>0.31900000000000001</v>
      </c>
      <c r="E13" s="141">
        <v>0.374</v>
      </c>
      <c r="F13" s="206">
        <v>0.28399999999999997</v>
      </c>
      <c r="G13" s="206">
        <v>0.28399999999999997</v>
      </c>
      <c r="H13" s="206">
        <v>0.28399999999999997</v>
      </c>
      <c r="I13" s="4"/>
      <c r="AY13" t="s">
        <v>105</v>
      </c>
      <c r="AZ13">
        <v>4</v>
      </c>
    </row>
    <row r="14" spans="1:52" x14ac:dyDescent="0.25">
      <c r="A14" s="18" t="s">
        <v>22</v>
      </c>
      <c r="B14" s="26" t="s">
        <v>19</v>
      </c>
      <c r="C14" s="139">
        <v>0.79800000000000004</v>
      </c>
      <c r="D14" s="140">
        <v>0.80300000000000005</v>
      </c>
      <c r="E14" s="141">
        <v>0.79600000000000004</v>
      </c>
      <c r="F14" s="206">
        <v>0.70499999999999996</v>
      </c>
      <c r="G14" s="206">
        <v>0.70499999999999996</v>
      </c>
      <c r="H14" s="206">
        <v>0.70499999999999996</v>
      </c>
      <c r="I14" s="4"/>
      <c r="AY14" t="s">
        <v>105</v>
      </c>
      <c r="AZ14">
        <v>5</v>
      </c>
    </row>
    <row r="15" spans="1:52" x14ac:dyDescent="0.25">
      <c r="A15" s="69" t="s">
        <v>168</v>
      </c>
      <c r="B15" s="79" t="s">
        <v>19</v>
      </c>
      <c r="C15" s="119">
        <f t="shared" ref="C15:H15" si="2">SUM(C16:C18)</f>
        <v>9.5419999999999998</v>
      </c>
      <c r="D15" s="120">
        <f t="shared" si="2"/>
        <v>10.416</v>
      </c>
      <c r="E15" s="121">
        <f t="shared" si="2"/>
        <v>11.417</v>
      </c>
      <c r="F15" s="207">
        <f t="shared" si="2"/>
        <v>11.581</v>
      </c>
      <c r="G15" s="208">
        <f t="shared" si="2"/>
        <v>11.581</v>
      </c>
      <c r="H15" s="209">
        <f t="shared" si="2"/>
        <v>11.581</v>
      </c>
      <c r="I15" s="4"/>
      <c r="AZ15">
        <v>6</v>
      </c>
    </row>
    <row r="16" spans="1:52" x14ac:dyDescent="0.25">
      <c r="A16" s="18" t="s">
        <v>20</v>
      </c>
      <c r="B16" s="26" t="s">
        <v>19</v>
      </c>
      <c r="C16" s="139">
        <v>3.1389999999999998</v>
      </c>
      <c r="D16" s="140">
        <v>3.37</v>
      </c>
      <c r="E16" s="141">
        <v>4.4989999999999997</v>
      </c>
      <c r="F16" s="206">
        <v>4.5439999999999996</v>
      </c>
      <c r="G16" s="206">
        <v>4.5439999999999996</v>
      </c>
      <c r="H16" s="206">
        <v>4.5439999999999996</v>
      </c>
      <c r="I16" s="4"/>
      <c r="AY16" t="s">
        <v>105</v>
      </c>
      <c r="AZ16">
        <v>7</v>
      </c>
    </row>
    <row r="17" spans="1:52" x14ac:dyDescent="0.25">
      <c r="A17" s="18" t="s">
        <v>21</v>
      </c>
      <c r="B17" s="26" t="s">
        <v>19</v>
      </c>
      <c r="C17" s="139">
        <v>4.0949999999999998</v>
      </c>
      <c r="D17" s="140">
        <v>4.4850000000000003</v>
      </c>
      <c r="E17" s="141">
        <v>4.76</v>
      </c>
      <c r="F17" s="206">
        <v>5.0010000000000003</v>
      </c>
      <c r="G17" s="206">
        <v>5.0010000000000003</v>
      </c>
      <c r="H17" s="206">
        <v>5.0010000000000003</v>
      </c>
      <c r="I17" s="4"/>
      <c r="AY17" t="s">
        <v>105</v>
      </c>
      <c r="AZ17">
        <v>8</v>
      </c>
    </row>
    <row r="18" spans="1:52" x14ac:dyDescent="0.25">
      <c r="A18" s="18" t="s">
        <v>22</v>
      </c>
      <c r="B18" s="26" t="s">
        <v>19</v>
      </c>
      <c r="C18" s="139">
        <v>2.3079999999999998</v>
      </c>
      <c r="D18" s="140">
        <v>2.5609999999999999</v>
      </c>
      <c r="E18" s="141">
        <v>2.1579999999999999</v>
      </c>
      <c r="F18" s="206">
        <v>2.036</v>
      </c>
      <c r="G18" s="206">
        <v>2.036</v>
      </c>
      <c r="H18" s="206">
        <v>2.036</v>
      </c>
      <c r="I18" s="4"/>
      <c r="AY18" t="s">
        <v>105</v>
      </c>
      <c r="AZ18">
        <v>9</v>
      </c>
    </row>
    <row r="19" spans="1:52" x14ac:dyDescent="0.25">
      <c r="A19" s="69" t="s">
        <v>169</v>
      </c>
      <c r="B19" s="79" t="s">
        <v>19</v>
      </c>
      <c r="C19" s="119">
        <f t="shared" ref="C19:H19" si="3">SUM(C20:C22)</f>
        <v>0.9880000000000001</v>
      </c>
      <c r="D19" s="120">
        <f t="shared" si="3"/>
        <v>1.0329999999999999</v>
      </c>
      <c r="E19" s="121">
        <f t="shared" si="3"/>
        <v>1.24</v>
      </c>
      <c r="F19" s="207">
        <f t="shared" si="3"/>
        <v>1.2490000000000001</v>
      </c>
      <c r="G19" s="208">
        <f t="shared" si="3"/>
        <v>1.2490000000000001</v>
      </c>
      <c r="H19" s="209">
        <f t="shared" si="3"/>
        <v>1.2490000000000001</v>
      </c>
      <c r="I19" s="4"/>
      <c r="AZ19">
        <v>10</v>
      </c>
    </row>
    <row r="20" spans="1:52" x14ac:dyDescent="0.25">
      <c r="A20" s="18" t="s">
        <v>20</v>
      </c>
      <c r="B20" s="26" t="s">
        <v>19</v>
      </c>
      <c r="C20" s="139">
        <v>6.8000000000000005E-2</v>
      </c>
      <c r="D20" s="140">
        <v>7.5999999999999998E-2</v>
      </c>
      <c r="E20" s="141">
        <v>6.9000000000000006E-2</v>
      </c>
      <c r="F20" s="206">
        <v>8.6999999999999994E-2</v>
      </c>
      <c r="G20" s="206">
        <v>8.6999999999999994E-2</v>
      </c>
      <c r="H20" s="206">
        <v>8.6999999999999994E-2</v>
      </c>
      <c r="I20" s="4"/>
      <c r="AY20" t="s">
        <v>105</v>
      </c>
      <c r="AZ20">
        <v>11</v>
      </c>
    </row>
    <row r="21" spans="1:52" x14ac:dyDescent="0.25">
      <c r="A21" s="18" t="s">
        <v>21</v>
      </c>
      <c r="B21" s="26" t="s">
        <v>19</v>
      </c>
      <c r="C21" s="139">
        <v>0.78800000000000003</v>
      </c>
      <c r="D21" s="140">
        <v>0.80400000000000005</v>
      </c>
      <c r="E21" s="141">
        <v>1.018</v>
      </c>
      <c r="F21" s="206">
        <v>1.026</v>
      </c>
      <c r="G21" s="206">
        <v>1.026</v>
      </c>
      <c r="H21" s="206">
        <v>1.026</v>
      </c>
      <c r="I21" s="4"/>
      <c r="AY21" t="s">
        <v>105</v>
      </c>
      <c r="AZ21">
        <v>12</v>
      </c>
    </row>
    <row r="22" spans="1:52" x14ac:dyDescent="0.25">
      <c r="A22" s="18" t="s">
        <v>22</v>
      </c>
      <c r="B22" s="26" t="s">
        <v>19</v>
      </c>
      <c r="C22" s="139">
        <v>0.13200000000000001</v>
      </c>
      <c r="D22" s="140">
        <v>0.153</v>
      </c>
      <c r="E22" s="141">
        <v>0.153</v>
      </c>
      <c r="F22" s="206">
        <v>0.13600000000000001</v>
      </c>
      <c r="G22" s="206">
        <v>0.13600000000000001</v>
      </c>
      <c r="H22" s="206">
        <v>0.13600000000000001</v>
      </c>
      <c r="I22" s="4"/>
      <c r="AY22" t="s">
        <v>105</v>
      </c>
      <c r="AZ22">
        <v>13</v>
      </c>
    </row>
    <row r="23" spans="1:52" x14ac:dyDescent="0.25">
      <c r="A23" s="69" t="s">
        <v>170</v>
      </c>
      <c r="B23" s="79" t="s">
        <v>19</v>
      </c>
      <c r="C23" s="119">
        <f t="shared" ref="C23:H23" si="4">SUM(C24:C26)</f>
        <v>0.18</v>
      </c>
      <c r="D23" s="120">
        <f t="shared" si="4"/>
        <v>0.184</v>
      </c>
      <c r="E23" s="121">
        <f t="shared" si="4"/>
        <v>0.16600000000000001</v>
      </c>
      <c r="F23" s="207">
        <f t="shared" si="4"/>
        <v>0.151</v>
      </c>
      <c r="G23" s="208">
        <f t="shared" si="4"/>
        <v>0.151</v>
      </c>
      <c r="H23" s="209">
        <f t="shared" si="4"/>
        <v>0.151</v>
      </c>
      <c r="I23" s="4"/>
      <c r="AZ23">
        <v>14</v>
      </c>
    </row>
    <row r="24" spans="1:52" x14ac:dyDescent="0.25">
      <c r="A24" s="18" t="s">
        <v>20</v>
      </c>
      <c r="B24" s="26" t="s">
        <v>19</v>
      </c>
      <c r="C24" s="139">
        <v>1.6E-2</v>
      </c>
      <c r="D24" s="140">
        <v>3.5999999999999997E-2</v>
      </c>
      <c r="E24" s="141">
        <v>1.6E-2</v>
      </c>
      <c r="F24" s="206">
        <v>1.2E-2</v>
      </c>
      <c r="G24" s="206">
        <v>1.2E-2</v>
      </c>
      <c r="H24" s="206">
        <v>1.2E-2</v>
      </c>
      <c r="I24" s="4"/>
      <c r="AY24" t="s">
        <v>105</v>
      </c>
      <c r="AZ24">
        <v>15</v>
      </c>
    </row>
    <row r="25" spans="1:52" x14ac:dyDescent="0.25">
      <c r="A25" s="18" t="s">
        <v>21</v>
      </c>
      <c r="B25" s="26" t="s">
        <v>19</v>
      </c>
      <c r="C25" s="139">
        <v>0.01</v>
      </c>
      <c r="D25" s="140">
        <v>8.6999999999999994E-2</v>
      </c>
      <c r="E25" s="141">
        <v>9.7000000000000003E-2</v>
      </c>
      <c r="F25" s="206">
        <v>8.6999999999999994E-2</v>
      </c>
      <c r="G25" s="206">
        <v>8.6999999999999994E-2</v>
      </c>
      <c r="H25" s="206">
        <v>8.6999999999999994E-2</v>
      </c>
      <c r="I25" s="4"/>
      <c r="AY25" t="s">
        <v>105</v>
      </c>
      <c r="AZ25">
        <v>16</v>
      </c>
    </row>
    <row r="26" spans="1:52" x14ac:dyDescent="0.25">
      <c r="A26" s="18" t="s">
        <v>22</v>
      </c>
      <c r="B26" s="26" t="s">
        <v>19</v>
      </c>
      <c r="C26" s="139">
        <v>0.154</v>
      </c>
      <c r="D26" s="140">
        <v>6.0999999999999999E-2</v>
      </c>
      <c r="E26" s="141">
        <v>5.2999999999999999E-2</v>
      </c>
      <c r="F26" s="206">
        <v>5.1999999999999998E-2</v>
      </c>
      <c r="G26" s="206">
        <v>5.1999999999999998E-2</v>
      </c>
      <c r="H26" s="206">
        <v>5.1999999999999998E-2</v>
      </c>
      <c r="I26" s="4"/>
      <c r="AY26" t="s">
        <v>105</v>
      </c>
      <c r="AZ26">
        <v>17</v>
      </c>
    </row>
    <row r="27" spans="1:52" x14ac:dyDescent="0.25">
      <c r="A27" s="69" t="s">
        <v>171</v>
      </c>
      <c r="B27" s="79" t="s">
        <v>19</v>
      </c>
      <c r="C27" s="119">
        <f t="shared" ref="C27:H27" si="5">SUM(C28:C30)</f>
        <v>0.34</v>
      </c>
      <c r="D27" s="120">
        <f t="shared" si="5"/>
        <v>0.38900000000000001</v>
      </c>
      <c r="E27" s="121">
        <f t="shared" si="5"/>
        <v>0.38100000000000001</v>
      </c>
      <c r="F27" s="207">
        <f t="shared" si="5"/>
        <v>0.30199999999999999</v>
      </c>
      <c r="G27" s="208">
        <f t="shared" si="5"/>
        <v>0.30199999999999999</v>
      </c>
      <c r="H27" s="209">
        <f t="shared" si="5"/>
        <v>0.30199999999999999</v>
      </c>
      <c r="I27" s="4"/>
      <c r="AZ27">
        <v>18</v>
      </c>
    </row>
    <row r="28" spans="1:52" x14ac:dyDescent="0.25">
      <c r="A28" s="18" t="s">
        <v>20</v>
      </c>
      <c r="B28" s="26" t="s">
        <v>19</v>
      </c>
      <c r="C28" s="139">
        <v>2.5000000000000001E-2</v>
      </c>
      <c r="D28" s="140">
        <v>8.1000000000000003E-2</v>
      </c>
      <c r="E28" s="141">
        <v>5.1999999999999998E-2</v>
      </c>
      <c r="F28" s="206">
        <v>1.2E-2</v>
      </c>
      <c r="G28" s="206">
        <v>1.2E-2</v>
      </c>
      <c r="H28" s="206">
        <v>1.2E-2</v>
      </c>
      <c r="I28" s="4"/>
      <c r="AY28" t="s">
        <v>105</v>
      </c>
      <c r="AZ28">
        <v>19</v>
      </c>
    </row>
    <row r="29" spans="1:52" x14ac:dyDescent="0.25">
      <c r="A29" s="18" t="s">
        <v>21</v>
      </c>
      <c r="B29" s="26" t="s">
        <v>19</v>
      </c>
      <c r="C29" s="139">
        <v>0.20100000000000001</v>
      </c>
      <c r="D29" s="140">
        <v>0.184</v>
      </c>
      <c r="E29" s="141">
        <v>0.23100000000000001</v>
      </c>
      <c r="F29" s="206">
        <v>0.21099999999999999</v>
      </c>
      <c r="G29" s="206">
        <v>0.21099999999999999</v>
      </c>
      <c r="H29" s="206">
        <v>0.21099999999999999</v>
      </c>
      <c r="I29" s="4"/>
      <c r="AY29" t="s">
        <v>105</v>
      </c>
      <c r="AZ29">
        <v>20</v>
      </c>
    </row>
    <row r="30" spans="1:52" x14ac:dyDescent="0.25">
      <c r="A30" s="18" t="s">
        <v>22</v>
      </c>
      <c r="B30" s="26" t="s">
        <v>19</v>
      </c>
      <c r="C30" s="139">
        <v>0.114</v>
      </c>
      <c r="D30" s="140">
        <v>0.124</v>
      </c>
      <c r="E30" s="141">
        <v>9.8000000000000004E-2</v>
      </c>
      <c r="F30" s="206">
        <v>7.9000000000000001E-2</v>
      </c>
      <c r="G30" s="206">
        <v>7.9000000000000001E-2</v>
      </c>
      <c r="H30" s="206">
        <v>7.9000000000000001E-2</v>
      </c>
      <c r="I30" s="4"/>
      <c r="AY30" t="s">
        <v>105</v>
      </c>
      <c r="AZ30">
        <v>21</v>
      </c>
    </row>
    <row r="31" spans="1:52" x14ac:dyDescent="0.25">
      <c r="A31" s="69" t="s">
        <v>176</v>
      </c>
      <c r="B31" s="79" t="s">
        <v>19</v>
      </c>
      <c r="C31" s="119">
        <f t="shared" ref="C31:H31" si="6">SUM(C32:C34)</f>
        <v>4.4619999999999997</v>
      </c>
      <c r="D31" s="120">
        <f t="shared" si="6"/>
        <v>4.3949999999999996</v>
      </c>
      <c r="E31" s="121">
        <f t="shared" si="6"/>
        <v>4.3360000000000003</v>
      </c>
      <c r="F31" s="207">
        <f t="shared" si="6"/>
        <v>4.4990000000000006</v>
      </c>
      <c r="G31" s="208">
        <f t="shared" si="6"/>
        <v>4.4990000000000006</v>
      </c>
      <c r="H31" s="209">
        <f t="shared" si="6"/>
        <v>4.4990000000000006</v>
      </c>
      <c r="I31" s="4"/>
      <c r="AZ31">
        <v>22</v>
      </c>
    </row>
    <row r="32" spans="1:52" x14ac:dyDescent="0.25">
      <c r="A32" s="18" t="s">
        <v>20</v>
      </c>
      <c r="B32" s="26" t="s">
        <v>19</v>
      </c>
      <c r="C32" s="139">
        <v>1.069</v>
      </c>
      <c r="D32" s="140">
        <v>0.94499999999999995</v>
      </c>
      <c r="E32" s="141">
        <v>1.0509999999999999</v>
      </c>
      <c r="F32" s="206">
        <v>0.96899999999999997</v>
      </c>
      <c r="G32" s="206">
        <v>0.96899999999999997</v>
      </c>
      <c r="H32" s="206">
        <v>0.96899999999999997</v>
      </c>
      <c r="I32" s="4"/>
      <c r="O32" s="7"/>
      <c r="AY32" t="s">
        <v>105</v>
      </c>
      <c r="AZ32">
        <v>23</v>
      </c>
    </row>
    <row r="33" spans="1:52" x14ac:dyDescent="0.25">
      <c r="A33" s="18" t="s">
        <v>21</v>
      </c>
      <c r="B33" s="26" t="s">
        <v>19</v>
      </c>
      <c r="C33" s="139">
        <v>2.734</v>
      </c>
      <c r="D33" s="140">
        <v>2.8780000000000001</v>
      </c>
      <c r="E33" s="141">
        <v>2.827</v>
      </c>
      <c r="F33" s="206">
        <v>3.17</v>
      </c>
      <c r="G33" s="206">
        <v>3.17</v>
      </c>
      <c r="H33" s="206">
        <v>3.17</v>
      </c>
      <c r="I33" s="4"/>
      <c r="AY33" t="s">
        <v>105</v>
      </c>
      <c r="AZ33">
        <v>24</v>
      </c>
    </row>
    <row r="34" spans="1:52" x14ac:dyDescent="0.25">
      <c r="A34" s="18" t="s">
        <v>22</v>
      </c>
      <c r="B34" s="26" t="s">
        <v>19</v>
      </c>
      <c r="C34" s="139">
        <v>0.65900000000000003</v>
      </c>
      <c r="D34" s="140">
        <v>0.57199999999999995</v>
      </c>
      <c r="E34" s="141">
        <v>0.45800000000000002</v>
      </c>
      <c r="F34" s="206">
        <v>0.36</v>
      </c>
      <c r="G34" s="206">
        <v>0.36</v>
      </c>
      <c r="H34" s="206">
        <v>0.36</v>
      </c>
      <c r="I34" s="4"/>
      <c r="AY34" t="s">
        <v>105</v>
      </c>
      <c r="AZ34">
        <v>25</v>
      </c>
    </row>
    <row r="35" spans="1:52" x14ac:dyDescent="0.25">
      <c r="A35" s="69" t="s">
        <v>172</v>
      </c>
      <c r="B35" s="79" t="s">
        <v>19</v>
      </c>
      <c r="C35" s="119">
        <f t="shared" ref="C35:H35" si="7">SUM(C36:C38)</f>
        <v>6.38</v>
      </c>
      <c r="D35" s="120">
        <f t="shared" si="7"/>
        <v>6.55</v>
      </c>
      <c r="E35" s="121">
        <f t="shared" si="7"/>
        <v>6.17</v>
      </c>
      <c r="F35" s="207">
        <f t="shared" si="7"/>
        <v>6.3309999999999995</v>
      </c>
      <c r="G35" s="208">
        <f t="shared" si="7"/>
        <v>6.7689999999999992</v>
      </c>
      <c r="H35" s="209">
        <f t="shared" si="7"/>
        <v>6.7689999999999992</v>
      </c>
      <c r="I35" s="4"/>
      <c r="AZ35">
        <v>42</v>
      </c>
    </row>
    <row r="36" spans="1:52" x14ac:dyDescent="0.25">
      <c r="A36" s="18" t="s">
        <v>20</v>
      </c>
      <c r="B36" s="26" t="s">
        <v>19</v>
      </c>
      <c r="C36" s="139">
        <v>0.17799999999999999</v>
      </c>
      <c r="D36" s="140">
        <v>0.23300000000000001</v>
      </c>
      <c r="E36" s="141">
        <v>0.192</v>
      </c>
      <c r="F36" s="206">
        <v>7.5999999999999998E-2</v>
      </c>
      <c r="G36" s="206">
        <v>7.5999999999999998E-2</v>
      </c>
      <c r="H36" s="206">
        <v>7.5999999999999998E-2</v>
      </c>
      <c r="I36" s="4"/>
      <c r="AY36" t="s">
        <v>105</v>
      </c>
      <c r="AZ36">
        <v>43</v>
      </c>
    </row>
    <row r="37" spans="1:52" x14ac:dyDescent="0.25">
      <c r="A37" s="18" t="s">
        <v>21</v>
      </c>
      <c r="B37" s="26" t="s">
        <v>19</v>
      </c>
      <c r="C37" s="139">
        <v>4.3049999999999997</v>
      </c>
      <c r="D37" s="140">
        <v>4.4960000000000004</v>
      </c>
      <c r="E37" s="141">
        <v>4.76</v>
      </c>
      <c r="F37" s="206">
        <v>5.3120000000000003</v>
      </c>
      <c r="G37" s="206">
        <v>5.75</v>
      </c>
      <c r="H37" s="206">
        <v>5.75</v>
      </c>
      <c r="I37" s="4"/>
      <c r="AY37" t="s">
        <v>105</v>
      </c>
      <c r="AZ37">
        <v>44</v>
      </c>
    </row>
    <row r="38" spans="1:52" ht="15.75" thickBot="1" x14ac:dyDescent="0.3">
      <c r="A38" s="54" t="s">
        <v>22</v>
      </c>
      <c r="B38" s="80" t="s">
        <v>19</v>
      </c>
      <c r="C38" s="142">
        <v>1.897</v>
      </c>
      <c r="D38" s="143">
        <v>1.821</v>
      </c>
      <c r="E38" s="144">
        <v>1.218</v>
      </c>
      <c r="F38" s="210">
        <v>0.94299999999999995</v>
      </c>
      <c r="G38" s="210">
        <v>0.94299999999999995</v>
      </c>
      <c r="H38" s="210">
        <v>0.94299999999999995</v>
      </c>
      <c r="I38" s="4"/>
      <c r="AY38" t="s">
        <v>105</v>
      </c>
      <c r="AZ38">
        <v>45</v>
      </c>
    </row>
    <row r="39" spans="1:52" x14ac:dyDescent="0.25">
      <c r="A39" s="4"/>
      <c r="B39" s="77"/>
      <c r="C39" s="4"/>
      <c r="D39" s="4"/>
      <c r="E39" s="4"/>
      <c r="F39" s="4"/>
      <c r="G39" s="4"/>
      <c r="H39" s="4"/>
      <c r="I39" s="4"/>
    </row>
    <row r="40" spans="1:52" x14ac:dyDescent="0.25">
      <c r="A40" s="219" t="s">
        <v>23</v>
      </c>
      <c r="B40" s="77"/>
      <c r="C40" s="4"/>
      <c r="D40" s="4"/>
      <c r="E40" s="4"/>
      <c r="F40" s="4"/>
      <c r="G40" s="4"/>
      <c r="H40" s="4"/>
      <c r="I40" s="4"/>
    </row>
    <row r="41" spans="1:52" x14ac:dyDescent="0.25">
      <c r="A41" s="213" t="s">
        <v>153</v>
      </c>
      <c r="B41" s="77"/>
      <c r="C41" s="4"/>
      <c r="D41" s="4"/>
      <c r="E41" s="4"/>
      <c r="F41" s="4"/>
      <c r="G41" s="4"/>
      <c r="H41" s="4"/>
      <c r="I41" s="4"/>
    </row>
    <row r="42" spans="1:52" ht="15.75" thickBot="1" x14ac:dyDescent="0.3">
      <c r="A42" s="213" t="s">
        <v>154</v>
      </c>
      <c r="B42" s="77"/>
      <c r="C42" s="4"/>
      <c r="D42" s="4"/>
      <c r="E42" s="4"/>
      <c r="F42" s="4"/>
      <c r="G42" s="4"/>
      <c r="H42" s="4"/>
      <c r="I42" s="4"/>
    </row>
    <row r="43" spans="1:52" ht="15.75" thickBot="1" x14ac:dyDescent="0.3">
      <c r="A43" s="44" t="s">
        <v>16</v>
      </c>
      <c r="B43" s="45" t="s">
        <v>68</v>
      </c>
      <c r="C43" s="514" t="str">
        <f>YEAR(Test_date)&amp;" год"</f>
        <v>2020 год</v>
      </c>
      <c r="D43" s="515" t="s">
        <v>1</v>
      </c>
      <c r="E43" s="516" t="s">
        <v>2</v>
      </c>
      <c r="F43" s="516" t="s">
        <v>3</v>
      </c>
      <c r="G43" s="517" t="s">
        <v>4</v>
      </c>
      <c r="H43" s="518" t="str">
        <f>(LEFT(C43,4)+1)&amp;" год"</f>
        <v>2021 год</v>
      </c>
      <c r="I43" s="515" t="s">
        <v>1</v>
      </c>
      <c r="J43" s="516" t="s">
        <v>2</v>
      </c>
      <c r="K43" s="516" t="s">
        <v>3</v>
      </c>
      <c r="L43" s="517" t="s">
        <v>4</v>
      </c>
      <c r="M43" s="518" t="str">
        <f>(LEFT(H43,4)+1)&amp;" год"</f>
        <v>2022 год</v>
      </c>
      <c r="N43" s="515" t="s">
        <v>1</v>
      </c>
      <c r="O43" s="516" t="s">
        <v>2</v>
      </c>
      <c r="P43" s="517" t="s">
        <v>3</v>
      </c>
      <c r="Q43" s="519" t="s">
        <v>4</v>
      </c>
    </row>
    <row r="44" spans="1:52" x14ac:dyDescent="0.25">
      <c r="A44" s="72" t="s">
        <v>101</v>
      </c>
      <c r="B44" s="332"/>
      <c r="C44" s="73"/>
      <c r="D44" s="73"/>
      <c r="E44" s="73"/>
      <c r="F44" s="73"/>
      <c r="G44" s="73"/>
      <c r="H44" s="73"/>
      <c r="I44" s="73"/>
      <c r="J44" s="73"/>
      <c r="K44" s="73"/>
      <c r="L44" s="73"/>
      <c r="M44" s="73"/>
      <c r="N44" s="73"/>
      <c r="O44" s="73"/>
      <c r="P44" s="73"/>
      <c r="Q44" s="74"/>
    </row>
    <row r="45" spans="1:52" ht="30" x14ac:dyDescent="0.25">
      <c r="A45" s="323" t="s">
        <v>24</v>
      </c>
      <c r="B45" s="455" t="s">
        <v>149</v>
      </c>
      <c r="C45" s="225">
        <f t="shared" ref="C45:Q45" si="8">SUM(C46:C52)</f>
        <v>30</v>
      </c>
      <c r="D45" s="232">
        <f t="shared" si="8"/>
        <v>0</v>
      </c>
      <c r="E45" s="233">
        <f t="shared" si="8"/>
        <v>0</v>
      </c>
      <c r="F45" s="233">
        <f t="shared" si="8"/>
        <v>25</v>
      </c>
      <c r="G45" s="235">
        <f t="shared" si="8"/>
        <v>5</v>
      </c>
      <c r="H45" s="225">
        <f t="shared" si="8"/>
        <v>15</v>
      </c>
      <c r="I45" s="258">
        <f t="shared" si="8"/>
        <v>0</v>
      </c>
      <c r="J45" s="233">
        <f t="shared" si="8"/>
        <v>0</v>
      </c>
      <c r="K45" s="233">
        <f t="shared" si="8"/>
        <v>10</v>
      </c>
      <c r="L45" s="235">
        <f t="shared" si="8"/>
        <v>5</v>
      </c>
      <c r="M45" s="225">
        <f t="shared" si="8"/>
        <v>0</v>
      </c>
      <c r="N45" s="258">
        <f t="shared" si="8"/>
        <v>0</v>
      </c>
      <c r="O45" s="233">
        <f t="shared" si="8"/>
        <v>0</v>
      </c>
      <c r="P45" s="233">
        <f t="shared" si="8"/>
        <v>0</v>
      </c>
      <c r="Q45" s="235">
        <f t="shared" si="8"/>
        <v>0</v>
      </c>
      <c r="AZ45">
        <v>46</v>
      </c>
    </row>
    <row r="46" spans="1:52" x14ac:dyDescent="0.25">
      <c r="A46" s="18" t="s">
        <v>167</v>
      </c>
      <c r="B46" s="25" t="s">
        <v>149</v>
      </c>
      <c r="C46" s="230">
        <f t="shared" ref="C46:C52" si="9">SUM(D46:G46)</f>
        <v>0</v>
      </c>
      <c r="D46" s="200"/>
      <c r="E46" s="201"/>
      <c r="F46" s="201"/>
      <c r="G46" s="202"/>
      <c r="H46" s="229">
        <f t="shared" ref="H46:H52" si="10">SUM(I46:L46)</f>
        <v>0</v>
      </c>
      <c r="I46" s="200"/>
      <c r="J46" s="201"/>
      <c r="K46" s="201"/>
      <c r="L46" s="202"/>
      <c r="M46" s="229">
        <f t="shared" ref="M46:M52" si="11">SUM(N46:Q46)</f>
        <v>0</v>
      </c>
      <c r="N46" s="200"/>
      <c r="O46" s="201"/>
      <c r="P46" s="201"/>
      <c r="Q46" s="202"/>
      <c r="AY46" t="s">
        <v>105</v>
      </c>
      <c r="AZ46">
        <v>47</v>
      </c>
    </row>
    <row r="47" spans="1:52" x14ac:dyDescent="0.25">
      <c r="A47" s="18" t="s">
        <v>168</v>
      </c>
      <c r="B47" s="25" t="s">
        <v>149</v>
      </c>
      <c r="C47" s="230">
        <f t="shared" si="9"/>
        <v>30</v>
      </c>
      <c r="D47" s="200"/>
      <c r="E47" s="201"/>
      <c r="F47" s="201">
        <v>25</v>
      </c>
      <c r="G47" s="202">
        <v>5</v>
      </c>
      <c r="H47" s="229">
        <f t="shared" si="10"/>
        <v>15</v>
      </c>
      <c r="I47" s="200"/>
      <c r="J47" s="201"/>
      <c r="K47" s="201">
        <v>10</v>
      </c>
      <c r="L47" s="202">
        <v>5</v>
      </c>
      <c r="M47" s="229">
        <f t="shared" si="11"/>
        <v>0</v>
      </c>
      <c r="N47" s="200"/>
      <c r="O47" s="201"/>
      <c r="P47" s="201"/>
      <c r="Q47" s="202"/>
      <c r="AY47" t="s">
        <v>105</v>
      </c>
      <c r="AZ47">
        <v>48</v>
      </c>
    </row>
    <row r="48" spans="1:52" x14ac:dyDescent="0.25">
      <c r="A48" s="18" t="s">
        <v>169</v>
      </c>
      <c r="B48" s="25" t="s">
        <v>149</v>
      </c>
      <c r="C48" s="230">
        <f t="shared" si="9"/>
        <v>0</v>
      </c>
      <c r="D48" s="200"/>
      <c r="E48" s="201"/>
      <c r="F48" s="201"/>
      <c r="G48" s="202"/>
      <c r="H48" s="229">
        <f t="shared" si="10"/>
        <v>0</v>
      </c>
      <c r="I48" s="200"/>
      <c r="J48" s="201"/>
      <c r="K48" s="201"/>
      <c r="L48" s="202"/>
      <c r="M48" s="229">
        <f t="shared" si="11"/>
        <v>0</v>
      </c>
      <c r="N48" s="200"/>
      <c r="O48" s="201"/>
      <c r="P48" s="201"/>
      <c r="Q48" s="202"/>
      <c r="AY48" t="s">
        <v>105</v>
      </c>
      <c r="AZ48">
        <v>49</v>
      </c>
    </row>
    <row r="49" spans="1:52" x14ac:dyDescent="0.25">
      <c r="A49" s="18" t="s">
        <v>170</v>
      </c>
      <c r="B49" s="25" t="s">
        <v>149</v>
      </c>
      <c r="C49" s="230">
        <f t="shared" si="9"/>
        <v>0</v>
      </c>
      <c r="D49" s="200"/>
      <c r="E49" s="201"/>
      <c r="F49" s="201"/>
      <c r="G49" s="202"/>
      <c r="H49" s="229">
        <f t="shared" si="10"/>
        <v>0</v>
      </c>
      <c r="I49" s="200"/>
      <c r="J49" s="201"/>
      <c r="K49" s="201"/>
      <c r="L49" s="202"/>
      <c r="M49" s="229">
        <f t="shared" si="11"/>
        <v>0</v>
      </c>
      <c r="N49" s="200"/>
      <c r="O49" s="201"/>
      <c r="P49" s="201"/>
      <c r="Q49" s="202"/>
      <c r="AY49" t="s">
        <v>105</v>
      </c>
      <c r="AZ49">
        <v>50</v>
      </c>
    </row>
    <row r="50" spans="1:52" x14ac:dyDescent="0.25">
      <c r="A50" s="18" t="s">
        <v>171</v>
      </c>
      <c r="B50" s="25" t="s">
        <v>149</v>
      </c>
      <c r="C50" s="230">
        <f t="shared" si="9"/>
        <v>0</v>
      </c>
      <c r="D50" s="200"/>
      <c r="E50" s="201"/>
      <c r="F50" s="201"/>
      <c r="G50" s="202"/>
      <c r="H50" s="229">
        <f t="shared" si="10"/>
        <v>0</v>
      </c>
      <c r="I50" s="200"/>
      <c r="J50" s="201"/>
      <c r="K50" s="201"/>
      <c r="L50" s="202"/>
      <c r="M50" s="229">
        <f t="shared" si="11"/>
        <v>0</v>
      </c>
      <c r="N50" s="200"/>
      <c r="O50" s="201"/>
      <c r="P50" s="201"/>
      <c r="Q50" s="202"/>
      <c r="AY50" t="s">
        <v>105</v>
      </c>
      <c r="AZ50">
        <v>51</v>
      </c>
    </row>
    <row r="51" spans="1:52" x14ac:dyDescent="0.25">
      <c r="A51" s="18" t="s">
        <v>176</v>
      </c>
      <c r="B51" s="25" t="s">
        <v>149</v>
      </c>
      <c r="C51" s="230">
        <f t="shared" si="9"/>
        <v>0</v>
      </c>
      <c r="D51" s="200"/>
      <c r="E51" s="201"/>
      <c r="F51" s="201"/>
      <c r="G51" s="202"/>
      <c r="H51" s="229">
        <f t="shared" si="10"/>
        <v>0</v>
      </c>
      <c r="I51" s="200"/>
      <c r="J51" s="201"/>
      <c r="K51" s="201"/>
      <c r="L51" s="202"/>
      <c r="M51" s="229">
        <f t="shared" si="11"/>
        <v>0</v>
      </c>
      <c r="N51" s="200"/>
      <c r="O51" s="201"/>
      <c r="P51" s="201"/>
      <c r="Q51" s="202"/>
      <c r="AY51" t="s">
        <v>105</v>
      </c>
      <c r="AZ51">
        <v>52</v>
      </c>
    </row>
    <row r="52" spans="1:52" x14ac:dyDescent="0.25">
      <c r="A52" s="18" t="s">
        <v>172</v>
      </c>
      <c r="B52" s="25" t="s">
        <v>149</v>
      </c>
      <c r="C52" s="230">
        <f t="shared" si="9"/>
        <v>0</v>
      </c>
      <c r="D52" s="200"/>
      <c r="E52" s="201"/>
      <c r="F52" s="201"/>
      <c r="G52" s="202"/>
      <c r="H52" s="229">
        <f t="shared" si="10"/>
        <v>0</v>
      </c>
      <c r="I52" s="200"/>
      <c r="J52" s="201"/>
      <c r="K52" s="201"/>
      <c r="L52" s="202"/>
      <c r="M52" s="229">
        <f t="shared" si="11"/>
        <v>0</v>
      </c>
      <c r="N52" s="200"/>
      <c r="O52" s="201"/>
      <c r="P52" s="201"/>
      <c r="Q52" s="202"/>
      <c r="AY52" t="s">
        <v>105</v>
      </c>
      <c r="AZ52">
        <v>57</v>
      </c>
    </row>
    <row r="53" spans="1:52" x14ac:dyDescent="0.25">
      <c r="A53" s="75" t="s">
        <v>175</v>
      </c>
      <c r="B53" s="212"/>
      <c r="C53" s="333"/>
      <c r="D53" s="334"/>
      <c r="E53" s="334"/>
      <c r="F53" s="334"/>
      <c r="G53" s="334"/>
      <c r="H53" s="333"/>
      <c r="I53" s="334"/>
      <c r="J53" s="334"/>
      <c r="K53" s="334"/>
      <c r="L53" s="334"/>
      <c r="M53" s="333"/>
      <c r="N53" s="334"/>
      <c r="O53" s="334"/>
      <c r="P53" s="334"/>
      <c r="Q53" s="335"/>
    </row>
    <row r="54" spans="1:52" ht="30" x14ac:dyDescent="0.25">
      <c r="A54" s="323" t="s">
        <v>24</v>
      </c>
      <c r="B54" s="455" t="s">
        <v>149</v>
      </c>
      <c r="C54" s="225">
        <f t="shared" ref="C54:Q54" si="12">SUM(C55:C61)</f>
        <v>0</v>
      </c>
      <c r="D54" s="232">
        <f t="shared" si="12"/>
        <v>0</v>
      </c>
      <c r="E54" s="233">
        <f t="shared" si="12"/>
        <v>0</v>
      </c>
      <c r="F54" s="233">
        <f t="shared" si="12"/>
        <v>0</v>
      </c>
      <c r="G54" s="235">
        <f t="shared" si="12"/>
        <v>0</v>
      </c>
      <c r="H54" s="225">
        <f t="shared" si="12"/>
        <v>0</v>
      </c>
      <c r="I54" s="258">
        <f t="shared" si="12"/>
        <v>0</v>
      </c>
      <c r="J54" s="233">
        <f t="shared" si="12"/>
        <v>0</v>
      </c>
      <c r="K54" s="233">
        <f t="shared" si="12"/>
        <v>0</v>
      </c>
      <c r="L54" s="235">
        <f t="shared" si="12"/>
        <v>0</v>
      </c>
      <c r="M54" s="225">
        <f t="shared" si="12"/>
        <v>0</v>
      </c>
      <c r="N54" s="258">
        <f t="shared" si="12"/>
        <v>0</v>
      </c>
      <c r="O54" s="233">
        <f t="shared" si="12"/>
        <v>0</v>
      </c>
      <c r="P54" s="233">
        <f t="shared" si="12"/>
        <v>0</v>
      </c>
      <c r="Q54" s="235">
        <f t="shared" si="12"/>
        <v>0</v>
      </c>
      <c r="AZ54">
        <v>70</v>
      </c>
    </row>
    <row r="55" spans="1:52" x14ac:dyDescent="0.25">
      <c r="A55" s="18" t="s">
        <v>167</v>
      </c>
      <c r="B55" s="25" t="s">
        <v>149</v>
      </c>
      <c r="C55" s="230">
        <f t="shared" ref="C55:C61" si="13">SUM(D55:G55)</f>
        <v>0</v>
      </c>
      <c r="D55" s="200"/>
      <c r="E55" s="201"/>
      <c r="F55" s="201"/>
      <c r="G55" s="202"/>
      <c r="H55" s="229">
        <f t="shared" ref="H55:H61" si="14">SUM(I55:L55)</f>
        <v>0</v>
      </c>
      <c r="I55" s="200"/>
      <c r="J55" s="201"/>
      <c r="K55" s="201"/>
      <c r="L55" s="202"/>
      <c r="M55" s="229">
        <f t="shared" ref="M55:M61" si="15">SUM(N55:Q55)</f>
        <v>0</v>
      </c>
      <c r="N55" s="200"/>
      <c r="O55" s="201"/>
      <c r="P55" s="201"/>
      <c r="Q55" s="202"/>
      <c r="AY55" t="s">
        <v>105</v>
      </c>
      <c r="AZ55">
        <v>71</v>
      </c>
    </row>
    <row r="56" spans="1:52" x14ac:dyDescent="0.25">
      <c r="A56" s="18" t="s">
        <v>168</v>
      </c>
      <c r="B56" s="25" t="s">
        <v>149</v>
      </c>
      <c r="C56" s="230">
        <f t="shared" si="13"/>
        <v>0</v>
      </c>
      <c r="D56" s="200"/>
      <c r="E56" s="201"/>
      <c r="F56" s="201"/>
      <c r="G56" s="202"/>
      <c r="H56" s="229">
        <f t="shared" si="14"/>
        <v>0</v>
      </c>
      <c r="I56" s="200"/>
      <c r="J56" s="201"/>
      <c r="K56" s="201"/>
      <c r="L56" s="202"/>
      <c r="M56" s="229">
        <f t="shared" si="15"/>
        <v>0</v>
      </c>
      <c r="N56" s="200"/>
      <c r="O56" s="201"/>
      <c r="P56" s="201"/>
      <c r="Q56" s="202"/>
      <c r="AY56" t="s">
        <v>105</v>
      </c>
      <c r="AZ56">
        <v>72</v>
      </c>
    </row>
    <row r="57" spans="1:52" x14ac:dyDescent="0.25">
      <c r="A57" s="18" t="s">
        <v>169</v>
      </c>
      <c r="B57" s="25" t="s">
        <v>149</v>
      </c>
      <c r="C57" s="230">
        <f t="shared" si="13"/>
        <v>0</v>
      </c>
      <c r="D57" s="200"/>
      <c r="E57" s="201"/>
      <c r="F57" s="201"/>
      <c r="G57" s="202"/>
      <c r="H57" s="229">
        <f t="shared" si="14"/>
        <v>0</v>
      </c>
      <c r="I57" s="200"/>
      <c r="J57" s="201"/>
      <c r="K57" s="201"/>
      <c r="L57" s="202"/>
      <c r="M57" s="229">
        <f t="shared" si="15"/>
        <v>0</v>
      </c>
      <c r="N57" s="200"/>
      <c r="O57" s="201"/>
      <c r="P57" s="201"/>
      <c r="Q57" s="202"/>
      <c r="AY57" t="s">
        <v>105</v>
      </c>
      <c r="AZ57">
        <v>73</v>
      </c>
    </row>
    <row r="58" spans="1:52" x14ac:dyDescent="0.25">
      <c r="A58" s="18" t="s">
        <v>170</v>
      </c>
      <c r="B58" s="25" t="s">
        <v>149</v>
      </c>
      <c r="C58" s="230">
        <f t="shared" si="13"/>
        <v>0</v>
      </c>
      <c r="D58" s="200"/>
      <c r="E58" s="201"/>
      <c r="F58" s="201"/>
      <c r="G58" s="202"/>
      <c r="H58" s="229">
        <f t="shared" si="14"/>
        <v>0</v>
      </c>
      <c r="I58" s="200"/>
      <c r="J58" s="201"/>
      <c r="K58" s="201"/>
      <c r="L58" s="202"/>
      <c r="M58" s="229">
        <f t="shared" si="15"/>
        <v>0</v>
      </c>
      <c r="N58" s="200"/>
      <c r="O58" s="201"/>
      <c r="P58" s="201"/>
      <c r="Q58" s="202"/>
      <c r="AY58" t="s">
        <v>105</v>
      </c>
      <c r="AZ58">
        <v>74</v>
      </c>
    </row>
    <row r="59" spans="1:52" x14ac:dyDescent="0.25">
      <c r="A59" s="18" t="s">
        <v>171</v>
      </c>
      <c r="B59" s="25" t="s">
        <v>149</v>
      </c>
      <c r="C59" s="230">
        <f t="shared" si="13"/>
        <v>0</v>
      </c>
      <c r="D59" s="200"/>
      <c r="E59" s="201"/>
      <c r="F59" s="201"/>
      <c r="G59" s="202"/>
      <c r="H59" s="229">
        <f t="shared" si="14"/>
        <v>0</v>
      </c>
      <c r="I59" s="200"/>
      <c r="J59" s="201"/>
      <c r="K59" s="201"/>
      <c r="L59" s="202"/>
      <c r="M59" s="229">
        <f t="shared" si="15"/>
        <v>0</v>
      </c>
      <c r="N59" s="200"/>
      <c r="O59" s="201"/>
      <c r="P59" s="201"/>
      <c r="Q59" s="202"/>
      <c r="AY59" t="s">
        <v>105</v>
      </c>
      <c r="AZ59">
        <v>75</v>
      </c>
    </row>
    <row r="60" spans="1:52" x14ac:dyDescent="0.25">
      <c r="A60" s="18" t="s">
        <v>176</v>
      </c>
      <c r="B60" s="25" t="s">
        <v>149</v>
      </c>
      <c r="C60" s="230">
        <f t="shared" si="13"/>
        <v>0</v>
      </c>
      <c r="D60" s="200"/>
      <c r="E60" s="201"/>
      <c r="F60" s="201"/>
      <c r="G60" s="202"/>
      <c r="H60" s="229">
        <f t="shared" si="14"/>
        <v>0</v>
      </c>
      <c r="I60" s="200"/>
      <c r="J60" s="201"/>
      <c r="K60" s="201"/>
      <c r="L60" s="202"/>
      <c r="M60" s="229">
        <f t="shared" si="15"/>
        <v>0</v>
      </c>
      <c r="N60" s="200"/>
      <c r="O60" s="201"/>
      <c r="P60" s="201"/>
      <c r="Q60" s="202"/>
      <c r="AY60" t="s">
        <v>105</v>
      </c>
      <c r="AZ60">
        <v>76</v>
      </c>
    </row>
    <row r="61" spans="1:52" ht="15.75" thickBot="1" x14ac:dyDescent="0.3">
      <c r="A61" s="54" t="s">
        <v>172</v>
      </c>
      <c r="B61" s="32" t="s">
        <v>149</v>
      </c>
      <c r="C61" s="314">
        <f t="shared" si="13"/>
        <v>0</v>
      </c>
      <c r="D61" s="203"/>
      <c r="E61" s="204"/>
      <c r="F61" s="204"/>
      <c r="G61" s="205"/>
      <c r="H61" s="315">
        <f t="shared" si="14"/>
        <v>0</v>
      </c>
      <c r="I61" s="203"/>
      <c r="J61" s="204"/>
      <c r="K61" s="204"/>
      <c r="L61" s="205"/>
      <c r="M61" s="315">
        <f t="shared" si="15"/>
        <v>0</v>
      </c>
      <c r="N61" s="203"/>
      <c r="O61" s="204"/>
      <c r="P61" s="204"/>
      <c r="Q61" s="205"/>
      <c r="R61" s="4"/>
      <c r="S61" s="4"/>
      <c r="T61" s="4"/>
      <c r="U61" s="4"/>
      <c r="V61" s="4"/>
      <c r="W61" s="4"/>
      <c r="X61" s="4"/>
      <c r="Y61" s="4"/>
      <c r="Z61" s="4"/>
      <c r="AA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Y61" t="s">
        <v>105</v>
      </c>
      <c r="AZ61">
        <v>81</v>
      </c>
    </row>
    <row r="62" spans="1:52" s="19" customFormat="1" x14ac:dyDescent="0.25">
      <c r="A62" s="99"/>
      <c r="B62" s="100"/>
      <c r="C62" s="101"/>
      <c r="D62" s="102"/>
      <c r="E62" s="102"/>
      <c r="F62" s="102"/>
      <c r="G62" s="102"/>
      <c r="H62" s="101"/>
      <c r="I62" s="102"/>
      <c r="J62" s="102"/>
      <c r="K62" s="102"/>
      <c r="L62" s="102"/>
      <c r="M62" s="101"/>
      <c r="N62" s="102"/>
      <c r="O62" s="102"/>
      <c r="P62" s="102"/>
      <c r="Q62" s="102"/>
      <c r="R62" s="103"/>
      <c r="S62" s="103"/>
      <c r="T62" s="103"/>
      <c r="U62" s="103"/>
      <c r="V62" s="103"/>
      <c r="W62" s="103"/>
      <c r="X62" s="103"/>
      <c r="Y62" s="103"/>
      <c r="Z62" s="103"/>
      <c r="AA62" s="103"/>
      <c r="AH62" s="103"/>
      <c r="AI62" s="103"/>
      <c r="AJ62" s="103"/>
      <c r="AK62" s="103"/>
      <c r="AL62" s="103"/>
      <c r="AM62" s="103"/>
      <c r="AN62" s="103"/>
      <c r="AO62" s="103"/>
      <c r="AP62" s="103"/>
      <c r="AQ62" s="103"/>
      <c r="AR62" s="103"/>
      <c r="AS62" s="103"/>
      <c r="AT62" s="103"/>
      <c r="AU62" s="103"/>
      <c r="AV62" s="103"/>
      <c r="AW62" s="103"/>
      <c r="AZ62"/>
    </row>
    <row r="63" spans="1:52" s="19" customFormat="1" x14ac:dyDescent="0.25">
      <c r="A63" s="219" t="s">
        <v>102</v>
      </c>
      <c r="B63" s="100"/>
      <c r="C63" s="101"/>
      <c r="D63" s="102"/>
      <c r="E63" s="102"/>
      <c r="F63" s="102"/>
      <c r="G63" s="102"/>
      <c r="H63" s="101"/>
      <c r="I63" s="102"/>
      <c r="J63" s="102"/>
      <c r="K63" s="102"/>
      <c r="L63" s="102"/>
      <c r="M63" s="101"/>
      <c r="N63" s="102"/>
      <c r="O63" s="102"/>
      <c r="P63" s="102"/>
      <c r="Q63" s="102"/>
      <c r="R63" s="103"/>
      <c r="S63" s="103"/>
      <c r="T63" s="103"/>
      <c r="U63" s="103"/>
      <c r="V63" s="103"/>
      <c r="W63" s="103"/>
      <c r="X63" s="103"/>
      <c r="Y63" s="103"/>
      <c r="Z63" s="103"/>
      <c r="AA63" s="103"/>
      <c r="AH63" s="103"/>
      <c r="AI63" s="103"/>
      <c r="AJ63" s="103"/>
      <c r="AK63" s="103"/>
      <c r="AL63" s="103"/>
      <c r="AM63" s="103"/>
      <c r="AN63" s="103"/>
      <c r="AO63" s="103"/>
      <c r="AP63" s="103"/>
      <c r="AQ63" s="103"/>
      <c r="AR63" s="103"/>
      <c r="AS63" s="103"/>
      <c r="AT63" s="103"/>
      <c r="AU63" s="103"/>
      <c r="AV63" s="103"/>
      <c r="AW63" s="103"/>
      <c r="AZ63"/>
    </row>
    <row r="64" spans="1:52" ht="15.75" thickBot="1" x14ac:dyDescent="0.3">
      <c r="A64" s="213" t="s">
        <v>103</v>
      </c>
      <c r="B64" s="77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</row>
    <row r="65" spans="1:52" s="81" customFormat="1" ht="14.45" customHeight="1" x14ac:dyDescent="0.25">
      <c r="A65" s="567" t="s">
        <v>25</v>
      </c>
      <c r="B65" s="559" t="s">
        <v>68</v>
      </c>
      <c r="C65" s="580" t="str">
        <f>(YEAR(Test_date)-3)&amp;" год"</f>
        <v>2017 год</v>
      </c>
      <c r="D65" s="578" t="str">
        <f>C65</f>
        <v>2017 год</v>
      </c>
      <c r="E65" s="571"/>
      <c r="F65" s="571"/>
      <c r="G65" s="572"/>
      <c r="H65" s="565" t="str">
        <f>(LEFT(C65,4)+1)&amp;" год"</f>
        <v>2018 год</v>
      </c>
      <c r="I65" s="578" t="str">
        <f>H65</f>
        <v>2018 год</v>
      </c>
      <c r="J65" s="571"/>
      <c r="K65" s="571"/>
      <c r="L65" s="572"/>
      <c r="M65" s="565" t="str">
        <f>(LEFT(H65,4)+1)&amp;" год"</f>
        <v>2019 год</v>
      </c>
      <c r="N65" s="578" t="str">
        <f>M65</f>
        <v>2019 год</v>
      </c>
      <c r="O65" s="571"/>
      <c r="P65" s="571"/>
      <c r="Q65" s="572"/>
    </row>
    <row r="66" spans="1:52" s="81" customFormat="1" ht="15.75" thickBot="1" x14ac:dyDescent="0.3">
      <c r="A66" s="568"/>
      <c r="B66" s="560"/>
      <c r="C66" s="581"/>
      <c r="D66" s="520" t="s">
        <v>1</v>
      </c>
      <c r="E66" s="521" t="s">
        <v>2</v>
      </c>
      <c r="F66" s="521" t="s">
        <v>3</v>
      </c>
      <c r="G66" s="522" t="s">
        <v>4</v>
      </c>
      <c r="H66" s="579"/>
      <c r="I66" s="520" t="s">
        <v>1</v>
      </c>
      <c r="J66" s="521" t="s">
        <v>2</v>
      </c>
      <c r="K66" s="521" t="s">
        <v>3</v>
      </c>
      <c r="L66" s="522" t="s">
        <v>4</v>
      </c>
      <c r="M66" s="579"/>
      <c r="N66" s="520" t="s">
        <v>1</v>
      </c>
      <c r="O66" s="521" t="s">
        <v>2</v>
      </c>
      <c r="P66" s="521" t="s">
        <v>3</v>
      </c>
      <c r="Q66" s="522" t="s">
        <v>4</v>
      </c>
    </row>
    <row r="67" spans="1:52" x14ac:dyDescent="0.25">
      <c r="A67" s="316" t="s">
        <v>5</v>
      </c>
      <c r="B67" s="82" t="s">
        <v>149</v>
      </c>
      <c r="C67" s="113">
        <f t="shared" ref="C67:Q67" si="16">SUM(C68:C74)</f>
        <v>206.4</v>
      </c>
      <c r="D67" s="399">
        <f t="shared" si="16"/>
        <v>206.4</v>
      </c>
      <c r="E67" s="400">
        <f t="shared" si="16"/>
        <v>174.80799999999999</v>
      </c>
      <c r="F67" s="400">
        <f t="shared" si="16"/>
        <v>91.411000000000001</v>
      </c>
      <c r="G67" s="401">
        <f t="shared" si="16"/>
        <v>296.73700000000008</v>
      </c>
      <c r="H67" s="113">
        <f t="shared" si="16"/>
        <v>327.9</v>
      </c>
      <c r="I67" s="399">
        <f t="shared" si="16"/>
        <v>327.9</v>
      </c>
      <c r="J67" s="400">
        <f t="shared" si="16"/>
        <v>230.07999999999998</v>
      </c>
      <c r="K67" s="400">
        <f t="shared" si="16"/>
        <v>98.188999999999979</v>
      </c>
      <c r="L67" s="401">
        <f t="shared" si="16"/>
        <v>429.82700000000006</v>
      </c>
      <c r="M67" s="113">
        <f t="shared" si="16"/>
        <v>342.73999999999995</v>
      </c>
      <c r="N67" s="399">
        <f t="shared" si="16"/>
        <v>342.73999999999995</v>
      </c>
      <c r="O67" s="400">
        <f t="shared" si="16"/>
        <v>303.93299999999999</v>
      </c>
      <c r="P67" s="400">
        <f t="shared" si="16"/>
        <v>269.77300000000002</v>
      </c>
      <c r="Q67" s="401">
        <f t="shared" si="16"/>
        <v>427.78799999999995</v>
      </c>
      <c r="R67" s="4"/>
      <c r="S67" s="4"/>
      <c r="T67" s="4"/>
      <c r="U67" s="4"/>
      <c r="V67" s="4"/>
      <c r="W67" s="4"/>
      <c r="AZ67">
        <v>82</v>
      </c>
    </row>
    <row r="68" spans="1:52" x14ac:dyDescent="0.25">
      <c r="A68" s="221" t="s">
        <v>167</v>
      </c>
      <c r="B68" s="26" t="s">
        <v>149</v>
      </c>
      <c r="C68" s="329">
        <f t="shared" ref="C68:C74" si="17">D68</f>
        <v>1.82</v>
      </c>
      <c r="D68" s="145">
        <v>1.82</v>
      </c>
      <c r="E68" s="114">
        <f t="shared" ref="E68:E74" si="18">D148</f>
        <v>1.6279999999999999</v>
      </c>
      <c r="F68" s="114">
        <f t="shared" ref="F68:G68" si="19">E148</f>
        <v>1.728</v>
      </c>
      <c r="G68" s="114">
        <f t="shared" si="19"/>
        <v>2.2280000000000002</v>
      </c>
      <c r="H68" s="329">
        <f t="shared" ref="H68:H74" si="20">I68</f>
        <v>5.0780000000000003</v>
      </c>
      <c r="I68" s="114">
        <f t="shared" ref="I68:I74" si="21">G148</f>
        <v>5.0780000000000003</v>
      </c>
      <c r="J68" s="114">
        <f t="shared" ref="J68:L68" si="22">I148</f>
        <v>4.8780000000000001</v>
      </c>
      <c r="K68" s="114">
        <f t="shared" si="22"/>
        <v>1.371</v>
      </c>
      <c r="L68" s="114">
        <f t="shared" si="22"/>
        <v>5.673</v>
      </c>
      <c r="M68" s="329">
        <f t="shared" ref="M68:M74" si="23">N68</f>
        <v>5.9359999999999999</v>
      </c>
      <c r="N68" s="114">
        <f t="shared" ref="N68:N74" si="24">L148</f>
        <v>5.9359999999999999</v>
      </c>
      <c r="O68" s="114">
        <f t="shared" ref="O68:Q68" si="25">N148</f>
        <v>5.5359999999999996</v>
      </c>
      <c r="P68" s="114">
        <f t="shared" si="25"/>
        <v>4.6029999999999998</v>
      </c>
      <c r="Q68" s="118">
        <f t="shared" si="25"/>
        <v>10.680999999999999</v>
      </c>
      <c r="R68" s="4"/>
      <c r="S68" s="4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8"/>
      <c r="AY68" t="s">
        <v>105</v>
      </c>
      <c r="AZ68">
        <v>83</v>
      </c>
    </row>
    <row r="69" spans="1:52" x14ac:dyDescent="0.25">
      <c r="A69" s="221" t="s">
        <v>168</v>
      </c>
      <c r="B69" s="26" t="s">
        <v>149</v>
      </c>
      <c r="C69" s="230">
        <f t="shared" si="17"/>
        <v>35.71</v>
      </c>
      <c r="D69" s="145">
        <v>35.71</v>
      </c>
      <c r="E69" s="114">
        <f t="shared" si="18"/>
        <v>35.11</v>
      </c>
      <c r="F69" s="114">
        <f t="shared" ref="F69:G74" si="26">E149</f>
        <v>16.035</v>
      </c>
      <c r="G69" s="114">
        <f t="shared" si="26"/>
        <v>144.60400000000001</v>
      </c>
      <c r="H69" s="230">
        <f t="shared" si="20"/>
        <v>145.44</v>
      </c>
      <c r="I69" s="114">
        <f t="shared" si="21"/>
        <v>145.44</v>
      </c>
      <c r="J69" s="114">
        <f t="shared" ref="J69:L69" si="27">I149</f>
        <v>129.74</v>
      </c>
      <c r="K69" s="114">
        <f t="shared" si="27"/>
        <v>67.010999999999996</v>
      </c>
      <c r="L69" s="114">
        <f t="shared" si="27"/>
        <v>343.45600000000002</v>
      </c>
      <c r="M69" s="230">
        <f t="shared" si="23"/>
        <v>244.7</v>
      </c>
      <c r="N69" s="114">
        <f t="shared" si="24"/>
        <v>244.7</v>
      </c>
      <c r="O69" s="114">
        <f t="shared" ref="O69:Q69" si="28">N149</f>
        <v>243.6</v>
      </c>
      <c r="P69" s="114">
        <f t="shared" si="28"/>
        <v>243.738</v>
      </c>
      <c r="Q69" s="118">
        <f t="shared" si="28"/>
        <v>248.01</v>
      </c>
      <c r="R69" s="4"/>
      <c r="S69" s="4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Y69" t="s">
        <v>105</v>
      </c>
      <c r="AZ69">
        <v>84</v>
      </c>
    </row>
    <row r="70" spans="1:52" x14ac:dyDescent="0.25">
      <c r="A70" s="221" t="s">
        <v>169</v>
      </c>
      <c r="B70" s="26" t="s">
        <v>149</v>
      </c>
      <c r="C70" s="230">
        <f t="shared" si="17"/>
        <v>0.38</v>
      </c>
      <c r="D70" s="145">
        <v>0.38</v>
      </c>
      <c r="E70" s="114">
        <f t="shared" si="18"/>
        <v>0.68</v>
      </c>
      <c r="F70" s="114">
        <f t="shared" si="26"/>
        <v>1.8939999999999999</v>
      </c>
      <c r="G70" s="114">
        <f t="shared" si="26"/>
        <v>2.335</v>
      </c>
      <c r="H70" s="230">
        <f t="shared" si="20"/>
        <v>1.58</v>
      </c>
      <c r="I70" s="114">
        <f t="shared" si="21"/>
        <v>1.58</v>
      </c>
      <c r="J70" s="114">
        <f t="shared" ref="J70:L70" si="29">I150</f>
        <v>1.36</v>
      </c>
      <c r="K70" s="114">
        <f t="shared" si="29"/>
        <v>0.42499999999999999</v>
      </c>
      <c r="L70" s="114">
        <f t="shared" si="29"/>
        <v>4.0789999999999997</v>
      </c>
      <c r="M70" s="230">
        <f t="shared" si="23"/>
        <v>1.909</v>
      </c>
      <c r="N70" s="114">
        <f t="shared" si="24"/>
        <v>1.909</v>
      </c>
      <c r="O70" s="114">
        <f t="shared" ref="O70:Q70" si="30">N150</f>
        <v>1.6890000000000001</v>
      </c>
      <c r="P70" s="114">
        <f t="shared" si="30"/>
        <v>2.3959999999999999</v>
      </c>
      <c r="Q70" s="118">
        <f t="shared" si="30"/>
        <v>1.63</v>
      </c>
      <c r="R70" s="4"/>
      <c r="S70" s="4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Y70" t="s">
        <v>105</v>
      </c>
      <c r="AZ70">
        <v>85</v>
      </c>
    </row>
    <row r="71" spans="1:52" x14ac:dyDescent="0.25">
      <c r="A71" s="221" t="s">
        <v>170</v>
      </c>
      <c r="B71" s="26" t="s">
        <v>149</v>
      </c>
      <c r="C71" s="230">
        <f t="shared" si="17"/>
        <v>4.5199999999999996</v>
      </c>
      <c r="D71" s="145">
        <v>4.5199999999999996</v>
      </c>
      <c r="E71" s="114">
        <f t="shared" si="18"/>
        <v>2.3199999999999998</v>
      </c>
      <c r="F71" s="114">
        <f t="shared" si="26"/>
        <v>1.82</v>
      </c>
      <c r="G71" s="114">
        <f t="shared" si="26"/>
        <v>3.65</v>
      </c>
      <c r="H71" s="230">
        <f t="shared" si="20"/>
        <v>3.35</v>
      </c>
      <c r="I71" s="114">
        <f t="shared" si="21"/>
        <v>3.35</v>
      </c>
      <c r="J71" s="114">
        <f t="shared" ref="J71:L71" si="31">I151</f>
        <v>0.95</v>
      </c>
      <c r="K71" s="114">
        <f t="shared" si="31"/>
        <v>7.2999999999999995E-2</v>
      </c>
      <c r="L71" s="114">
        <f t="shared" si="31"/>
        <v>2.4500000000000002</v>
      </c>
      <c r="M71" s="230">
        <f t="shared" si="23"/>
        <v>2.6240000000000001</v>
      </c>
      <c r="N71" s="114">
        <f t="shared" si="24"/>
        <v>2.6240000000000001</v>
      </c>
      <c r="O71" s="114">
        <f t="shared" ref="O71:Q71" si="32">N151</f>
        <v>0.374</v>
      </c>
      <c r="P71" s="114">
        <f t="shared" si="32"/>
        <v>4.5999999999999999E-2</v>
      </c>
      <c r="Q71" s="118">
        <f t="shared" si="32"/>
        <v>2.851</v>
      </c>
      <c r="R71" s="4"/>
      <c r="S71" s="4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Y71" t="s">
        <v>105</v>
      </c>
      <c r="AZ71">
        <v>86</v>
      </c>
    </row>
    <row r="72" spans="1:52" x14ac:dyDescent="0.25">
      <c r="A72" s="221" t="s">
        <v>171</v>
      </c>
      <c r="B72" s="26" t="s">
        <v>149</v>
      </c>
      <c r="C72" s="230">
        <f t="shared" si="17"/>
        <v>1.71</v>
      </c>
      <c r="D72" s="145">
        <v>1.71</v>
      </c>
      <c r="E72" s="114">
        <f t="shared" si="18"/>
        <v>1.81</v>
      </c>
      <c r="F72" s="114">
        <f t="shared" si="26"/>
        <v>2.0099999999999998</v>
      </c>
      <c r="G72" s="114">
        <f t="shared" si="26"/>
        <v>7.9539999999999997</v>
      </c>
      <c r="H72" s="230">
        <f t="shared" si="20"/>
        <v>4.1120000000000001</v>
      </c>
      <c r="I72" s="114">
        <f t="shared" si="21"/>
        <v>4.1120000000000001</v>
      </c>
      <c r="J72" s="114">
        <f t="shared" ref="J72:L72" si="33">I152</f>
        <v>4.2119999999999997</v>
      </c>
      <c r="K72" s="114">
        <f t="shared" si="33"/>
        <v>0.68100000000000005</v>
      </c>
      <c r="L72" s="114">
        <f t="shared" si="33"/>
        <v>9.3170000000000002</v>
      </c>
      <c r="M72" s="230">
        <f t="shared" si="23"/>
        <v>4.593</v>
      </c>
      <c r="N72" s="114">
        <f t="shared" si="24"/>
        <v>4.593</v>
      </c>
      <c r="O72" s="114">
        <f t="shared" ref="O72:Q72" si="34">N152</f>
        <v>4.6929999999999996</v>
      </c>
      <c r="P72" s="114">
        <f t="shared" si="34"/>
        <v>1.18</v>
      </c>
      <c r="Q72" s="118">
        <f t="shared" si="34"/>
        <v>9.7390000000000008</v>
      </c>
      <c r="R72" s="4"/>
      <c r="S72" s="4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  <c r="AY72" t="s">
        <v>105</v>
      </c>
      <c r="AZ72">
        <v>87</v>
      </c>
    </row>
    <row r="73" spans="1:52" x14ac:dyDescent="0.25">
      <c r="A73" s="221" t="s">
        <v>176</v>
      </c>
      <c r="B73" s="26" t="s">
        <v>149</v>
      </c>
      <c r="C73" s="230">
        <f t="shared" si="17"/>
        <v>107.67</v>
      </c>
      <c r="D73" s="145">
        <v>107.67</v>
      </c>
      <c r="E73" s="114">
        <f t="shared" si="18"/>
        <v>81.67</v>
      </c>
      <c r="F73" s="114">
        <f t="shared" si="26"/>
        <v>36.97</v>
      </c>
      <c r="G73" s="114">
        <f t="shared" si="26"/>
        <v>61.704000000000001</v>
      </c>
      <c r="H73" s="230">
        <f t="shared" si="20"/>
        <v>87.03</v>
      </c>
      <c r="I73" s="114">
        <f t="shared" si="21"/>
        <v>87.03</v>
      </c>
      <c r="J73" s="114">
        <f t="shared" ref="J73:L73" si="35">I153</f>
        <v>55.03</v>
      </c>
      <c r="K73" s="114">
        <f t="shared" si="35"/>
        <v>24.806000000000001</v>
      </c>
      <c r="L73" s="114">
        <f t="shared" si="35"/>
        <v>50.728000000000002</v>
      </c>
      <c r="M73" s="230">
        <f t="shared" si="23"/>
        <v>79.941000000000003</v>
      </c>
      <c r="N73" s="114">
        <f t="shared" si="24"/>
        <v>79.941000000000003</v>
      </c>
      <c r="O73" s="114">
        <f t="shared" ref="O73:Q73" si="36">N153</f>
        <v>47.941000000000003</v>
      </c>
      <c r="P73" s="114">
        <f t="shared" si="36"/>
        <v>17.088999999999999</v>
      </c>
      <c r="Q73" s="118">
        <f t="shared" si="36"/>
        <v>129.81200000000001</v>
      </c>
      <c r="R73" s="4"/>
      <c r="S73" s="4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  <c r="AY73" t="s">
        <v>105</v>
      </c>
      <c r="AZ73">
        <v>88</v>
      </c>
    </row>
    <row r="74" spans="1:52" x14ac:dyDescent="0.25">
      <c r="A74" s="221" t="s">
        <v>172</v>
      </c>
      <c r="B74" s="26" t="s">
        <v>149</v>
      </c>
      <c r="C74" s="230">
        <f t="shared" si="17"/>
        <v>54.59</v>
      </c>
      <c r="D74" s="145">
        <v>54.59</v>
      </c>
      <c r="E74" s="114">
        <f t="shared" si="18"/>
        <v>51.59</v>
      </c>
      <c r="F74" s="114">
        <f t="shared" si="26"/>
        <v>30.954000000000001</v>
      </c>
      <c r="G74" s="114">
        <f t="shared" si="26"/>
        <v>74.262</v>
      </c>
      <c r="H74" s="230">
        <f t="shared" si="20"/>
        <v>81.31</v>
      </c>
      <c r="I74" s="114">
        <f t="shared" si="21"/>
        <v>81.31</v>
      </c>
      <c r="J74" s="114">
        <f t="shared" ref="J74:L74" si="37">I154</f>
        <v>33.909999999999997</v>
      </c>
      <c r="K74" s="114">
        <f t="shared" si="37"/>
        <v>3.8220000000000001</v>
      </c>
      <c r="L74" s="114">
        <f t="shared" si="37"/>
        <v>14.124000000000001</v>
      </c>
      <c r="M74" s="230">
        <f t="shared" si="23"/>
        <v>3.0369999999999999</v>
      </c>
      <c r="N74" s="114">
        <f t="shared" si="24"/>
        <v>3.0369999999999999</v>
      </c>
      <c r="O74" s="114">
        <f t="shared" ref="O74:Q74" si="38">N154</f>
        <v>0.1</v>
      </c>
      <c r="P74" s="114">
        <f t="shared" si="38"/>
        <v>0.72099999999999997</v>
      </c>
      <c r="Q74" s="118">
        <f t="shared" si="38"/>
        <v>25.065000000000001</v>
      </c>
      <c r="R74" s="4"/>
      <c r="S74" s="4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Y74" t="s">
        <v>105</v>
      </c>
      <c r="AZ74">
        <v>93</v>
      </c>
    </row>
    <row r="75" spans="1:52" x14ac:dyDescent="0.25">
      <c r="A75" s="316" t="s">
        <v>8</v>
      </c>
      <c r="B75" s="317" t="s">
        <v>149</v>
      </c>
      <c r="C75" s="115">
        <f t="shared" ref="C75:Q75" si="39">SUM(C76:C82)</f>
        <v>1067.4000000000001</v>
      </c>
      <c r="D75" s="318">
        <f t="shared" si="39"/>
        <v>0</v>
      </c>
      <c r="E75" s="319">
        <f t="shared" si="39"/>
        <v>97.302999999999997</v>
      </c>
      <c r="F75" s="319">
        <f t="shared" si="39"/>
        <v>713.02599999999995</v>
      </c>
      <c r="G75" s="320">
        <f t="shared" si="39"/>
        <v>257.07100000000003</v>
      </c>
      <c r="H75" s="115">
        <f t="shared" si="39"/>
        <v>1290.2489999999998</v>
      </c>
      <c r="I75" s="318">
        <f t="shared" si="39"/>
        <v>0</v>
      </c>
      <c r="J75" s="319">
        <f t="shared" si="39"/>
        <v>29.908999999999999</v>
      </c>
      <c r="K75" s="319">
        <f t="shared" si="39"/>
        <v>980.33799999999997</v>
      </c>
      <c r="L75" s="320">
        <f t="shared" si="39"/>
        <v>280.00199999999995</v>
      </c>
      <c r="M75" s="115">
        <f t="shared" si="39"/>
        <v>1362.4009999999998</v>
      </c>
      <c r="N75" s="318">
        <f t="shared" si="39"/>
        <v>0</v>
      </c>
      <c r="O75" s="319">
        <f t="shared" si="39"/>
        <v>43.355999999999995</v>
      </c>
      <c r="P75" s="319">
        <f t="shared" si="39"/>
        <v>789.28800000000001</v>
      </c>
      <c r="Q75" s="321">
        <f t="shared" si="39"/>
        <v>529.75699999999995</v>
      </c>
      <c r="AZ75">
        <v>94</v>
      </c>
    </row>
    <row r="76" spans="1:52" x14ac:dyDescent="0.25">
      <c r="A76" s="221" t="s">
        <v>167</v>
      </c>
      <c r="B76" s="26" t="s">
        <v>149</v>
      </c>
      <c r="C76" s="230">
        <f t="shared" ref="C76:C82" si="40">SUM(D76:G76)</f>
        <v>34.849999999999994</v>
      </c>
      <c r="D76" s="145"/>
      <c r="E76" s="145">
        <v>8.1999999999999993</v>
      </c>
      <c r="F76" s="145">
        <v>13.7</v>
      </c>
      <c r="G76" s="145">
        <v>12.95</v>
      </c>
      <c r="H76" s="230">
        <f t="shared" ref="H76:H82" si="41">SUM(I76:L76)</f>
        <v>43.957999999999998</v>
      </c>
      <c r="I76" s="145"/>
      <c r="J76" s="145">
        <v>3.9929999999999999</v>
      </c>
      <c r="K76" s="145">
        <v>30.202000000000002</v>
      </c>
      <c r="L76" s="145">
        <v>9.7629999999999999</v>
      </c>
      <c r="M76" s="230">
        <f t="shared" ref="M76:M82" si="42">SUM(N76:Q76)</f>
        <v>45.112000000000002</v>
      </c>
      <c r="N76" s="145"/>
      <c r="O76" s="145">
        <v>6.7670000000000003</v>
      </c>
      <c r="P76" s="145">
        <v>30.795999999999999</v>
      </c>
      <c r="Q76" s="147">
        <v>7.5490000000000004</v>
      </c>
      <c r="AY76" t="s">
        <v>105</v>
      </c>
      <c r="AZ76">
        <v>95</v>
      </c>
    </row>
    <row r="77" spans="1:52" x14ac:dyDescent="0.25">
      <c r="A77" s="221" t="s">
        <v>168</v>
      </c>
      <c r="B77" s="26" t="s">
        <v>149</v>
      </c>
      <c r="C77" s="230">
        <f t="shared" si="40"/>
        <v>488.53000000000003</v>
      </c>
      <c r="D77" s="145"/>
      <c r="E77" s="145">
        <v>51.725000000000001</v>
      </c>
      <c r="F77" s="145">
        <v>372.76900000000001</v>
      </c>
      <c r="G77" s="145">
        <v>64.036000000000001</v>
      </c>
      <c r="H77" s="230">
        <f t="shared" si="41"/>
        <v>633.38299999999992</v>
      </c>
      <c r="I77" s="145"/>
      <c r="J77" s="145">
        <v>8.8710000000000004</v>
      </c>
      <c r="K77" s="145">
        <v>550.64499999999998</v>
      </c>
      <c r="L77" s="145">
        <v>73.867000000000004</v>
      </c>
      <c r="M77" s="230">
        <f t="shared" si="42"/>
        <v>705.91</v>
      </c>
      <c r="N77" s="145"/>
      <c r="O77" s="145">
        <v>9.9380000000000006</v>
      </c>
      <c r="P77" s="145">
        <v>381.62</v>
      </c>
      <c r="Q77" s="147">
        <v>314.35199999999998</v>
      </c>
      <c r="AY77" t="s">
        <v>105</v>
      </c>
      <c r="AZ77">
        <v>96</v>
      </c>
    </row>
    <row r="78" spans="1:52" x14ac:dyDescent="0.25">
      <c r="A78" s="221" t="s">
        <v>169</v>
      </c>
      <c r="B78" s="26" t="s">
        <v>149</v>
      </c>
      <c r="C78" s="230">
        <f t="shared" si="40"/>
        <v>39.200000000000003</v>
      </c>
      <c r="D78" s="145"/>
      <c r="E78" s="145">
        <v>9.4139999999999997</v>
      </c>
      <c r="F78" s="145">
        <v>21.241</v>
      </c>
      <c r="G78" s="145">
        <v>8.5449999999999999</v>
      </c>
      <c r="H78" s="230">
        <f t="shared" si="41"/>
        <v>43.149000000000001</v>
      </c>
      <c r="I78" s="145"/>
      <c r="J78" s="145">
        <v>9.6649999999999991</v>
      </c>
      <c r="K78" s="145">
        <v>24.853999999999999</v>
      </c>
      <c r="L78" s="145">
        <v>8.6300000000000008</v>
      </c>
      <c r="M78" s="230">
        <f t="shared" si="42"/>
        <v>51.79</v>
      </c>
      <c r="N78" s="145"/>
      <c r="O78" s="145">
        <v>11.307</v>
      </c>
      <c r="P78" s="145">
        <v>20.434000000000001</v>
      </c>
      <c r="Q78" s="147">
        <v>20.048999999999999</v>
      </c>
      <c r="AY78" t="s">
        <v>105</v>
      </c>
      <c r="AZ78">
        <v>97</v>
      </c>
    </row>
    <row r="79" spans="1:52" x14ac:dyDescent="0.25">
      <c r="A79" s="221" t="s">
        <v>170</v>
      </c>
      <c r="B79" s="26" t="s">
        <v>149</v>
      </c>
      <c r="C79" s="230">
        <f t="shared" si="40"/>
        <v>6.33</v>
      </c>
      <c r="D79" s="145"/>
      <c r="E79" s="145">
        <v>0.3</v>
      </c>
      <c r="F79" s="145">
        <v>3.93</v>
      </c>
      <c r="G79" s="145">
        <v>2.1</v>
      </c>
      <c r="H79" s="230">
        <f t="shared" si="41"/>
        <v>7.1740000000000013</v>
      </c>
      <c r="I79" s="145"/>
      <c r="J79" s="145">
        <v>0.32300000000000001</v>
      </c>
      <c r="K79" s="145">
        <v>4.4770000000000003</v>
      </c>
      <c r="L79" s="145">
        <v>2.3740000000000001</v>
      </c>
      <c r="M79" s="230">
        <f t="shared" si="42"/>
        <v>6.0350000000000001</v>
      </c>
      <c r="N79" s="145"/>
      <c r="O79" s="145">
        <v>0.27200000000000002</v>
      </c>
      <c r="P79" s="145">
        <v>3.766</v>
      </c>
      <c r="Q79" s="147">
        <v>1.9970000000000001</v>
      </c>
      <c r="AY79" t="s">
        <v>105</v>
      </c>
      <c r="AZ79">
        <v>98</v>
      </c>
    </row>
    <row r="80" spans="1:52" x14ac:dyDescent="0.25">
      <c r="A80" s="221" t="s">
        <v>171</v>
      </c>
      <c r="B80" s="26" t="s">
        <v>149</v>
      </c>
      <c r="C80" s="230">
        <f t="shared" si="40"/>
        <v>12.71</v>
      </c>
      <c r="D80" s="145"/>
      <c r="E80" s="145">
        <v>2.1</v>
      </c>
      <c r="F80" s="145">
        <v>9.4440000000000008</v>
      </c>
      <c r="G80" s="145">
        <v>1.1659999999999999</v>
      </c>
      <c r="H80" s="230">
        <f t="shared" si="41"/>
        <v>16.497</v>
      </c>
      <c r="I80" s="145"/>
      <c r="J80" s="145">
        <v>0.36899999999999999</v>
      </c>
      <c r="K80" s="145">
        <v>14.936</v>
      </c>
      <c r="L80" s="145">
        <v>1.1919999999999999</v>
      </c>
      <c r="M80" s="230">
        <f t="shared" si="42"/>
        <v>17.615000000000002</v>
      </c>
      <c r="N80" s="145"/>
      <c r="O80" s="145">
        <v>0.38700000000000001</v>
      </c>
      <c r="P80" s="145">
        <v>14.859</v>
      </c>
      <c r="Q80" s="147">
        <v>2.3690000000000002</v>
      </c>
      <c r="AY80" t="s">
        <v>105</v>
      </c>
      <c r="AZ80">
        <v>99</v>
      </c>
    </row>
    <row r="81" spans="1:52" x14ac:dyDescent="0.25">
      <c r="A81" s="221" t="s">
        <v>176</v>
      </c>
      <c r="B81" s="26" t="s">
        <v>149</v>
      </c>
      <c r="C81" s="230">
        <f t="shared" si="40"/>
        <v>256.45999999999998</v>
      </c>
      <c r="D81" s="145"/>
      <c r="E81" s="145">
        <v>1.7</v>
      </c>
      <c r="F81" s="145">
        <v>144.03399999999999</v>
      </c>
      <c r="G81" s="145">
        <v>110.726</v>
      </c>
      <c r="H81" s="230">
        <f t="shared" si="41"/>
        <v>276.71100000000001</v>
      </c>
      <c r="I81" s="145"/>
      <c r="J81" s="145">
        <v>0.27600000000000002</v>
      </c>
      <c r="K81" s="145">
        <v>161.72200000000001</v>
      </c>
      <c r="L81" s="145">
        <v>114.71299999999999</v>
      </c>
      <c r="M81" s="230">
        <f t="shared" si="42"/>
        <v>262</v>
      </c>
      <c r="N81" s="145"/>
      <c r="O81" s="145">
        <v>0.26400000000000001</v>
      </c>
      <c r="P81" s="145">
        <v>154.24299999999999</v>
      </c>
      <c r="Q81" s="147">
        <v>107.49299999999999</v>
      </c>
      <c r="AY81" t="s">
        <v>105</v>
      </c>
      <c r="AZ81">
        <v>100</v>
      </c>
    </row>
    <row r="82" spans="1:52" x14ac:dyDescent="0.25">
      <c r="A82" s="221" t="s">
        <v>172</v>
      </c>
      <c r="B82" s="26" t="s">
        <v>149</v>
      </c>
      <c r="C82" s="230">
        <f t="shared" si="40"/>
        <v>229.32</v>
      </c>
      <c r="D82" s="145"/>
      <c r="E82" s="145">
        <v>23.864000000000001</v>
      </c>
      <c r="F82" s="145">
        <v>147.90799999999999</v>
      </c>
      <c r="G82" s="145">
        <v>57.548000000000002</v>
      </c>
      <c r="H82" s="230">
        <f t="shared" si="41"/>
        <v>269.37700000000001</v>
      </c>
      <c r="I82" s="145"/>
      <c r="J82" s="145">
        <v>6.4119999999999999</v>
      </c>
      <c r="K82" s="145">
        <v>193.50200000000001</v>
      </c>
      <c r="L82" s="145">
        <v>69.462999999999994</v>
      </c>
      <c r="M82" s="230">
        <f t="shared" si="42"/>
        <v>273.93899999999996</v>
      </c>
      <c r="N82" s="145"/>
      <c r="O82" s="145">
        <v>14.420999999999999</v>
      </c>
      <c r="P82" s="145">
        <v>183.57</v>
      </c>
      <c r="Q82" s="147">
        <v>75.947999999999993</v>
      </c>
      <c r="AY82" t="s">
        <v>105</v>
      </c>
      <c r="AZ82">
        <v>105</v>
      </c>
    </row>
    <row r="83" spans="1:52" x14ac:dyDescent="0.25">
      <c r="A83" s="316" t="s">
        <v>26</v>
      </c>
      <c r="B83" s="317" t="s">
        <v>149</v>
      </c>
      <c r="C83" s="115">
        <f t="shared" ref="C83:Q83" si="43">SUM(C84:C90)</f>
        <v>10.299999999999999</v>
      </c>
      <c r="D83" s="318">
        <f t="shared" si="43"/>
        <v>5.2080000000000002</v>
      </c>
      <c r="E83" s="319">
        <f t="shared" si="43"/>
        <v>2.5000000000000004</v>
      </c>
      <c r="F83" s="319">
        <f t="shared" si="43"/>
        <v>0.9</v>
      </c>
      <c r="G83" s="320">
        <f t="shared" si="43"/>
        <v>1.6919999999999999</v>
      </c>
      <c r="H83" s="115">
        <f t="shared" si="43"/>
        <v>10.321999999999999</v>
      </c>
      <c r="I83" s="318">
        <f t="shared" si="43"/>
        <v>4.78</v>
      </c>
      <c r="J83" s="319">
        <f t="shared" si="43"/>
        <v>3.3000000000000003</v>
      </c>
      <c r="K83" s="319">
        <f t="shared" si="43"/>
        <v>0.2</v>
      </c>
      <c r="L83" s="320">
        <f t="shared" si="43"/>
        <v>2.0419999999999998</v>
      </c>
      <c r="M83" s="115">
        <f t="shared" si="43"/>
        <v>10.622</v>
      </c>
      <c r="N83" s="318">
        <f t="shared" si="43"/>
        <v>4.08</v>
      </c>
      <c r="O83" s="319">
        <f t="shared" si="43"/>
        <v>3.3000000000000003</v>
      </c>
      <c r="P83" s="319">
        <f t="shared" si="43"/>
        <v>0.95000000000000007</v>
      </c>
      <c r="Q83" s="321">
        <f t="shared" si="43"/>
        <v>2.2919999999999998</v>
      </c>
      <c r="AZ83">
        <v>106</v>
      </c>
    </row>
    <row r="84" spans="1:52" x14ac:dyDescent="0.25">
      <c r="A84" s="221" t="s">
        <v>167</v>
      </c>
      <c r="B84" s="26" t="s">
        <v>149</v>
      </c>
      <c r="C84" s="230">
        <f t="shared" ref="C84:C90" si="44">SUM(D84:G84)</f>
        <v>2.3080000000000003</v>
      </c>
      <c r="D84" s="145">
        <v>1.3080000000000001</v>
      </c>
      <c r="E84" s="145">
        <v>0.8</v>
      </c>
      <c r="F84" s="145"/>
      <c r="G84" s="145">
        <v>0.2</v>
      </c>
      <c r="H84" s="230">
        <f t="shared" ref="H84:H90" si="45">SUM(I84:L84)</f>
        <v>2.8000000000000003</v>
      </c>
      <c r="I84" s="145">
        <v>1.3</v>
      </c>
      <c r="J84" s="145">
        <v>1.3</v>
      </c>
      <c r="K84" s="145"/>
      <c r="L84" s="145">
        <v>0.2</v>
      </c>
      <c r="M84" s="230">
        <f t="shared" ref="M84:M90" si="46">SUM(N84:Q84)</f>
        <v>3.1</v>
      </c>
      <c r="N84" s="145">
        <v>1.1000000000000001</v>
      </c>
      <c r="O84" s="145">
        <v>1.1000000000000001</v>
      </c>
      <c r="P84" s="145">
        <v>0.4</v>
      </c>
      <c r="Q84" s="147">
        <v>0.5</v>
      </c>
      <c r="AY84" t="s">
        <v>105</v>
      </c>
      <c r="AZ84">
        <v>107</v>
      </c>
    </row>
    <row r="85" spans="1:52" x14ac:dyDescent="0.25">
      <c r="A85" s="221" t="s">
        <v>168</v>
      </c>
      <c r="B85" s="26" t="s">
        <v>149</v>
      </c>
      <c r="C85" s="230">
        <f t="shared" si="44"/>
        <v>2.4000000000000004</v>
      </c>
      <c r="D85" s="145">
        <v>1.1000000000000001</v>
      </c>
      <c r="E85" s="145">
        <v>0.6</v>
      </c>
      <c r="F85" s="145"/>
      <c r="G85" s="145">
        <v>0.7</v>
      </c>
      <c r="H85" s="230">
        <f t="shared" si="45"/>
        <v>2.8</v>
      </c>
      <c r="I85" s="145">
        <v>1.1000000000000001</v>
      </c>
      <c r="J85" s="145">
        <v>0.9</v>
      </c>
      <c r="K85" s="145">
        <v>0.1</v>
      </c>
      <c r="L85" s="145">
        <v>0.7</v>
      </c>
      <c r="M85" s="230">
        <f t="shared" si="46"/>
        <v>2.0499999999999998</v>
      </c>
      <c r="N85" s="145">
        <v>0.5</v>
      </c>
      <c r="O85" s="145">
        <v>0.1</v>
      </c>
      <c r="P85" s="145">
        <v>0.5</v>
      </c>
      <c r="Q85" s="147">
        <v>0.95</v>
      </c>
      <c r="AY85" t="s">
        <v>105</v>
      </c>
      <c r="AZ85">
        <v>108</v>
      </c>
    </row>
    <row r="86" spans="1:52" x14ac:dyDescent="0.25">
      <c r="A86" s="221" t="s">
        <v>169</v>
      </c>
      <c r="B86" s="26" t="s">
        <v>149</v>
      </c>
      <c r="C86" s="230">
        <f t="shared" si="44"/>
        <v>2.6</v>
      </c>
      <c r="D86" s="145">
        <v>1.6</v>
      </c>
      <c r="E86" s="145">
        <v>0.3</v>
      </c>
      <c r="F86" s="145"/>
      <c r="G86" s="145">
        <v>0.7</v>
      </c>
      <c r="H86" s="230">
        <f t="shared" si="45"/>
        <v>2.58</v>
      </c>
      <c r="I86" s="145">
        <v>1.08</v>
      </c>
      <c r="J86" s="145">
        <v>0.8</v>
      </c>
      <c r="K86" s="145"/>
      <c r="L86" s="145">
        <v>0.7</v>
      </c>
      <c r="M86" s="230">
        <f t="shared" si="46"/>
        <v>2.58</v>
      </c>
      <c r="N86" s="145">
        <v>1.08</v>
      </c>
      <c r="O86" s="145">
        <v>0.8</v>
      </c>
      <c r="P86" s="145"/>
      <c r="Q86" s="147">
        <v>0.7</v>
      </c>
      <c r="AY86" t="s">
        <v>105</v>
      </c>
      <c r="AZ86">
        <v>109</v>
      </c>
    </row>
    <row r="87" spans="1:52" x14ac:dyDescent="0.25">
      <c r="A87" s="221" t="s">
        <v>170</v>
      </c>
      <c r="B87" s="26" t="s">
        <v>149</v>
      </c>
      <c r="C87" s="230">
        <f t="shared" si="44"/>
        <v>0.6</v>
      </c>
      <c r="D87" s="145">
        <v>0.1</v>
      </c>
      <c r="E87" s="145">
        <v>0.5</v>
      </c>
      <c r="F87" s="145"/>
      <c r="G87" s="145"/>
      <c r="H87" s="230">
        <f t="shared" si="45"/>
        <v>0.1</v>
      </c>
      <c r="I87" s="145">
        <v>0.1</v>
      </c>
      <c r="J87" s="145"/>
      <c r="K87" s="145"/>
      <c r="L87" s="145"/>
      <c r="M87" s="230">
        <f t="shared" si="46"/>
        <v>0.85</v>
      </c>
      <c r="N87" s="145">
        <v>0.25</v>
      </c>
      <c r="O87" s="145">
        <v>0.6</v>
      </c>
      <c r="P87" s="145"/>
      <c r="Q87" s="147"/>
      <c r="AY87" t="s">
        <v>105</v>
      </c>
      <c r="AZ87">
        <v>110</v>
      </c>
    </row>
    <row r="88" spans="1:52" x14ac:dyDescent="0.25">
      <c r="A88" s="221" t="s">
        <v>171</v>
      </c>
      <c r="B88" s="26" t="s">
        <v>149</v>
      </c>
      <c r="C88" s="230">
        <f t="shared" si="44"/>
        <v>2.1920000000000002</v>
      </c>
      <c r="D88" s="145">
        <v>1.1000000000000001</v>
      </c>
      <c r="E88" s="145">
        <v>0.1</v>
      </c>
      <c r="F88" s="145">
        <v>0.9</v>
      </c>
      <c r="G88" s="145">
        <v>9.1999999999999998E-2</v>
      </c>
      <c r="H88" s="230">
        <f t="shared" si="45"/>
        <v>1.2920000000000003</v>
      </c>
      <c r="I88" s="145">
        <v>1.1000000000000001</v>
      </c>
      <c r="J88" s="145">
        <v>0.1</v>
      </c>
      <c r="K88" s="145"/>
      <c r="L88" s="145">
        <v>9.1999999999999998E-2</v>
      </c>
      <c r="M88" s="230">
        <f t="shared" si="46"/>
        <v>1.2920000000000003</v>
      </c>
      <c r="N88" s="145">
        <v>1.1000000000000001</v>
      </c>
      <c r="O88" s="145">
        <v>0.1</v>
      </c>
      <c r="P88" s="145"/>
      <c r="Q88" s="147">
        <v>9.1999999999999998E-2</v>
      </c>
      <c r="AY88" t="s">
        <v>105</v>
      </c>
      <c r="AZ88">
        <v>111</v>
      </c>
    </row>
    <row r="89" spans="1:52" x14ac:dyDescent="0.25">
      <c r="A89" s="221" t="s">
        <v>176</v>
      </c>
      <c r="B89" s="26" t="s">
        <v>149</v>
      </c>
      <c r="C89" s="230">
        <f t="shared" si="44"/>
        <v>0.1</v>
      </c>
      <c r="D89" s="145"/>
      <c r="E89" s="145">
        <v>0.1</v>
      </c>
      <c r="F89" s="145"/>
      <c r="G89" s="145"/>
      <c r="H89" s="230">
        <f t="shared" si="45"/>
        <v>0.1</v>
      </c>
      <c r="I89" s="145"/>
      <c r="J89" s="145">
        <v>0.1</v>
      </c>
      <c r="K89" s="145"/>
      <c r="L89" s="145"/>
      <c r="M89" s="230">
        <f t="shared" si="46"/>
        <v>0.1</v>
      </c>
      <c r="N89" s="145"/>
      <c r="O89" s="145">
        <v>0.1</v>
      </c>
      <c r="P89" s="145"/>
      <c r="Q89" s="147"/>
      <c r="AY89" t="s">
        <v>105</v>
      </c>
      <c r="AZ89">
        <v>112</v>
      </c>
    </row>
    <row r="90" spans="1:52" x14ac:dyDescent="0.25">
      <c r="A90" s="221" t="s">
        <v>172</v>
      </c>
      <c r="B90" s="26" t="s">
        <v>149</v>
      </c>
      <c r="C90" s="230">
        <f t="shared" si="44"/>
        <v>0.1</v>
      </c>
      <c r="D90" s="145"/>
      <c r="E90" s="145">
        <v>0.1</v>
      </c>
      <c r="F90" s="145"/>
      <c r="G90" s="145"/>
      <c r="H90" s="230">
        <f t="shared" si="45"/>
        <v>0.65</v>
      </c>
      <c r="I90" s="145">
        <v>0.1</v>
      </c>
      <c r="J90" s="145">
        <v>0.1</v>
      </c>
      <c r="K90" s="145">
        <v>0.1</v>
      </c>
      <c r="L90" s="145">
        <v>0.35</v>
      </c>
      <c r="M90" s="230">
        <f t="shared" si="46"/>
        <v>0.65000000000000013</v>
      </c>
      <c r="N90" s="145">
        <v>0.05</v>
      </c>
      <c r="O90" s="145">
        <v>0.5</v>
      </c>
      <c r="P90" s="145">
        <v>0.05</v>
      </c>
      <c r="Q90" s="147">
        <v>0.05</v>
      </c>
      <c r="AY90" t="s">
        <v>105</v>
      </c>
      <c r="AZ90">
        <v>117</v>
      </c>
    </row>
    <row r="91" spans="1:52" x14ac:dyDescent="0.25">
      <c r="A91" s="316" t="s">
        <v>27</v>
      </c>
      <c r="B91" s="317" t="s">
        <v>149</v>
      </c>
      <c r="C91" s="115">
        <f t="shared" ref="C91:Q91" si="47">SUM(C92:C98)</f>
        <v>1284.0999999999999</v>
      </c>
      <c r="D91" s="318">
        <f t="shared" si="47"/>
        <v>211.608</v>
      </c>
      <c r="E91" s="319">
        <f t="shared" si="47"/>
        <v>274.61099999999999</v>
      </c>
      <c r="F91" s="319">
        <f t="shared" si="47"/>
        <v>805.33699999999999</v>
      </c>
      <c r="G91" s="320">
        <f t="shared" si="47"/>
        <v>555.5</v>
      </c>
      <c r="H91" s="115">
        <f t="shared" si="47"/>
        <v>1628.4709999999998</v>
      </c>
      <c r="I91" s="318">
        <f t="shared" si="47"/>
        <v>332.67999999999995</v>
      </c>
      <c r="J91" s="319">
        <f t="shared" si="47"/>
        <v>263.28899999999999</v>
      </c>
      <c r="K91" s="319">
        <f t="shared" si="47"/>
        <v>1078.7269999999999</v>
      </c>
      <c r="L91" s="320">
        <f t="shared" si="47"/>
        <v>711.87100000000009</v>
      </c>
      <c r="M91" s="115">
        <f t="shared" si="47"/>
        <v>1715.7630000000001</v>
      </c>
      <c r="N91" s="318">
        <f t="shared" si="47"/>
        <v>346.81999999999994</v>
      </c>
      <c r="O91" s="319">
        <f t="shared" si="47"/>
        <v>350.589</v>
      </c>
      <c r="P91" s="319">
        <f t="shared" si="47"/>
        <v>1060.011</v>
      </c>
      <c r="Q91" s="321">
        <f t="shared" si="47"/>
        <v>959.8370000000001</v>
      </c>
      <c r="AZ91">
        <v>118</v>
      </c>
    </row>
    <row r="92" spans="1:52" x14ac:dyDescent="0.25">
      <c r="A92" s="221" t="s">
        <v>167</v>
      </c>
      <c r="B92" s="26" t="s">
        <v>149</v>
      </c>
      <c r="C92" s="230">
        <f t="shared" ref="C92:Q92" si="48">C68+C76+C84</f>
        <v>38.977999999999994</v>
      </c>
      <c r="D92" s="116">
        <f t="shared" si="48"/>
        <v>3.1280000000000001</v>
      </c>
      <c r="E92" s="114">
        <f t="shared" si="48"/>
        <v>10.628</v>
      </c>
      <c r="F92" s="114">
        <f t="shared" si="48"/>
        <v>15.427999999999999</v>
      </c>
      <c r="G92" s="117">
        <f t="shared" si="48"/>
        <v>15.377999999999998</v>
      </c>
      <c r="H92" s="230">
        <f t="shared" si="48"/>
        <v>51.835999999999999</v>
      </c>
      <c r="I92" s="116">
        <f t="shared" si="48"/>
        <v>6.3780000000000001</v>
      </c>
      <c r="J92" s="114">
        <f t="shared" si="48"/>
        <v>10.171000000000001</v>
      </c>
      <c r="K92" s="114">
        <f t="shared" si="48"/>
        <v>31.573</v>
      </c>
      <c r="L92" s="117">
        <f t="shared" si="48"/>
        <v>15.635999999999999</v>
      </c>
      <c r="M92" s="230">
        <f t="shared" si="48"/>
        <v>54.148000000000003</v>
      </c>
      <c r="N92" s="116">
        <f t="shared" si="48"/>
        <v>7.0359999999999996</v>
      </c>
      <c r="O92" s="114">
        <f t="shared" si="48"/>
        <v>13.403</v>
      </c>
      <c r="P92" s="114">
        <f t="shared" si="48"/>
        <v>35.798999999999999</v>
      </c>
      <c r="Q92" s="118">
        <f t="shared" si="48"/>
        <v>18.73</v>
      </c>
      <c r="AZ92">
        <v>119</v>
      </c>
    </row>
    <row r="93" spans="1:52" x14ac:dyDescent="0.25">
      <c r="A93" s="221" t="s">
        <v>168</v>
      </c>
      <c r="B93" s="26" t="s">
        <v>149</v>
      </c>
      <c r="C93" s="230">
        <f t="shared" ref="C93:Q93" si="49">C69+C77+C85</f>
        <v>526.64</v>
      </c>
      <c r="D93" s="116">
        <f t="shared" si="49"/>
        <v>36.81</v>
      </c>
      <c r="E93" s="114">
        <f t="shared" si="49"/>
        <v>87.435000000000002</v>
      </c>
      <c r="F93" s="114">
        <f t="shared" si="49"/>
        <v>388.80400000000003</v>
      </c>
      <c r="G93" s="117">
        <f t="shared" si="49"/>
        <v>209.34</v>
      </c>
      <c r="H93" s="230">
        <f t="shared" si="49"/>
        <v>781.62299999999982</v>
      </c>
      <c r="I93" s="116">
        <f t="shared" si="49"/>
        <v>146.54</v>
      </c>
      <c r="J93" s="114">
        <f t="shared" si="49"/>
        <v>139.51100000000002</v>
      </c>
      <c r="K93" s="114">
        <f t="shared" si="49"/>
        <v>617.75599999999997</v>
      </c>
      <c r="L93" s="117">
        <f t="shared" si="49"/>
        <v>418.02300000000002</v>
      </c>
      <c r="M93" s="230">
        <f t="shared" si="49"/>
        <v>952.65999999999985</v>
      </c>
      <c r="N93" s="116">
        <f t="shared" si="49"/>
        <v>245.2</v>
      </c>
      <c r="O93" s="114">
        <f t="shared" si="49"/>
        <v>253.63799999999998</v>
      </c>
      <c r="P93" s="114">
        <f t="shared" si="49"/>
        <v>625.85799999999995</v>
      </c>
      <c r="Q93" s="118">
        <f t="shared" si="49"/>
        <v>563.31200000000001</v>
      </c>
      <c r="AZ93">
        <v>120</v>
      </c>
    </row>
    <row r="94" spans="1:52" x14ac:dyDescent="0.25">
      <c r="A94" s="221" t="s">
        <v>169</v>
      </c>
      <c r="B94" s="26" t="s">
        <v>149</v>
      </c>
      <c r="C94" s="230">
        <f t="shared" ref="C94:Q94" si="50">C70+C78+C86</f>
        <v>42.180000000000007</v>
      </c>
      <c r="D94" s="116">
        <f t="shared" si="50"/>
        <v>1.98</v>
      </c>
      <c r="E94" s="114">
        <f t="shared" si="50"/>
        <v>10.394</v>
      </c>
      <c r="F94" s="114">
        <f t="shared" si="50"/>
        <v>23.134999999999998</v>
      </c>
      <c r="G94" s="117">
        <f t="shared" si="50"/>
        <v>11.579999999999998</v>
      </c>
      <c r="H94" s="230">
        <f t="shared" si="50"/>
        <v>47.308999999999997</v>
      </c>
      <c r="I94" s="116">
        <f t="shared" si="50"/>
        <v>2.66</v>
      </c>
      <c r="J94" s="114">
        <f t="shared" si="50"/>
        <v>11.824999999999999</v>
      </c>
      <c r="K94" s="114">
        <f t="shared" si="50"/>
        <v>25.279</v>
      </c>
      <c r="L94" s="117">
        <f t="shared" si="50"/>
        <v>13.408999999999999</v>
      </c>
      <c r="M94" s="230">
        <f t="shared" si="50"/>
        <v>56.278999999999996</v>
      </c>
      <c r="N94" s="116">
        <f t="shared" si="50"/>
        <v>2.9889999999999999</v>
      </c>
      <c r="O94" s="114">
        <f t="shared" si="50"/>
        <v>13.796000000000001</v>
      </c>
      <c r="P94" s="114">
        <f t="shared" si="50"/>
        <v>22.830000000000002</v>
      </c>
      <c r="Q94" s="118">
        <f t="shared" si="50"/>
        <v>22.378999999999998</v>
      </c>
      <c r="AZ94">
        <v>121</v>
      </c>
    </row>
    <row r="95" spans="1:52" x14ac:dyDescent="0.25">
      <c r="A95" s="221" t="s">
        <v>170</v>
      </c>
      <c r="B95" s="26" t="s">
        <v>149</v>
      </c>
      <c r="C95" s="230">
        <f t="shared" ref="C95:Q95" si="51">C71+C79+C87</f>
        <v>11.45</v>
      </c>
      <c r="D95" s="116">
        <f t="shared" si="51"/>
        <v>4.6199999999999992</v>
      </c>
      <c r="E95" s="114">
        <f t="shared" si="51"/>
        <v>3.1199999999999997</v>
      </c>
      <c r="F95" s="114">
        <f t="shared" si="51"/>
        <v>5.75</v>
      </c>
      <c r="G95" s="117">
        <f t="shared" si="51"/>
        <v>5.75</v>
      </c>
      <c r="H95" s="230">
        <f t="shared" si="51"/>
        <v>10.624000000000001</v>
      </c>
      <c r="I95" s="116">
        <f t="shared" si="51"/>
        <v>3.45</v>
      </c>
      <c r="J95" s="114">
        <f t="shared" si="51"/>
        <v>1.2729999999999999</v>
      </c>
      <c r="K95" s="114">
        <f t="shared" si="51"/>
        <v>4.5500000000000007</v>
      </c>
      <c r="L95" s="117">
        <f t="shared" si="51"/>
        <v>4.8239999999999998</v>
      </c>
      <c r="M95" s="230">
        <f t="shared" si="51"/>
        <v>9.5090000000000003</v>
      </c>
      <c r="N95" s="116">
        <f t="shared" si="51"/>
        <v>2.8740000000000001</v>
      </c>
      <c r="O95" s="114">
        <f t="shared" si="51"/>
        <v>1.246</v>
      </c>
      <c r="P95" s="114">
        <f t="shared" si="51"/>
        <v>3.8119999999999998</v>
      </c>
      <c r="Q95" s="118">
        <f t="shared" si="51"/>
        <v>4.8479999999999999</v>
      </c>
      <c r="AZ95">
        <v>122</v>
      </c>
    </row>
    <row r="96" spans="1:52" x14ac:dyDescent="0.25">
      <c r="A96" s="221" t="s">
        <v>171</v>
      </c>
      <c r="B96" s="26" t="s">
        <v>149</v>
      </c>
      <c r="C96" s="230">
        <f t="shared" ref="C96:Q96" si="52">C72+C80+C88</f>
        <v>16.612000000000002</v>
      </c>
      <c r="D96" s="116">
        <f t="shared" si="52"/>
        <v>2.81</v>
      </c>
      <c r="E96" s="114">
        <f t="shared" si="52"/>
        <v>4.01</v>
      </c>
      <c r="F96" s="114">
        <f t="shared" si="52"/>
        <v>12.354000000000001</v>
      </c>
      <c r="G96" s="117">
        <f t="shared" si="52"/>
        <v>9.2119999999999997</v>
      </c>
      <c r="H96" s="230">
        <f t="shared" si="52"/>
        <v>21.901000000000003</v>
      </c>
      <c r="I96" s="116">
        <f t="shared" si="52"/>
        <v>5.2119999999999997</v>
      </c>
      <c r="J96" s="114">
        <f t="shared" si="52"/>
        <v>4.6809999999999992</v>
      </c>
      <c r="K96" s="114">
        <f t="shared" si="52"/>
        <v>15.617000000000001</v>
      </c>
      <c r="L96" s="117">
        <f t="shared" si="52"/>
        <v>10.601000000000001</v>
      </c>
      <c r="M96" s="230">
        <f t="shared" si="52"/>
        <v>23.500000000000004</v>
      </c>
      <c r="N96" s="116">
        <f t="shared" si="52"/>
        <v>5.6929999999999996</v>
      </c>
      <c r="O96" s="114">
        <f t="shared" si="52"/>
        <v>5.18</v>
      </c>
      <c r="P96" s="114">
        <f t="shared" si="52"/>
        <v>16.039000000000001</v>
      </c>
      <c r="Q96" s="118">
        <f t="shared" si="52"/>
        <v>12.200000000000001</v>
      </c>
      <c r="AZ96">
        <v>123</v>
      </c>
    </row>
    <row r="97" spans="1:52" x14ac:dyDescent="0.25">
      <c r="A97" s="221" t="s">
        <v>176</v>
      </c>
      <c r="B97" s="26" t="s">
        <v>149</v>
      </c>
      <c r="C97" s="230">
        <f t="shared" ref="C97:Q97" si="53">C73+C81+C89</f>
        <v>364.23</v>
      </c>
      <c r="D97" s="116">
        <f t="shared" si="53"/>
        <v>107.67</v>
      </c>
      <c r="E97" s="114">
        <f t="shared" si="53"/>
        <v>83.47</v>
      </c>
      <c r="F97" s="114">
        <f t="shared" si="53"/>
        <v>181.00399999999999</v>
      </c>
      <c r="G97" s="117">
        <f t="shared" si="53"/>
        <v>172.43</v>
      </c>
      <c r="H97" s="230">
        <f t="shared" si="53"/>
        <v>363.84100000000001</v>
      </c>
      <c r="I97" s="116">
        <f t="shared" si="53"/>
        <v>87.03</v>
      </c>
      <c r="J97" s="114">
        <f t="shared" si="53"/>
        <v>55.406000000000006</v>
      </c>
      <c r="K97" s="114">
        <f t="shared" si="53"/>
        <v>186.52800000000002</v>
      </c>
      <c r="L97" s="117">
        <f t="shared" si="53"/>
        <v>165.441</v>
      </c>
      <c r="M97" s="230">
        <f t="shared" si="53"/>
        <v>342.04100000000005</v>
      </c>
      <c r="N97" s="116">
        <f t="shared" si="53"/>
        <v>79.941000000000003</v>
      </c>
      <c r="O97" s="114">
        <f t="shared" si="53"/>
        <v>48.305000000000007</v>
      </c>
      <c r="P97" s="114">
        <f t="shared" si="53"/>
        <v>171.33199999999999</v>
      </c>
      <c r="Q97" s="118">
        <f t="shared" si="53"/>
        <v>237.30500000000001</v>
      </c>
      <c r="AZ97">
        <v>124</v>
      </c>
    </row>
    <row r="98" spans="1:52" x14ac:dyDescent="0.25">
      <c r="A98" s="221" t="s">
        <v>172</v>
      </c>
      <c r="B98" s="26" t="s">
        <v>149</v>
      </c>
      <c r="C98" s="230">
        <f t="shared" ref="C98:Q98" si="54">C74+C82+C90</f>
        <v>284.01</v>
      </c>
      <c r="D98" s="116">
        <f t="shared" si="54"/>
        <v>54.59</v>
      </c>
      <c r="E98" s="114">
        <f t="shared" si="54"/>
        <v>75.554000000000002</v>
      </c>
      <c r="F98" s="114">
        <f t="shared" si="54"/>
        <v>178.86199999999999</v>
      </c>
      <c r="G98" s="117">
        <f t="shared" si="54"/>
        <v>131.81</v>
      </c>
      <c r="H98" s="230">
        <f t="shared" si="54"/>
        <v>351.33699999999999</v>
      </c>
      <c r="I98" s="116">
        <f t="shared" si="54"/>
        <v>81.41</v>
      </c>
      <c r="J98" s="114">
        <f t="shared" si="54"/>
        <v>40.421999999999997</v>
      </c>
      <c r="K98" s="114">
        <f t="shared" si="54"/>
        <v>197.42400000000001</v>
      </c>
      <c r="L98" s="117">
        <f t="shared" si="54"/>
        <v>83.936999999999983</v>
      </c>
      <c r="M98" s="230">
        <f t="shared" si="54"/>
        <v>277.62599999999992</v>
      </c>
      <c r="N98" s="116">
        <f t="shared" si="54"/>
        <v>3.0869999999999997</v>
      </c>
      <c r="O98" s="114">
        <f t="shared" si="54"/>
        <v>15.020999999999999</v>
      </c>
      <c r="P98" s="114">
        <f t="shared" si="54"/>
        <v>184.34100000000001</v>
      </c>
      <c r="Q98" s="118">
        <f t="shared" si="54"/>
        <v>101.06299999999999</v>
      </c>
      <c r="AZ98">
        <v>129</v>
      </c>
    </row>
    <row r="99" spans="1:52" x14ac:dyDescent="0.25">
      <c r="A99" s="323" t="s">
        <v>174</v>
      </c>
      <c r="B99" s="324" t="s">
        <v>149</v>
      </c>
      <c r="C99" s="225">
        <f t="shared" ref="C99:Q99" si="55">SUM(C100:C106)</f>
        <v>26.5</v>
      </c>
      <c r="D99" s="325">
        <f t="shared" si="55"/>
        <v>0</v>
      </c>
      <c r="E99" s="326">
        <f t="shared" si="55"/>
        <v>6.8000000000000007</v>
      </c>
      <c r="F99" s="326">
        <f t="shared" si="55"/>
        <v>9.4</v>
      </c>
      <c r="G99" s="327">
        <f t="shared" si="55"/>
        <v>10.3</v>
      </c>
      <c r="H99" s="225">
        <f t="shared" si="55"/>
        <v>24.299999999999997</v>
      </c>
      <c r="I99" s="325">
        <f t="shared" si="55"/>
        <v>0</v>
      </c>
      <c r="J99" s="326">
        <f t="shared" si="55"/>
        <v>6.4</v>
      </c>
      <c r="K99" s="326">
        <f t="shared" si="55"/>
        <v>8.6999999999999993</v>
      </c>
      <c r="L99" s="327">
        <f t="shared" si="55"/>
        <v>9.1999999999999993</v>
      </c>
      <c r="M99" s="225">
        <f t="shared" si="55"/>
        <v>151.5</v>
      </c>
      <c r="N99" s="325">
        <f t="shared" si="55"/>
        <v>0</v>
      </c>
      <c r="O99" s="326">
        <f t="shared" si="55"/>
        <v>6.4</v>
      </c>
      <c r="P99" s="326">
        <f t="shared" si="55"/>
        <v>8.6999999999999993</v>
      </c>
      <c r="Q99" s="328">
        <f t="shared" si="55"/>
        <v>136.4</v>
      </c>
      <c r="AZ99">
        <v>142</v>
      </c>
    </row>
    <row r="100" spans="1:52" x14ac:dyDescent="0.25">
      <c r="A100" s="221" t="s">
        <v>167</v>
      </c>
      <c r="B100" s="26" t="s">
        <v>149</v>
      </c>
      <c r="C100" s="230">
        <f t="shared" ref="C100:C106" si="56">SUM(D100:G100)</f>
        <v>1.8</v>
      </c>
      <c r="D100" s="145"/>
      <c r="E100" s="145"/>
      <c r="F100" s="145">
        <v>0.7</v>
      </c>
      <c r="G100" s="145">
        <v>1.1000000000000001</v>
      </c>
      <c r="H100" s="230">
        <f t="shared" ref="H100:H106" si="57">SUM(I100:L100)</f>
        <v>0.9</v>
      </c>
      <c r="I100" s="145"/>
      <c r="J100" s="145"/>
      <c r="K100" s="145">
        <v>0.4</v>
      </c>
      <c r="L100" s="145">
        <v>0.5</v>
      </c>
      <c r="M100" s="230">
        <f t="shared" ref="M100:M106" si="58">SUM(N100:Q100)</f>
        <v>0.9</v>
      </c>
      <c r="N100" s="145"/>
      <c r="O100" s="145"/>
      <c r="P100" s="145">
        <v>0.4</v>
      </c>
      <c r="Q100" s="147">
        <v>0.5</v>
      </c>
      <c r="AY100" t="s">
        <v>105</v>
      </c>
      <c r="AZ100">
        <v>143</v>
      </c>
    </row>
    <row r="101" spans="1:52" x14ac:dyDescent="0.25">
      <c r="A101" s="221" t="s">
        <v>168</v>
      </c>
      <c r="B101" s="26" t="s">
        <v>149</v>
      </c>
      <c r="C101" s="230">
        <f t="shared" si="56"/>
        <v>4.7</v>
      </c>
      <c r="D101" s="145"/>
      <c r="E101" s="145">
        <v>2.4</v>
      </c>
      <c r="F101" s="145">
        <v>1.9</v>
      </c>
      <c r="G101" s="145">
        <v>0.4</v>
      </c>
      <c r="H101" s="230">
        <f t="shared" si="57"/>
        <v>5.1000000000000005</v>
      </c>
      <c r="I101" s="145"/>
      <c r="J101" s="145">
        <v>2.4</v>
      </c>
      <c r="K101" s="145">
        <v>2</v>
      </c>
      <c r="L101" s="145">
        <v>0.7</v>
      </c>
      <c r="M101" s="230">
        <f t="shared" si="58"/>
        <v>132.30000000000001</v>
      </c>
      <c r="N101" s="145"/>
      <c r="O101" s="145">
        <v>2.4</v>
      </c>
      <c r="P101" s="145">
        <v>2</v>
      </c>
      <c r="Q101" s="147">
        <v>127.9</v>
      </c>
      <c r="AY101" t="s">
        <v>105</v>
      </c>
      <c r="AZ101">
        <v>144</v>
      </c>
    </row>
    <row r="102" spans="1:52" x14ac:dyDescent="0.25">
      <c r="A102" s="221" t="s">
        <v>169</v>
      </c>
      <c r="B102" s="26" t="s">
        <v>149</v>
      </c>
      <c r="C102" s="230">
        <f t="shared" si="56"/>
        <v>0</v>
      </c>
      <c r="D102" s="145"/>
      <c r="E102" s="145"/>
      <c r="F102" s="145"/>
      <c r="G102" s="145"/>
      <c r="H102" s="230">
        <f t="shared" si="57"/>
        <v>0</v>
      </c>
      <c r="I102" s="145"/>
      <c r="J102" s="145"/>
      <c r="K102" s="145"/>
      <c r="L102" s="145"/>
      <c r="M102" s="230">
        <f t="shared" si="58"/>
        <v>0</v>
      </c>
      <c r="N102" s="145"/>
      <c r="O102" s="145"/>
      <c r="P102" s="145"/>
      <c r="Q102" s="147"/>
      <c r="AY102" t="s">
        <v>105</v>
      </c>
      <c r="AZ102">
        <v>145</v>
      </c>
    </row>
    <row r="103" spans="1:52" x14ac:dyDescent="0.25">
      <c r="A103" s="221" t="s">
        <v>170</v>
      </c>
      <c r="B103" s="26" t="s">
        <v>149</v>
      </c>
      <c r="C103" s="230">
        <f t="shared" si="56"/>
        <v>0.89999999999999991</v>
      </c>
      <c r="D103" s="145"/>
      <c r="E103" s="145"/>
      <c r="F103" s="145">
        <v>0.6</v>
      </c>
      <c r="G103" s="145">
        <v>0.3</v>
      </c>
      <c r="H103" s="230">
        <f t="shared" si="57"/>
        <v>0.89999999999999991</v>
      </c>
      <c r="I103" s="145"/>
      <c r="J103" s="145"/>
      <c r="K103" s="145">
        <v>0.6</v>
      </c>
      <c r="L103" s="145">
        <v>0.3</v>
      </c>
      <c r="M103" s="230">
        <f t="shared" si="58"/>
        <v>0.89999999999999991</v>
      </c>
      <c r="N103" s="145"/>
      <c r="O103" s="145"/>
      <c r="P103" s="145">
        <v>0.6</v>
      </c>
      <c r="Q103" s="147">
        <v>0.3</v>
      </c>
      <c r="AY103" t="s">
        <v>105</v>
      </c>
      <c r="AZ103">
        <v>146</v>
      </c>
    </row>
    <row r="104" spans="1:52" x14ac:dyDescent="0.25">
      <c r="A104" s="221" t="s">
        <v>171</v>
      </c>
      <c r="B104" s="26" t="s">
        <v>149</v>
      </c>
      <c r="C104" s="230">
        <f t="shared" si="56"/>
        <v>1.7</v>
      </c>
      <c r="D104" s="145"/>
      <c r="E104" s="145"/>
      <c r="F104" s="145">
        <v>0.2</v>
      </c>
      <c r="G104" s="145">
        <v>1.5</v>
      </c>
      <c r="H104" s="230">
        <f t="shared" si="57"/>
        <v>1.7</v>
      </c>
      <c r="I104" s="145"/>
      <c r="J104" s="145"/>
      <c r="K104" s="145">
        <v>0.2</v>
      </c>
      <c r="L104" s="145">
        <v>1.5</v>
      </c>
      <c r="M104" s="230">
        <f t="shared" si="58"/>
        <v>1.7</v>
      </c>
      <c r="N104" s="145"/>
      <c r="O104" s="145"/>
      <c r="P104" s="145">
        <v>0.2</v>
      </c>
      <c r="Q104" s="147">
        <v>1.5</v>
      </c>
      <c r="AY104" t="s">
        <v>105</v>
      </c>
      <c r="AZ104">
        <v>147</v>
      </c>
    </row>
    <row r="105" spans="1:52" x14ac:dyDescent="0.25">
      <c r="A105" s="221" t="s">
        <v>176</v>
      </c>
      <c r="B105" s="26" t="s">
        <v>149</v>
      </c>
      <c r="C105" s="230">
        <f t="shared" si="56"/>
        <v>0</v>
      </c>
      <c r="D105" s="145"/>
      <c r="E105" s="145"/>
      <c r="F105" s="145"/>
      <c r="G105" s="145"/>
      <c r="H105" s="230">
        <f t="shared" si="57"/>
        <v>0</v>
      </c>
      <c r="I105" s="145"/>
      <c r="J105" s="145"/>
      <c r="K105" s="145"/>
      <c r="L105" s="145"/>
      <c r="M105" s="230">
        <f t="shared" si="58"/>
        <v>0</v>
      </c>
      <c r="N105" s="145"/>
      <c r="O105" s="145"/>
      <c r="P105" s="145"/>
      <c r="Q105" s="147"/>
      <c r="AY105" t="s">
        <v>105</v>
      </c>
      <c r="AZ105">
        <v>148</v>
      </c>
    </row>
    <row r="106" spans="1:52" x14ac:dyDescent="0.25">
      <c r="A106" s="221" t="s">
        <v>172</v>
      </c>
      <c r="B106" s="26" t="s">
        <v>149</v>
      </c>
      <c r="C106" s="230">
        <f t="shared" si="56"/>
        <v>17.399999999999999</v>
      </c>
      <c r="D106" s="145"/>
      <c r="E106" s="145">
        <v>4.4000000000000004</v>
      </c>
      <c r="F106" s="145">
        <v>6</v>
      </c>
      <c r="G106" s="145">
        <v>7</v>
      </c>
      <c r="H106" s="230">
        <f t="shared" si="57"/>
        <v>15.7</v>
      </c>
      <c r="I106" s="145"/>
      <c r="J106" s="145">
        <v>4</v>
      </c>
      <c r="K106" s="145">
        <v>5.5</v>
      </c>
      <c r="L106" s="145">
        <v>6.2</v>
      </c>
      <c r="M106" s="230">
        <f t="shared" si="58"/>
        <v>15.7</v>
      </c>
      <c r="N106" s="145"/>
      <c r="O106" s="145">
        <v>4</v>
      </c>
      <c r="P106" s="145">
        <v>5.5</v>
      </c>
      <c r="Q106" s="147">
        <v>6.2</v>
      </c>
      <c r="AY106" t="s">
        <v>105</v>
      </c>
      <c r="AZ106">
        <v>153</v>
      </c>
    </row>
    <row r="107" spans="1:52" x14ac:dyDescent="0.25">
      <c r="A107" s="316" t="s">
        <v>9</v>
      </c>
      <c r="B107" s="317" t="s">
        <v>149</v>
      </c>
      <c r="C107" s="115">
        <f t="shared" ref="C107:Q107" si="59">SUM(C108:C114)</f>
        <v>125.49999999999999</v>
      </c>
      <c r="D107" s="318">
        <f t="shared" si="59"/>
        <v>0</v>
      </c>
      <c r="E107" s="319">
        <f t="shared" si="59"/>
        <v>0</v>
      </c>
      <c r="F107" s="319">
        <f t="shared" si="59"/>
        <v>86.7</v>
      </c>
      <c r="G107" s="320">
        <f t="shared" si="59"/>
        <v>38.799999999999997</v>
      </c>
      <c r="H107" s="115">
        <f t="shared" si="59"/>
        <v>323.3</v>
      </c>
      <c r="I107" s="318">
        <f t="shared" si="59"/>
        <v>0</v>
      </c>
      <c r="J107" s="319">
        <f t="shared" si="59"/>
        <v>0.3</v>
      </c>
      <c r="K107" s="319">
        <f t="shared" si="59"/>
        <v>155.6</v>
      </c>
      <c r="L107" s="320">
        <f t="shared" si="59"/>
        <v>167.39999999999998</v>
      </c>
      <c r="M107" s="115">
        <f t="shared" si="59"/>
        <v>370.8</v>
      </c>
      <c r="N107" s="318">
        <f t="shared" si="59"/>
        <v>0</v>
      </c>
      <c r="O107" s="319">
        <f t="shared" si="59"/>
        <v>0.3</v>
      </c>
      <c r="P107" s="319">
        <f t="shared" si="59"/>
        <v>290.59999999999997</v>
      </c>
      <c r="Q107" s="321">
        <f t="shared" si="59"/>
        <v>79.899999999999991</v>
      </c>
      <c r="AZ107">
        <v>154</v>
      </c>
    </row>
    <row r="108" spans="1:52" x14ac:dyDescent="0.25">
      <c r="A108" s="221" t="s">
        <v>167</v>
      </c>
      <c r="B108" s="26" t="s">
        <v>149</v>
      </c>
      <c r="C108" s="230">
        <f t="shared" ref="C108:C122" si="60">SUM(D108:G108)</f>
        <v>3.1</v>
      </c>
      <c r="D108" s="145"/>
      <c r="E108" s="145"/>
      <c r="F108" s="145">
        <v>2</v>
      </c>
      <c r="G108" s="145">
        <v>1.1000000000000001</v>
      </c>
      <c r="H108" s="230">
        <f t="shared" ref="H108:H122" si="61">SUM(I108:L108)</f>
        <v>3.1</v>
      </c>
      <c r="I108" s="145"/>
      <c r="J108" s="145"/>
      <c r="K108" s="145">
        <v>2</v>
      </c>
      <c r="L108" s="145">
        <v>1.1000000000000001</v>
      </c>
      <c r="M108" s="230">
        <f t="shared" ref="M108:M122" si="62">SUM(N108:Q108)</f>
        <v>3.1</v>
      </c>
      <c r="N108" s="145"/>
      <c r="O108" s="145"/>
      <c r="P108" s="145">
        <v>2</v>
      </c>
      <c r="Q108" s="147">
        <v>1.1000000000000001</v>
      </c>
      <c r="AY108" t="s">
        <v>105</v>
      </c>
      <c r="AZ108">
        <v>155</v>
      </c>
    </row>
    <row r="109" spans="1:52" x14ac:dyDescent="0.25">
      <c r="A109" s="221" t="s">
        <v>168</v>
      </c>
      <c r="B109" s="26" t="s">
        <v>149</v>
      </c>
      <c r="C109" s="230">
        <f t="shared" si="60"/>
        <v>98.1</v>
      </c>
      <c r="D109" s="145"/>
      <c r="E109" s="145"/>
      <c r="F109" s="145">
        <v>67.8</v>
      </c>
      <c r="G109" s="145">
        <v>30.3</v>
      </c>
      <c r="H109" s="230">
        <f t="shared" si="61"/>
        <v>301</v>
      </c>
      <c r="I109" s="145"/>
      <c r="J109" s="145"/>
      <c r="K109" s="145">
        <v>140</v>
      </c>
      <c r="L109" s="145">
        <v>161</v>
      </c>
      <c r="M109" s="230">
        <f t="shared" si="62"/>
        <v>348.5</v>
      </c>
      <c r="N109" s="145"/>
      <c r="O109" s="145"/>
      <c r="P109" s="145">
        <v>275</v>
      </c>
      <c r="Q109" s="147">
        <v>73.5</v>
      </c>
      <c r="AY109" t="s">
        <v>105</v>
      </c>
      <c r="AZ109">
        <v>156</v>
      </c>
    </row>
    <row r="110" spans="1:52" x14ac:dyDescent="0.25">
      <c r="A110" s="221" t="s">
        <v>169</v>
      </c>
      <c r="B110" s="26" t="s">
        <v>149</v>
      </c>
      <c r="C110" s="230">
        <f t="shared" si="60"/>
        <v>10.1</v>
      </c>
      <c r="D110" s="145"/>
      <c r="E110" s="145"/>
      <c r="F110" s="145">
        <v>8</v>
      </c>
      <c r="G110" s="145">
        <v>2.1</v>
      </c>
      <c r="H110" s="230">
        <f t="shared" si="61"/>
        <v>8.1</v>
      </c>
      <c r="I110" s="145"/>
      <c r="J110" s="145"/>
      <c r="K110" s="145">
        <v>7</v>
      </c>
      <c r="L110" s="145">
        <v>1.1000000000000001</v>
      </c>
      <c r="M110" s="230">
        <f t="shared" si="62"/>
        <v>8.1</v>
      </c>
      <c r="N110" s="145"/>
      <c r="O110" s="145"/>
      <c r="P110" s="145">
        <v>7</v>
      </c>
      <c r="Q110" s="147">
        <v>1.1000000000000001</v>
      </c>
      <c r="AY110" t="s">
        <v>105</v>
      </c>
      <c r="AZ110">
        <v>157</v>
      </c>
    </row>
    <row r="111" spans="1:52" x14ac:dyDescent="0.25">
      <c r="A111" s="221" t="s">
        <v>170</v>
      </c>
      <c r="B111" s="26" t="s">
        <v>149</v>
      </c>
      <c r="C111" s="230">
        <f t="shared" si="60"/>
        <v>0</v>
      </c>
      <c r="D111" s="145"/>
      <c r="E111" s="145"/>
      <c r="F111" s="145"/>
      <c r="G111" s="145"/>
      <c r="H111" s="230">
        <f t="shared" si="61"/>
        <v>0</v>
      </c>
      <c r="I111" s="145"/>
      <c r="J111" s="145"/>
      <c r="K111" s="145"/>
      <c r="L111" s="145"/>
      <c r="M111" s="230">
        <f t="shared" si="62"/>
        <v>0</v>
      </c>
      <c r="N111" s="145"/>
      <c r="O111" s="145"/>
      <c r="P111" s="145"/>
      <c r="Q111" s="147"/>
      <c r="AY111" t="s">
        <v>105</v>
      </c>
      <c r="AZ111">
        <v>158</v>
      </c>
    </row>
    <row r="112" spans="1:52" x14ac:dyDescent="0.25">
      <c r="A112" s="221" t="s">
        <v>171</v>
      </c>
      <c r="B112" s="26" t="s">
        <v>149</v>
      </c>
      <c r="C112" s="230">
        <f t="shared" si="60"/>
        <v>2.5</v>
      </c>
      <c r="D112" s="145"/>
      <c r="E112" s="145"/>
      <c r="F112" s="145">
        <v>1.2</v>
      </c>
      <c r="G112" s="145">
        <v>1.3</v>
      </c>
      <c r="H112" s="230">
        <f t="shared" si="61"/>
        <v>1.9</v>
      </c>
      <c r="I112" s="145"/>
      <c r="J112" s="145"/>
      <c r="K112" s="145">
        <v>0.9</v>
      </c>
      <c r="L112" s="145">
        <v>1</v>
      </c>
      <c r="M112" s="230">
        <f t="shared" si="62"/>
        <v>1.9</v>
      </c>
      <c r="N112" s="145"/>
      <c r="O112" s="145"/>
      <c r="P112" s="145">
        <v>0.9</v>
      </c>
      <c r="Q112" s="147">
        <v>1</v>
      </c>
      <c r="AY112" t="s">
        <v>105</v>
      </c>
      <c r="AZ112">
        <v>159</v>
      </c>
    </row>
    <row r="113" spans="1:52" x14ac:dyDescent="0.25">
      <c r="A113" s="221" t="s">
        <v>176</v>
      </c>
      <c r="B113" s="26" t="s">
        <v>149</v>
      </c>
      <c r="C113" s="230">
        <f t="shared" si="60"/>
        <v>5.2</v>
      </c>
      <c r="D113" s="145"/>
      <c r="E113" s="145"/>
      <c r="F113" s="145">
        <v>3.2</v>
      </c>
      <c r="G113" s="145">
        <v>2</v>
      </c>
      <c r="H113" s="230">
        <f t="shared" si="61"/>
        <v>4</v>
      </c>
      <c r="I113" s="145"/>
      <c r="J113" s="145">
        <v>0.3</v>
      </c>
      <c r="K113" s="145">
        <v>2.2000000000000002</v>
      </c>
      <c r="L113" s="145">
        <v>1.5</v>
      </c>
      <c r="M113" s="230">
        <f t="shared" si="62"/>
        <v>4</v>
      </c>
      <c r="N113" s="145"/>
      <c r="O113" s="145">
        <v>0.3</v>
      </c>
      <c r="P113" s="145">
        <v>2.2000000000000002</v>
      </c>
      <c r="Q113" s="147">
        <v>1.5</v>
      </c>
      <c r="AY113" t="s">
        <v>105</v>
      </c>
      <c r="AZ113">
        <v>160</v>
      </c>
    </row>
    <row r="114" spans="1:52" x14ac:dyDescent="0.25">
      <c r="A114" s="221" t="s">
        <v>172</v>
      </c>
      <c r="B114" s="26" t="s">
        <v>149</v>
      </c>
      <c r="C114" s="230">
        <f t="shared" si="60"/>
        <v>6.5</v>
      </c>
      <c r="D114" s="145"/>
      <c r="E114" s="145"/>
      <c r="F114" s="145">
        <v>4.5</v>
      </c>
      <c r="G114" s="145">
        <v>2</v>
      </c>
      <c r="H114" s="230">
        <f t="shared" si="61"/>
        <v>5.2</v>
      </c>
      <c r="I114" s="145"/>
      <c r="J114" s="145"/>
      <c r="K114" s="145">
        <v>3.5</v>
      </c>
      <c r="L114" s="145">
        <v>1.7</v>
      </c>
      <c r="M114" s="230">
        <f t="shared" si="62"/>
        <v>5.2</v>
      </c>
      <c r="N114" s="145"/>
      <c r="O114" s="145"/>
      <c r="P114" s="145">
        <v>3.5</v>
      </c>
      <c r="Q114" s="147">
        <v>1.7</v>
      </c>
      <c r="AY114" t="s">
        <v>105</v>
      </c>
      <c r="AZ114">
        <v>165</v>
      </c>
    </row>
    <row r="115" spans="1:52" x14ac:dyDescent="0.25">
      <c r="A115" s="323" t="s">
        <v>112</v>
      </c>
      <c r="B115" s="324" t="s">
        <v>149</v>
      </c>
      <c r="C115" s="225">
        <f t="shared" ref="C115:Q115" si="63">SUM(C116:C122)</f>
        <v>0</v>
      </c>
      <c r="D115" s="325">
        <f t="shared" si="63"/>
        <v>0</v>
      </c>
      <c r="E115" s="326">
        <f t="shared" si="63"/>
        <v>0</v>
      </c>
      <c r="F115" s="326">
        <f t="shared" si="63"/>
        <v>0</v>
      </c>
      <c r="G115" s="327">
        <f t="shared" si="63"/>
        <v>0</v>
      </c>
      <c r="H115" s="225">
        <f t="shared" si="63"/>
        <v>0</v>
      </c>
      <c r="I115" s="325">
        <f t="shared" si="63"/>
        <v>0</v>
      </c>
      <c r="J115" s="326">
        <f t="shared" si="63"/>
        <v>0</v>
      </c>
      <c r="K115" s="326">
        <f t="shared" si="63"/>
        <v>0</v>
      </c>
      <c r="L115" s="327">
        <f t="shared" si="63"/>
        <v>0</v>
      </c>
      <c r="M115" s="225">
        <f t="shared" si="63"/>
        <v>0</v>
      </c>
      <c r="N115" s="325">
        <f t="shared" si="63"/>
        <v>0</v>
      </c>
      <c r="O115" s="326">
        <f t="shared" si="63"/>
        <v>0</v>
      </c>
      <c r="P115" s="326">
        <f t="shared" si="63"/>
        <v>0</v>
      </c>
      <c r="Q115" s="328">
        <f t="shared" si="63"/>
        <v>0</v>
      </c>
      <c r="AZ115">
        <v>178</v>
      </c>
    </row>
    <row r="116" spans="1:52" x14ac:dyDescent="0.25">
      <c r="A116" s="221" t="s">
        <v>167</v>
      </c>
      <c r="B116" s="26" t="s">
        <v>149</v>
      </c>
      <c r="C116" s="230">
        <f t="shared" si="60"/>
        <v>0</v>
      </c>
      <c r="D116" s="145"/>
      <c r="E116" s="145"/>
      <c r="F116" s="145"/>
      <c r="G116" s="145"/>
      <c r="H116" s="230">
        <f t="shared" si="61"/>
        <v>0</v>
      </c>
      <c r="I116" s="145"/>
      <c r="J116" s="145"/>
      <c r="K116" s="145"/>
      <c r="L116" s="145"/>
      <c r="M116" s="230">
        <f t="shared" si="62"/>
        <v>0</v>
      </c>
      <c r="N116" s="145"/>
      <c r="O116" s="145"/>
      <c r="P116" s="145"/>
      <c r="Q116" s="147"/>
      <c r="AY116" t="s">
        <v>105</v>
      </c>
      <c r="AZ116">
        <v>179</v>
      </c>
    </row>
    <row r="117" spans="1:52" x14ac:dyDescent="0.25">
      <c r="A117" s="221" t="s">
        <v>168</v>
      </c>
      <c r="B117" s="26" t="s">
        <v>149</v>
      </c>
      <c r="C117" s="230">
        <f t="shared" si="60"/>
        <v>0</v>
      </c>
      <c r="D117" s="145"/>
      <c r="E117" s="145"/>
      <c r="F117" s="145"/>
      <c r="G117" s="145"/>
      <c r="H117" s="230">
        <f t="shared" si="61"/>
        <v>0</v>
      </c>
      <c r="I117" s="145"/>
      <c r="J117" s="145"/>
      <c r="K117" s="145"/>
      <c r="L117" s="145"/>
      <c r="M117" s="230">
        <f t="shared" si="62"/>
        <v>0</v>
      </c>
      <c r="N117" s="145"/>
      <c r="O117" s="145"/>
      <c r="P117" s="145"/>
      <c r="Q117" s="147"/>
      <c r="AY117" t="s">
        <v>105</v>
      </c>
      <c r="AZ117">
        <v>180</v>
      </c>
    </row>
    <row r="118" spans="1:52" x14ac:dyDescent="0.25">
      <c r="A118" s="221" t="s">
        <v>169</v>
      </c>
      <c r="B118" s="26" t="s">
        <v>149</v>
      </c>
      <c r="C118" s="230">
        <f t="shared" si="60"/>
        <v>0</v>
      </c>
      <c r="D118" s="145"/>
      <c r="E118" s="145"/>
      <c r="F118" s="145"/>
      <c r="G118" s="145"/>
      <c r="H118" s="230">
        <f t="shared" si="61"/>
        <v>0</v>
      </c>
      <c r="I118" s="145"/>
      <c r="J118" s="145"/>
      <c r="K118" s="145"/>
      <c r="L118" s="145"/>
      <c r="M118" s="230">
        <f t="shared" si="62"/>
        <v>0</v>
      </c>
      <c r="N118" s="145"/>
      <c r="O118" s="145"/>
      <c r="P118" s="145"/>
      <c r="Q118" s="147"/>
      <c r="AY118" t="s">
        <v>105</v>
      </c>
      <c r="AZ118">
        <v>181</v>
      </c>
    </row>
    <row r="119" spans="1:52" x14ac:dyDescent="0.25">
      <c r="A119" s="221" t="s">
        <v>170</v>
      </c>
      <c r="B119" s="26" t="s">
        <v>149</v>
      </c>
      <c r="C119" s="230">
        <f t="shared" si="60"/>
        <v>0</v>
      </c>
      <c r="D119" s="145"/>
      <c r="E119" s="145"/>
      <c r="F119" s="145"/>
      <c r="G119" s="145"/>
      <c r="H119" s="230">
        <f t="shared" si="61"/>
        <v>0</v>
      </c>
      <c r="I119" s="145"/>
      <c r="J119" s="145"/>
      <c r="K119" s="145"/>
      <c r="L119" s="145"/>
      <c r="M119" s="230">
        <f t="shared" si="62"/>
        <v>0</v>
      </c>
      <c r="N119" s="145"/>
      <c r="O119" s="145"/>
      <c r="P119" s="145"/>
      <c r="Q119" s="147"/>
      <c r="AY119" t="s">
        <v>105</v>
      </c>
      <c r="AZ119">
        <v>182</v>
      </c>
    </row>
    <row r="120" spans="1:52" x14ac:dyDescent="0.25">
      <c r="A120" s="221" t="s">
        <v>171</v>
      </c>
      <c r="B120" s="26" t="s">
        <v>149</v>
      </c>
      <c r="C120" s="230">
        <f t="shared" si="60"/>
        <v>0</v>
      </c>
      <c r="D120" s="145"/>
      <c r="E120" s="145"/>
      <c r="F120" s="145"/>
      <c r="G120" s="145"/>
      <c r="H120" s="230">
        <f t="shared" si="61"/>
        <v>0</v>
      </c>
      <c r="I120" s="145"/>
      <c r="J120" s="145"/>
      <c r="K120" s="145"/>
      <c r="L120" s="145"/>
      <c r="M120" s="230">
        <f t="shared" si="62"/>
        <v>0</v>
      </c>
      <c r="N120" s="145"/>
      <c r="O120" s="145"/>
      <c r="P120" s="145"/>
      <c r="Q120" s="147"/>
      <c r="AY120" t="s">
        <v>105</v>
      </c>
      <c r="AZ120">
        <v>183</v>
      </c>
    </row>
    <row r="121" spans="1:52" x14ac:dyDescent="0.25">
      <c r="A121" s="221" t="s">
        <v>176</v>
      </c>
      <c r="B121" s="26" t="s">
        <v>149</v>
      </c>
      <c r="C121" s="230">
        <f t="shared" si="60"/>
        <v>0</v>
      </c>
      <c r="D121" s="145"/>
      <c r="E121" s="145"/>
      <c r="F121" s="145"/>
      <c r="G121" s="145"/>
      <c r="H121" s="230">
        <f t="shared" si="61"/>
        <v>0</v>
      </c>
      <c r="I121" s="145"/>
      <c r="J121" s="145"/>
      <c r="K121" s="145"/>
      <c r="L121" s="145"/>
      <c r="M121" s="230">
        <f t="shared" si="62"/>
        <v>0</v>
      </c>
      <c r="N121" s="145"/>
      <c r="O121" s="145"/>
      <c r="P121" s="145"/>
      <c r="Q121" s="147"/>
      <c r="AY121" t="s">
        <v>105</v>
      </c>
      <c r="AZ121">
        <v>184</v>
      </c>
    </row>
    <row r="122" spans="1:52" x14ac:dyDescent="0.25">
      <c r="A122" s="221" t="s">
        <v>172</v>
      </c>
      <c r="B122" s="26" t="s">
        <v>149</v>
      </c>
      <c r="C122" s="230">
        <f t="shared" si="60"/>
        <v>0</v>
      </c>
      <c r="D122" s="145"/>
      <c r="E122" s="145"/>
      <c r="F122" s="145"/>
      <c r="G122" s="145"/>
      <c r="H122" s="230">
        <f t="shared" si="61"/>
        <v>0</v>
      </c>
      <c r="I122" s="145"/>
      <c r="J122" s="145"/>
      <c r="K122" s="145"/>
      <c r="L122" s="145"/>
      <c r="M122" s="230">
        <f t="shared" si="62"/>
        <v>0</v>
      </c>
      <c r="N122" s="145"/>
      <c r="O122" s="145"/>
      <c r="P122" s="145"/>
      <c r="Q122" s="147"/>
      <c r="AY122" t="s">
        <v>105</v>
      </c>
      <c r="AZ122">
        <v>189</v>
      </c>
    </row>
    <row r="123" spans="1:52" x14ac:dyDescent="0.25">
      <c r="A123" s="316" t="s">
        <v>6</v>
      </c>
      <c r="B123" s="317" t="s">
        <v>149</v>
      </c>
      <c r="C123" s="115">
        <f t="shared" ref="C123:Q123" si="64">SUM(C124:C130)</f>
        <v>10</v>
      </c>
      <c r="D123" s="318">
        <f t="shared" si="64"/>
        <v>0</v>
      </c>
      <c r="E123" s="319">
        <f t="shared" si="64"/>
        <v>0</v>
      </c>
      <c r="F123" s="319">
        <f t="shared" si="64"/>
        <v>8</v>
      </c>
      <c r="G123" s="320">
        <f t="shared" si="64"/>
        <v>2</v>
      </c>
      <c r="H123" s="115">
        <f t="shared" si="64"/>
        <v>13.3</v>
      </c>
      <c r="I123" s="318">
        <f t="shared" si="64"/>
        <v>0</v>
      </c>
      <c r="J123" s="319">
        <f t="shared" si="64"/>
        <v>0.3</v>
      </c>
      <c r="K123" s="319">
        <f t="shared" si="64"/>
        <v>12.2</v>
      </c>
      <c r="L123" s="320">
        <f t="shared" si="64"/>
        <v>0.8</v>
      </c>
      <c r="M123" s="115">
        <f t="shared" si="64"/>
        <v>16.3</v>
      </c>
      <c r="N123" s="318">
        <f t="shared" si="64"/>
        <v>0</v>
      </c>
      <c r="O123" s="319">
        <f t="shared" si="64"/>
        <v>0.91600000000000004</v>
      </c>
      <c r="P123" s="319">
        <f t="shared" si="64"/>
        <v>12.655000000000001</v>
      </c>
      <c r="Q123" s="321">
        <f t="shared" si="64"/>
        <v>2.7290000000000001</v>
      </c>
      <c r="AZ123">
        <v>190</v>
      </c>
    </row>
    <row r="124" spans="1:52" x14ac:dyDescent="0.25">
      <c r="A124" s="221" t="s">
        <v>167</v>
      </c>
      <c r="B124" s="26" t="s">
        <v>149</v>
      </c>
      <c r="C124" s="230">
        <f t="shared" ref="C124:C130" si="65">SUM(D124:G124)</f>
        <v>0</v>
      </c>
      <c r="D124" s="145"/>
      <c r="E124" s="145"/>
      <c r="F124" s="145"/>
      <c r="G124" s="145"/>
      <c r="H124" s="230">
        <f t="shared" ref="H124:H130" si="66">SUM(I124:L124)</f>
        <v>0</v>
      </c>
      <c r="I124" s="145"/>
      <c r="J124" s="145"/>
      <c r="K124" s="145"/>
      <c r="L124" s="145"/>
      <c r="M124" s="230">
        <f t="shared" ref="M124:M130" si="67">SUM(N124:Q124)</f>
        <v>0</v>
      </c>
      <c r="N124" s="145"/>
      <c r="O124" s="145"/>
      <c r="P124" s="145"/>
      <c r="Q124" s="147"/>
      <c r="R124" s="9"/>
      <c r="AY124" t="s">
        <v>105</v>
      </c>
      <c r="AZ124">
        <v>191</v>
      </c>
    </row>
    <row r="125" spans="1:52" x14ac:dyDescent="0.25">
      <c r="A125" s="221" t="s">
        <v>168</v>
      </c>
      <c r="B125" s="26" t="s">
        <v>149</v>
      </c>
      <c r="C125" s="230">
        <f t="shared" si="65"/>
        <v>3.7</v>
      </c>
      <c r="D125" s="145"/>
      <c r="E125" s="145"/>
      <c r="F125" s="145">
        <v>2.5</v>
      </c>
      <c r="G125" s="145">
        <v>1.2</v>
      </c>
      <c r="H125" s="230">
        <f t="shared" si="66"/>
        <v>7</v>
      </c>
      <c r="I125" s="145"/>
      <c r="J125" s="145"/>
      <c r="K125" s="145">
        <v>7</v>
      </c>
      <c r="L125" s="145"/>
      <c r="M125" s="230">
        <f t="shared" si="67"/>
        <v>8.5709999999999997</v>
      </c>
      <c r="N125" s="145"/>
      <c r="O125" s="145"/>
      <c r="P125" s="145">
        <v>6.7590000000000003</v>
      </c>
      <c r="Q125" s="147">
        <v>1.8120000000000001</v>
      </c>
      <c r="R125" s="9"/>
      <c r="AY125" t="s">
        <v>105</v>
      </c>
      <c r="AZ125">
        <v>192</v>
      </c>
    </row>
    <row r="126" spans="1:52" x14ac:dyDescent="0.25">
      <c r="A126" s="221" t="s">
        <v>169</v>
      </c>
      <c r="B126" s="26" t="s">
        <v>149</v>
      </c>
      <c r="C126" s="230">
        <f t="shared" si="65"/>
        <v>0</v>
      </c>
      <c r="D126" s="145"/>
      <c r="E126" s="145"/>
      <c r="F126" s="145"/>
      <c r="G126" s="145"/>
      <c r="H126" s="230">
        <f t="shared" si="66"/>
        <v>0</v>
      </c>
      <c r="I126" s="145"/>
      <c r="J126" s="145"/>
      <c r="K126" s="145"/>
      <c r="L126" s="145"/>
      <c r="M126" s="230">
        <f t="shared" si="67"/>
        <v>0</v>
      </c>
      <c r="N126" s="145"/>
      <c r="O126" s="145"/>
      <c r="P126" s="145"/>
      <c r="Q126" s="147"/>
      <c r="R126" s="9"/>
      <c r="AY126" t="s">
        <v>105</v>
      </c>
      <c r="AZ126">
        <v>193</v>
      </c>
    </row>
    <row r="127" spans="1:52" x14ac:dyDescent="0.25">
      <c r="A127" s="221" t="s">
        <v>170</v>
      </c>
      <c r="B127" s="26" t="s">
        <v>149</v>
      </c>
      <c r="C127" s="230">
        <f t="shared" si="65"/>
        <v>0</v>
      </c>
      <c r="D127" s="145"/>
      <c r="E127" s="145"/>
      <c r="F127" s="145"/>
      <c r="G127" s="145"/>
      <c r="H127" s="230">
        <f t="shared" si="66"/>
        <v>0</v>
      </c>
      <c r="I127" s="145"/>
      <c r="J127" s="145"/>
      <c r="K127" s="145"/>
      <c r="L127" s="145"/>
      <c r="M127" s="230">
        <f t="shared" si="67"/>
        <v>0</v>
      </c>
      <c r="N127" s="145"/>
      <c r="O127" s="145"/>
      <c r="P127" s="145"/>
      <c r="Q127" s="147"/>
      <c r="R127" s="9"/>
      <c r="AY127" t="s">
        <v>105</v>
      </c>
      <c r="AZ127">
        <v>194</v>
      </c>
    </row>
    <row r="128" spans="1:52" x14ac:dyDescent="0.25">
      <c r="A128" s="221" t="s">
        <v>171</v>
      </c>
      <c r="B128" s="26" t="s">
        <v>149</v>
      </c>
      <c r="C128" s="230">
        <f t="shared" si="65"/>
        <v>0</v>
      </c>
      <c r="D128" s="145"/>
      <c r="E128" s="145"/>
      <c r="F128" s="145"/>
      <c r="G128" s="145"/>
      <c r="H128" s="230">
        <f t="shared" si="66"/>
        <v>0</v>
      </c>
      <c r="I128" s="145"/>
      <c r="J128" s="145"/>
      <c r="K128" s="145"/>
      <c r="L128" s="145"/>
      <c r="M128" s="230">
        <f t="shared" si="67"/>
        <v>0</v>
      </c>
      <c r="N128" s="145"/>
      <c r="O128" s="145"/>
      <c r="P128" s="145"/>
      <c r="Q128" s="147"/>
      <c r="R128" s="9"/>
      <c r="AY128" t="s">
        <v>105</v>
      </c>
      <c r="AZ128">
        <v>195</v>
      </c>
    </row>
    <row r="129" spans="1:52" x14ac:dyDescent="0.25">
      <c r="A129" s="221" t="s">
        <v>176</v>
      </c>
      <c r="B129" s="26" t="s">
        <v>149</v>
      </c>
      <c r="C129" s="230">
        <f t="shared" si="65"/>
        <v>2.5</v>
      </c>
      <c r="D129" s="145"/>
      <c r="E129" s="145"/>
      <c r="F129" s="145">
        <v>1.7</v>
      </c>
      <c r="G129" s="145">
        <v>0.8</v>
      </c>
      <c r="H129" s="230">
        <f t="shared" si="66"/>
        <v>2.2999999999999998</v>
      </c>
      <c r="I129" s="145"/>
      <c r="J129" s="145">
        <v>0.3</v>
      </c>
      <c r="K129" s="145">
        <v>1.2</v>
      </c>
      <c r="L129" s="145">
        <v>0.8</v>
      </c>
      <c r="M129" s="230">
        <f t="shared" si="67"/>
        <v>2.7530000000000001</v>
      </c>
      <c r="N129" s="145"/>
      <c r="O129" s="145">
        <v>0.91600000000000004</v>
      </c>
      <c r="P129" s="145">
        <v>0.92</v>
      </c>
      <c r="Q129" s="147">
        <v>0.91700000000000004</v>
      </c>
      <c r="R129" s="9"/>
      <c r="AY129" t="s">
        <v>105</v>
      </c>
      <c r="AZ129">
        <v>196</v>
      </c>
    </row>
    <row r="130" spans="1:52" x14ac:dyDescent="0.25">
      <c r="A130" s="221" t="s">
        <v>172</v>
      </c>
      <c r="B130" s="26" t="s">
        <v>149</v>
      </c>
      <c r="C130" s="230">
        <f t="shared" si="65"/>
        <v>3.8</v>
      </c>
      <c r="D130" s="145"/>
      <c r="E130" s="145"/>
      <c r="F130" s="145">
        <v>3.8</v>
      </c>
      <c r="G130" s="145"/>
      <c r="H130" s="230">
        <f t="shared" si="66"/>
        <v>4</v>
      </c>
      <c r="I130" s="145"/>
      <c r="J130" s="145"/>
      <c r="K130" s="145">
        <v>4</v>
      </c>
      <c r="L130" s="145"/>
      <c r="M130" s="230">
        <f t="shared" si="67"/>
        <v>4.976</v>
      </c>
      <c r="N130" s="145"/>
      <c r="O130" s="145"/>
      <c r="P130" s="145">
        <v>4.976</v>
      </c>
      <c r="Q130" s="147"/>
      <c r="R130" s="9"/>
      <c r="AY130" t="s">
        <v>105</v>
      </c>
      <c r="AZ130">
        <v>201</v>
      </c>
    </row>
    <row r="131" spans="1:52" x14ac:dyDescent="0.25">
      <c r="A131" s="316" t="s">
        <v>28</v>
      </c>
      <c r="B131" s="317" t="s">
        <v>149</v>
      </c>
      <c r="C131" s="115">
        <f t="shared" ref="C131:Q131" si="68">SUM(C132:C138)</f>
        <v>653.19999999999993</v>
      </c>
      <c r="D131" s="318">
        <f t="shared" si="68"/>
        <v>19.5</v>
      </c>
      <c r="E131" s="319">
        <f t="shared" si="68"/>
        <v>139.4</v>
      </c>
      <c r="F131" s="319">
        <f t="shared" si="68"/>
        <v>353.2</v>
      </c>
      <c r="G131" s="320">
        <f t="shared" si="68"/>
        <v>141.10000000000002</v>
      </c>
      <c r="H131" s="115">
        <f t="shared" si="68"/>
        <v>780.23099999999999</v>
      </c>
      <c r="I131" s="318">
        <f t="shared" si="68"/>
        <v>85.4</v>
      </c>
      <c r="J131" s="319">
        <f t="shared" si="68"/>
        <v>117.80000000000001</v>
      </c>
      <c r="K131" s="319">
        <f t="shared" si="68"/>
        <v>418.3</v>
      </c>
      <c r="L131" s="320">
        <f t="shared" si="68"/>
        <v>158.73099999999999</v>
      </c>
      <c r="M131" s="115">
        <f t="shared" si="68"/>
        <v>657.96199999999999</v>
      </c>
      <c r="N131" s="318">
        <f t="shared" si="68"/>
        <v>25.686999999999998</v>
      </c>
      <c r="O131" s="319">
        <f t="shared" si="68"/>
        <v>34.9</v>
      </c>
      <c r="P131" s="319">
        <f t="shared" si="68"/>
        <v>264.16800000000001</v>
      </c>
      <c r="Q131" s="321">
        <f t="shared" si="68"/>
        <v>333.20699999999999</v>
      </c>
      <c r="AZ131">
        <v>202</v>
      </c>
    </row>
    <row r="132" spans="1:52" x14ac:dyDescent="0.25">
      <c r="A132" s="221" t="s">
        <v>167</v>
      </c>
      <c r="B132" s="26" t="s">
        <v>149</v>
      </c>
      <c r="C132" s="230">
        <f t="shared" ref="C132:C138" si="69">SUM(D132:G132)</f>
        <v>14.4</v>
      </c>
      <c r="D132" s="145"/>
      <c r="E132" s="145">
        <v>4.4000000000000004</v>
      </c>
      <c r="F132" s="145">
        <v>5</v>
      </c>
      <c r="G132" s="145">
        <v>5</v>
      </c>
      <c r="H132" s="230">
        <f t="shared" ref="H132:H138" si="70">SUM(I132:L132)</f>
        <v>27.3</v>
      </c>
      <c r="I132" s="145"/>
      <c r="J132" s="145">
        <v>4.3</v>
      </c>
      <c r="K132" s="145">
        <v>18</v>
      </c>
      <c r="L132" s="145">
        <v>5</v>
      </c>
      <c r="M132" s="230">
        <f t="shared" ref="M132:M138" si="71">SUM(N132:Q132)</f>
        <v>31.518000000000001</v>
      </c>
      <c r="N132" s="145"/>
      <c r="O132" s="145">
        <v>4.3</v>
      </c>
      <c r="P132" s="145">
        <v>17.218</v>
      </c>
      <c r="Q132" s="147">
        <v>10</v>
      </c>
      <c r="AY132" t="s">
        <v>105</v>
      </c>
      <c r="AZ132">
        <v>203</v>
      </c>
    </row>
    <row r="133" spans="1:52" x14ac:dyDescent="0.25">
      <c r="A133" s="221" t="s">
        <v>168</v>
      </c>
      <c r="B133" s="26" t="s">
        <v>149</v>
      </c>
      <c r="C133" s="230">
        <f t="shared" si="69"/>
        <v>245</v>
      </c>
      <c r="D133" s="145"/>
      <c r="E133" s="145">
        <v>60</v>
      </c>
      <c r="F133" s="145">
        <v>160</v>
      </c>
      <c r="G133" s="145">
        <v>25</v>
      </c>
      <c r="H133" s="230">
        <f t="shared" si="70"/>
        <v>194.22300000000001</v>
      </c>
      <c r="I133" s="145">
        <v>15.4</v>
      </c>
      <c r="J133" s="145">
        <v>61.1</v>
      </c>
      <c r="K133" s="145">
        <v>113.3</v>
      </c>
      <c r="L133" s="145">
        <v>4.423</v>
      </c>
      <c r="M133" s="230">
        <f t="shared" si="71"/>
        <v>227.22899999999998</v>
      </c>
      <c r="N133" s="145">
        <v>0.2</v>
      </c>
      <c r="O133" s="145">
        <v>0.5</v>
      </c>
      <c r="P133" s="145">
        <v>80.088999999999999</v>
      </c>
      <c r="Q133" s="147">
        <v>146.44</v>
      </c>
      <c r="AY133" t="s">
        <v>105</v>
      </c>
      <c r="AZ133">
        <v>204</v>
      </c>
    </row>
    <row r="134" spans="1:52" x14ac:dyDescent="0.25">
      <c r="A134" s="221" t="s">
        <v>169</v>
      </c>
      <c r="B134" s="26" t="s">
        <v>149</v>
      </c>
      <c r="C134" s="230">
        <f t="shared" si="69"/>
        <v>2</v>
      </c>
      <c r="D134" s="145"/>
      <c r="E134" s="145"/>
      <c r="F134" s="145">
        <v>1.5</v>
      </c>
      <c r="G134" s="145">
        <v>0.5</v>
      </c>
      <c r="H134" s="230">
        <f t="shared" si="70"/>
        <v>9</v>
      </c>
      <c r="I134" s="145"/>
      <c r="J134" s="145">
        <v>3</v>
      </c>
      <c r="K134" s="145">
        <v>3</v>
      </c>
      <c r="L134" s="145">
        <v>3</v>
      </c>
      <c r="M134" s="230">
        <f t="shared" si="71"/>
        <v>17.640999999999998</v>
      </c>
      <c r="N134" s="145"/>
      <c r="O134" s="145">
        <v>3</v>
      </c>
      <c r="P134" s="145">
        <v>3</v>
      </c>
      <c r="Q134" s="147">
        <v>11.641</v>
      </c>
      <c r="AY134" t="s">
        <v>105</v>
      </c>
      <c r="AZ134">
        <v>205</v>
      </c>
    </row>
    <row r="135" spans="1:52" x14ac:dyDescent="0.25">
      <c r="A135" s="221" t="s">
        <v>170</v>
      </c>
      <c r="B135" s="26" t="s">
        <v>149</v>
      </c>
      <c r="C135" s="230">
        <f t="shared" si="69"/>
        <v>0</v>
      </c>
      <c r="D135" s="145"/>
      <c r="E135" s="145"/>
      <c r="F135" s="145"/>
      <c r="G135" s="145"/>
      <c r="H135" s="230">
        <f t="shared" si="70"/>
        <v>0</v>
      </c>
      <c r="I135" s="145"/>
      <c r="J135" s="145"/>
      <c r="K135" s="145"/>
      <c r="L135" s="145"/>
      <c r="M135" s="230">
        <f t="shared" si="71"/>
        <v>0</v>
      </c>
      <c r="N135" s="145"/>
      <c r="O135" s="145"/>
      <c r="P135" s="145"/>
      <c r="Q135" s="147"/>
      <c r="AY135" t="s">
        <v>105</v>
      </c>
      <c r="AZ135">
        <v>206</v>
      </c>
    </row>
    <row r="136" spans="1:52" x14ac:dyDescent="0.25">
      <c r="A136" s="221" t="s">
        <v>171</v>
      </c>
      <c r="B136" s="26" t="s">
        <v>149</v>
      </c>
      <c r="C136" s="230">
        <f t="shared" si="69"/>
        <v>1.9</v>
      </c>
      <c r="D136" s="145"/>
      <c r="E136" s="145"/>
      <c r="F136" s="145">
        <v>0.7</v>
      </c>
      <c r="G136" s="145">
        <v>1.2</v>
      </c>
      <c r="H136" s="230">
        <f t="shared" si="70"/>
        <v>7.1080000000000005</v>
      </c>
      <c r="I136" s="145"/>
      <c r="J136" s="145">
        <v>2</v>
      </c>
      <c r="K136" s="145">
        <v>3</v>
      </c>
      <c r="L136" s="145">
        <v>2.1080000000000001</v>
      </c>
      <c r="M136" s="230">
        <f t="shared" si="71"/>
        <v>8.2259999999999991</v>
      </c>
      <c r="N136" s="145"/>
      <c r="O136" s="145">
        <v>2</v>
      </c>
      <c r="P136" s="145">
        <v>3</v>
      </c>
      <c r="Q136" s="147">
        <v>3.226</v>
      </c>
      <c r="AY136" t="s">
        <v>105</v>
      </c>
      <c r="AZ136">
        <v>207</v>
      </c>
    </row>
    <row r="137" spans="1:52" x14ac:dyDescent="0.25">
      <c r="A137" s="221" t="s">
        <v>176</v>
      </c>
      <c r="B137" s="26" t="s">
        <v>149</v>
      </c>
      <c r="C137" s="230">
        <f t="shared" si="69"/>
        <v>249.4</v>
      </c>
      <c r="D137" s="145">
        <v>19</v>
      </c>
      <c r="E137" s="145">
        <v>45</v>
      </c>
      <c r="F137" s="145">
        <v>111</v>
      </c>
      <c r="G137" s="145">
        <v>74.400000000000006</v>
      </c>
      <c r="H137" s="230">
        <f t="shared" si="70"/>
        <v>253.7</v>
      </c>
      <c r="I137" s="145">
        <v>25</v>
      </c>
      <c r="J137" s="145">
        <v>25</v>
      </c>
      <c r="K137" s="145">
        <v>126</v>
      </c>
      <c r="L137" s="145">
        <v>77.7</v>
      </c>
      <c r="M137" s="230">
        <f t="shared" si="71"/>
        <v>220.49600000000001</v>
      </c>
      <c r="N137" s="145">
        <v>25</v>
      </c>
      <c r="O137" s="145">
        <v>25</v>
      </c>
      <c r="P137" s="145">
        <v>32</v>
      </c>
      <c r="Q137" s="147">
        <v>138.49600000000001</v>
      </c>
      <c r="AY137" t="s">
        <v>105</v>
      </c>
      <c r="AZ137">
        <v>208</v>
      </c>
    </row>
    <row r="138" spans="1:52" x14ac:dyDescent="0.25">
      <c r="A138" s="221" t="s">
        <v>172</v>
      </c>
      <c r="B138" s="26" t="s">
        <v>149</v>
      </c>
      <c r="C138" s="230">
        <f t="shared" si="69"/>
        <v>140.5</v>
      </c>
      <c r="D138" s="145">
        <v>0.5</v>
      </c>
      <c r="E138" s="145">
        <v>30</v>
      </c>
      <c r="F138" s="145">
        <v>75</v>
      </c>
      <c r="G138" s="145">
        <v>35</v>
      </c>
      <c r="H138" s="230">
        <f t="shared" si="70"/>
        <v>288.89999999999998</v>
      </c>
      <c r="I138" s="145">
        <v>45</v>
      </c>
      <c r="J138" s="145">
        <v>22.4</v>
      </c>
      <c r="K138" s="145">
        <v>155</v>
      </c>
      <c r="L138" s="145">
        <v>66.5</v>
      </c>
      <c r="M138" s="230">
        <f t="shared" si="71"/>
        <v>152.85199999999998</v>
      </c>
      <c r="N138" s="145">
        <v>0.48699999999999999</v>
      </c>
      <c r="O138" s="145">
        <v>0.1</v>
      </c>
      <c r="P138" s="145">
        <v>128.86099999999999</v>
      </c>
      <c r="Q138" s="147">
        <v>23.404</v>
      </c>
      <c r="AY138" t="s">
        <v>105</v>
      </c>
      <c r="AZ138">
        <v>213</v>
      </c>
    </row>
    <row r="139" spans="1:52" x14ac:dyDescent="0.25">
      <c r="A139" s="316" t="s">
        <v>7</v>
      </c>
      <c r="B139" s="317" t="s">
        <v>149</v>
      </c>
      <c r="C139" s="115">
        <f t="shared" ref="C139:Q139" si="72">SUM(C140:C146)</f>
        <v>141</v>
      </c>
      <c r="D139" s="318">
        <f t="shared" si="72"/>
        <v>17.3</v>
      </c>
      <c r="E139" s="319">
        <f t="shared" si="72"/>
        <v>37</v>
      </c>
      <c r="F139" s="319">
        <f t="shared" si="72"/>
        <v>51.3</v>
      </c>
      <c r="G139" s="320">
        <f t="shared" si="72"/>
        <v>35.400000000000006</v>
      </c>
      <c r="H139" s="115">
        <f t="shared" si="72"/>
        <v>144.6</v>
      </c>
      <c r="I139" s="318">
        <f t="shared" si="72"/>
        <v>17.2</v>
      </c>
      <c r="J139" s="319">
        <f t="shared" si="72"/>
        <v>40.299999999999997</v>
      </c>
      <c r="K139" s="319">
        <f t="shared" si="72"/>
        <v>54.099999999999994</v>
      </c>
      <c r="L139" s="320">
        <f t="shared" si="72"/>
        <v>33</v>
      </c>
      <c r="M139" s="115">
        <f t="shared" si="72"/>
        <v>176.09999999999997</v>
      </c>
      <c r="N139" s="318">
        <f t="shared" si="72"/>
        <v>17.2</v>
      </c>
      <c r="O139" s="319">
        <f t="shared" si="72"/>
        <v>38.299999999999997</v>
      </c>
      <c r="P139" s="319">
        <f t="shared" si="72"/>
        <v>56.1</v>
      </c>
      <c r="Q139" s="321">
        <f t="shared" si="72"/>
        <v>64.5</v>
      </c>
      <c r="AZ139">
        <v>214</v>
      </c>
    </row>
    <row r="140" spans="1:52" x14ac:dyDescent="0.25">
      <c r="A140" s="221" t="s">
        <v>167</v>
      </c>
      <c r="B140" s="26" t="s">
        <v>149</v>
      </c>
      <c r="C140" s="230">
        <f t="shared" ref="C140:C146" si="73">SUM(D140:G140)</f>
        <v>14.6</v>
      </c>
      <c r="D140" s="145">
        <v>1.5</v>
      </c>
      <c r="E140" s="145">
        <v>4.5</v>
      </c>
      <c r="F140" s="145">
        <v>5.5</v>
      </c>
      <c r="G140" s="145">
        <v>3.1</v>
      </c>
      <c r="H140" s="230">
        <f t="shared" ref="H140:H146" si="74">SUM(I140:L140)</f>
        <v>14.6</v>
      </c>
      <c r="I140" s="145">
        <v>1.5</v>
      </c>
      <c r="J140" s="145">
        <v>4.5</v>
      </c>
      <c r="K140" s="145">
        <v>5.5</v>
      </c>
      <c r="L140" s="145">
        <v>3.1</v>
      </c>
      <c r="M140" s="230">
        <f t="shared" ref="M140:M146" si="75">SUM(N140:Q140)</f>
        <v>14.6</v>
      </c>
      <c r="N140" s="145">
        <v>1.5</v>
      </c>
      <c r="O140" s="145">
        <v>4.5</v>
      </c>
      <c r="P140" s="145">
        <v>5.5</v>
      </c>
      <c r="Q140" s="147">
        <v>3.1</v>
      </c>
      <c r="AY140" t="s">
        <v>105</v>
      </c>
      <c r="AZ140">
        <v>215</v>
      </c>
    </row>
    <row r="141" spans="1:52" x14ac:dyDescent="0.25">
      <c r="A141" s="221" t="s">
        <v>168</v>
      </c>
      <c r="B141" s="26" t="s">
        <v>149</v>
      </c>
      <c r="C141" s="230">
        <f t="shared" si="73"/>
        <v>29.7</v>
      </c>
      <c r="D141" s="145">
        <v>1.7</v>
      </c>
      <c r="E141" s="145">
        <v>9</v>
      </c>
      <c r="F141" s="145">
        <v>12</v>
      </c>
      <c r="G141" s="145">
        <v>7</v>
      </c>
      <c r="H141" s="230">
        <f t="shared" si="74"/>
        <v>29.599999999999998</v>
      </c>
      <c r="I141" s="145">
        <v>1.4</v>
      </c>
      <c r="J141" s="145">
        <v>9</v>
      </c>
      <c r="K141" s="145">
        <v>12</v>
      </c>
      <c r="L141" s="145">
        <v>7.2</v>
      </c>
      <c r="M141" s="230">
        <f t="shared" si="75"/>
        <v>61.1</v>
      </c>
      <c r="N141" s="145">
        <v>1.4</v>
      </c>
      <c r="O141" s="145">
        <v>7</v>
      </c>
      <c r="P141" s="145">
        <v>14</v>
      </c>
      <c r="Q141" s="147">
        <v>38.700000000000003</v>
      </c>
      <c r="AY141" t="s">
        <v>105</v>
      </c>
      <c r="AZ141">
        <v>216</v>
      </c>
    </row>
    <row r="142" spans="1:52" x14ac:dyDescent="0.25">
      <c r="A142" s="221" t="s">
        <v>169</v>
      </c>
      <c r="B142" s="26" t="s">
        <v>149</v>
      </c>
      <c r="C142" s="230">
        <f t="shared" si="73"/>
        <v>28.5</v>
      </c>
      <c r="D142" s="145">
        <v>1.3</v>
      </c>
      <c r="E142" s="145">
        <v>8.5</v>
      </c>
      <c r="F142" s="145">
        <v>11.3</v>
      </c>
      <c r="G142" s="145">
        <v>7.4</v>
      </c>
      <c r="H142" s="230">
        <f t="shared" si="74"/>
        <v>28.299999999999997</v>
      </c>
      <c r="I142" s="145">
        <v>1.3</v>
      </c>
      <c r="J142" s="145">
        <v>8.4</v>
      </c>
      <c r="K142" s="145">
        <v>11.2</v>
      </c>
      <c r="L142" s="145">
        <v>7.4</v>
      </c>
      <c r="M142" s="230">
        <f t="shared" si="75"/>
        <v>28.299999999999997</v>
      </c>
      <c r="N142" s="145">
        <v>1.3</v>
      </c>
      <c r="O142" s="145">
        <v>8.4</v>
      </c>
      <c r="P142" s="145">
        <v>11.2</v>
      </c>
      <c r="Q142" s="147">
        <v>7.4</v>
      </c>
      <c r="AY142" t="s">
        <v>105</v>
      </c>
      <c r="AZ142">
        <v>217</v>
      </c>
    </row>
    <row r="143" spans="1:52" x14ac:dyDescent="0.25">
      <c r="A143" s="221" t="s">
        <v>170</v>
      </c>
      <c r="B143" s="26" t="s">
        <v>149</v>
      </c>
      <c r="C143" s="230">
        <f t="shared" si="73"/>
        <v>7.1999999999999993</v>
      </c>
      <c r="D143" s="145">
        <v>2.2999999999999998</v>
      </c>
      <c r="E143" s="145">
        <v>1.3</v>
      </c>
      <c r="F143" s="145">
        <v>1.5</v>
      </c>
      <c r="G143" s="145">
        <v>2.1</v>
      </c>
      <c r="H143" s="230">
        <f t="shared" si="74"/>
        <v>7.1</v>
      </c>
      <c r="I143" s="145">
        <v>2.5</v>
      </c>
      <c r="J143" s="145">
        <v>1.2</v>
      </c>
      <c r="K143" s="145">
        <v>1.5</v>
      </c>
      <c r="L143" s="145">
        <v>1.9</v>
      </c>
      <c r="M143" s="230">
        <f t="shared" si="75"/>
        <v>5.9610000000000003</v>
      </c>
      <c r="N143" s="145">
        <v>2.5</v>
      </c>
      <c r="O143" s="145">
        <v>1.2</v>
      </c>
      <c r="P143" s="145">
        <v>0.36099999999999999</v>
      </c>
      <c r="Q143" s="147">
        <v>1.9</v>
      </c>
      <c r="AY143" t="s">
        <v>105</v>
      </c>
      <c r="AZ143">
        <v>218</v>
      </c>
    </row>
    <row r="144" spans="1:52" x14ac:dyDescent="0.25">
      <c r="A144" s="221" t="s">
        <v>171</v>
      </c>
      <c r="B144" s="26" t="s">
        <v>149</v>
      </c>
      <c r="C144" s="230">
        <f t="shared" si="73"/>
        <v>6.4</v>
      </c>
      <c r="D144" s="145">
        <v>1</v>
      </c>
      <c r="E144" s="145">
        <v>2</v>
      </c>
      <c r="F144" s="145">
        <v>2.2999999999999998</v>
      </c>
      <c r="G144" s="145">
        <v>1.1000000000000001</v>
      </c>
      <c r="H144" s="230">
        <f t="shared" si="74"/>
        <v>6.6</v>
      </c>
      <c r="I144" s="145">
        <v>1</v>
      </c>
      <c r="J144" s="145">
        <v>2</v>
      </c>
      <c r="K144" s="145">
        <v>2.2000000000000002</v>
      </c>
      <c r="L144" s="145">
        <v>1.4</v>
      </c>
      <c r="M144" s="230">
        <f t="shared" si="75"/>
        <v>6.6</v>
      </c>
      <c r="N144" s="145">
        <v>1</v>
      </c>
      <c r="O144" s="145">
        <v>2</v>
      </c>
      <c r="P144" s="145">
        <v>2.2000000000000002</v>
      </c>
      <c r="Q144" s="147">
        <v>1.4</v>
      </c>
      <c r="AY144" t="s">
        <v>105</v>
      </c>
      <c r="AZ144">
        <v>219</v>
      </c>
    </row>
    <row r="145" spans="1:52" x14ac:dyDescent="0.25">
      <c r="A145" s="221" t="s">
        <v>176</v>
      </c>
      <c r="B145" s="26" t="s">
        <v>149</v>
      </c>
      <c r="C145" s="230">
        <f t="shared" si="73"/>
        <v>20.100000000000001</v>
      </c>
      <c r="D145" s="145">
        <v>7</v>
      </c>
      <c r="E145" s="145">
        <v>1.5</v>
      </c>
      <c r="F145" s="145">
        <v>3.4</v>
      </c>
      <c r="G145" s="145">
        <v>8.1999999999999993</v>
      </c>
      <c r="H145" s="230">
        <f t="shared" si="74"/>
        <v>23.9</v>
      </c>
      <c r="I145" s="145">
        <v>7</v>
      </c>
      <c r="J145" s="145">
        <v>5</v>
      </c>
      <c r="K145" s="145">
        <v>6.4</v>
      </c>
      <c r="L145" s="145">
        <v>5.5</v>
      </c>
      <c r="M145" s="230">
        <f t="shared" si="75"/>
        <v>23.9</v>
      </c>
      <c r="N145" s="145">
        <v>7</v>
      </c>
      <c r="O145" s="145">
        <v>5</v>
      </c>
      <c r="P145" s="145">
        <v>6.4</v>
      </c>
      <c r="Q145" s="147">
        <v>5.5</v>
      </c>
      <c r="AY145" t="s">
        <v>105</v>
      </c>
      <c r="AZ145">
        <v>220</v>
      </c>
    </row>
    <row r="146" spans="1:52" x14ac:dyDescent="0.25">
      <c r="A146" s="221" t="s">
        <v>172</v>
      </c>
      <c r="B146" s="26" t="s">
        <v>149</v>
      </c>
      <c r="C146" s="230">
        <f t="shared" si="73"/>
        <v>34.5</v>
      </c>
      <c r="D146" s="145">
        <v>2.5</v>
      </c>
      <c r="E146" s="145">
        <v>10.199999999999999</v>
      </c>
      <c r="F146" s="145">
        <v>15.3</v>
      </c>
      <c r="G146" s="145">
        <v>6.5</v>
      </c>
      <c r="H146" s="230">
        <f t="shared" si="74"/>
        <v>34.5</v>
      </c>
      <c r="I146" s="145">
        <v>2.5</v>
      </c>
      <c r="J146" s="145">
        <v>10.199999999999999</v>
      </c>
      <c r="K146" s="145">
        <v>15.3</v>
      </c>
      <c r="L146" s="145">
        <v>6.5</v>
      </c>
      <c r="M146" s="230">
        <f t="shared" si="75"/>
        <v>35.638999999999996</v>
      </c>
      <c r="N146" s="145">
        <v>2.5</v>
      </c>
      <c r="O146" s="145">
        <v>10.199999999999999</v>
      </c>
      <c r="P146" s="145">
        <v>16.439</v>
      </c>
      <c r="Q146" s="147">
        <v>6.5</v>
      </c>
      <c r="AY146" t="s">
        <v>105</v>
      </c>
      <c r="AZ146">
        <v>225</v>
      </c>
    </row>
    <row r="147" spans="1:52" x14ac:dyDescent="0.25">
      <c r="A147" s="316" t="s">
        <v>10</v>
      </c>
      <c r="B147" s="317" t="s">
        <v>149</v>
      </c>
      <c r="C147" s="115">
        <f t="shared" ref="C147:Q147" si="76">SUM(C148:C154)</f>
        <v>327.9</v>
      </c>
      <c r="D147" s="318">
        <f t="shared" si="76"/>
        <v>174.80799999999999</v>
      </c>
      <c r="E147" s="319">
        <f t="shared" si="76"/>
        <v>91.411000000000001</v>
      </c>
      <c r="F147" s="319">
        <f t="shared" si="76"/>
        <v>296.73700000000008</v>
      </c>
      <c r="G147" s="320">
        <f t="shared" si="76"/>
        <v>327.9</v>
      </c>
      <c r="H147" s="115">
        <f t="shared" si="76"/>
        <v>342.73999999999995</v>
      </c>
      <c r="I147" s="318">
        <f t="shared" si="76"/>
        <v>230.07999999999998</v>
      </c>
      <c r="J147" s="319">
        <f t="shared" si="76"/>
        <v>98.188999999999979</v>
      </c>
      <c r="K147" s="319">
        <f t="shared" si="76"/>
        <v>429.82700000000006</v>
      </c>
      <c r="L147" s="320">
        <f t="shared" si="76"/>
        <v>342.73999999999995</v>
      </c>
      <c r="M147" s="115">
        <f t="shared" si="76"/>
        <v>343.101</v>
      </c>
      <c r="N147" s="318">
        <f t="shared" si="76"/>
        <v>303.93299999999999</v>
      </c>
      <c r="O147" s="319">
        <f t="shared" si="76"/>
        <v>269.77300000000002</v>
      </c>
      <c r="P147" s="319">
        <f t="shared" si="76"/>
        <v>427.78799999999995</v>
      </c>
      <c r="Q147" s="321">
        <f t="shared" si="76"/>
        <v>343.101</v>
      </c>
      <c r="R147" s="4"/>
      <c r="S147" s="4"/>
      <c r="T147" s="4"/>
      <c r="U147" s="4"/>
      <c r="V147" s="4"/>
      <c r="W147" s="4"/>
      <c r="Y147" s="4"/>
      <c r="Z147" s="4"/>
      <c r="AA147" s="4"/>
      <c r="AB147" s="4"/>
      <c r="AD147" s="4"/>
      <c r="AE147" s="4"/>
      <c r="AF147" s="4"/>
      <c r="AG147" s="4"/>
      <c r="AI147" s="4"/>
      <c r="AJ147" s="4"/>
      <c r="AK147" s="4"/>
      <c r="AL147" s="4"/>
      <c r="AZ147">
        <v>226</v>
      </c>
    </row>
    <row r="148" spans="1:52" x14ac:dyDescent="0.25">
      <c r="A148" s="221" t="s">
        <v>167</v>
      </c>
      <c r="B148" s="26" t="s">
        <v>149</v>
      </c>
      <c r="C148" s="230">
        <f t="shared" ref="C148:C154" si="77">G148</f>
        <v>5.0780000000000003</v>
      </c>
      <c r="D148" s="145">
        <v>1.6279999999999999</v>
      </c>
      <c r="E148" s="145">
        <v>1.728</v>
      </c>
      <c r="F148" s="145">
        <v>2.2280000000000002</v>
      </c>
      <c r="G148" s="145">
        <v>5.0780000000000003</v>
      </c>
      <c r="H148" s="230">
        <f t="shared" ref="H148:H154" si="78">L148</f>
        <v>5.9359999999999999</v>
      </c>
      <c r="I148" s="145">
        <v>4.8780000000000001</v>
      </c>
      <c r="J148" s="145">
        <v>1.371</v>
      </c>
      <c r="K148" s="145">
        <v>5.673</v>
      </c>
      <c r="L148" s="145">
        <v>5.9359999999999999</v>
      </c>
      <c r="M148" s="230">
        <f t="shared" ref="M148:M154" si="79">Q148</f>
        <v>4.03</v>
      </c>
      <c r="N148" s="145">
        <v>5.5359999999999996</v>
      </c>
      <c r="O148" s="145">
        <v>4.6029999999999998</v>
      </c>
      <c r="P148" s="145">
        <v>10.680999999999999</v>
      </c>
      <c r="Q148" s="147">
        <v>4.03</v>
      </c>
      <c r="R148" s="4"/>
      <c r="S148" s="4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  <c r="AK148" s="8"/>
      <c r="AL148" s="8"/>
      <c r="AY148" t="s">
        <v>105</v>
      </c>
      <c r="AZ148">
        <v>227</v>
      </c>
    </row>
    <row r="149" spans="1:52" x14ac:dyDescent="0.25">
      <c r="A149" s="221" t="s">
        <v>168</v>
      </c>
      <c r="B149" s="26" t="s">
        <v>149</v>
      </c>
      <c r="C149" s="230">
        <f t="shared" si="77"/>
        <v>145.44</v>
      </c>
      <c r="D149" s="145">
        <v>35.11</v>
      </c>
      <c r="E149" s="145">
        <v>16.035</v>
      </c>
      <c r="F149" s="145">
        <v>144.60400000000001</v>
      </c>
      <c r="G149" s="145">
        <v>145.44</v>
      </c>
      <c r="H149" s="230">
        <f t="shared" si="78"/>
        <v>244.7</v>
      </c>
      <c r="I149" s="145">
        <v>129.74</v>
      </c>
      <c r="J149" s="145">
        <v>67.010999999999996</v>
      </c>
      <c r="K149" s="145">
        <v>343.45600000000002</v>
      </c>
      <c r="L149" s="145">
        <v>244.7</v>
      </c>
      <c r="M149" s="230">
        <f t="shared" si="79"/>
        <v>174.96</v>
      </c>
      <c r="N149" s="145">
        <v>243.6</v>
      </c>
      <c r="O149" s="145">
        <v>243.738</v>
      </c>
      <c r="P149" s="145">
        <v>248.01</v>
      </c>
      <c r="Q149" s="147">
        <v>174.96</v>
      </c>
      <c r="R149" s="4"/>
      <c r="S149" s="4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  <c r="AK149" s="8"/>
      <c r="AL149" s="8"/>
      <c r="AY149" t="s">
        <v>105</v>
      </c>
      <c r="AZ149">
        <v>228</v>
      </c>
    </row>
    <row r="150" spans="1:52" x14ac:dyDescent="0.25">
      <c r="A150" s="221" t="s">
        <v>169</v>
      </c>
      <c r="B150" s="26" t="s">
        <v>149</v>
      </c>
      <c r="C150" s="230">
        <f t="shared" si="77"/>
        <v>1.58</v>
      </c>
      <c r="D150" s="145">
        <v>0.68</v>
      </c>
      <c r="E150" s="145">
        <v>1.8939999999999999</v>
      </c>
      <c r="F150" s="145">
        <v>2.335</v>
      </c>
      <c r="G150" s="145">
        <v>1.58</v>
      </c>
      <c r="H150" s="230">
        <f t="shared" si="78"/>
        <v>1.909</v>
      </c>
      <c r="I150" s="145">
        <v>1.36</v>
      </c>
      <c r="J150" s="145">
        <v>0.42499999999999999</v>
      </c>
      <c r="K150" s="145">
        <v>4.0789999999999997</v>
      </c>
      <c r="L150" s="145">
        <v>1.909</v>
      </c>
      <c r="M150" s="230">
        <f t="shared" si="79"/>
        <v>2.238</v>
      </c>
      <c r="N150" s="145">
        <v>1.6890000000000001</v>
      </c>
      <c r="O150" s="145">
        <v>2.3959999999999999</v>
      </c>
      <c r="P150" s="145">
        <v>1.63</v>
      </c>
      <c r="Q150" s="147">
        <v>2.238</v>
      </c>
      <c r="R150" s="4"/>
      <c r="S150" s="4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  <c r="AK150" s="8"/>
      <c r="AL150" s="8"/>
      <c r="AY150" t="s">
        <v>105</v>
      </c>
      <c r="AZ150">
        <v>229</v>
      </c>
    </row>
    <row r="151" spans="1:52" x14ac:dyDescent="0.25">
      <c r="A151" s="221" t="s">
        <v>170</v>
      </c>
      <c r="B151" s="26" t="s">
        <v>149</v>
      </c>
      <c r="C151" s="230">
        <f t="shared" si="77"/>
        <v>3.35</v>
      </c>
      <c r="D151" s="145">
        <v>2.3199999999999998</v>
      </c>
      <c r="E151" s="145">
        <v>1.82</v>
      </c>
      <c r="F151" s="145">
        <v>3.65</v>
      </c>
      <c r="G151" s="145">
        <v>3.35</v>
      </c>
      <c r="H151" s="230">
        <f t="shared" si="78"/>
        <v>2.6240000000000001</v>
      </c>
      <c r="I151" s="145">
        <v>0.95</v>
      </c>
      <c r="J151" s="145">
        <v>7.2999999999999995E-2</v>
      </c>
      <c r="K151" s="145">
        <v>2.4500000000000002</v>
      </c>
      <c r="L151" s="145">
        <v>2.6240000000000001</v>
      </c>
      <c r="M151" s="230">
        <f t="shared" si="79"/>
        <v>2.6480000000000001</v>
      </c>
      <c r="N151" s="145">
        <v>0.374</v>
      </c>
      <c r="O151" s="145">
        <v>4.5999999999999999E-2</v>
      </c>
      <c r="P151" s="145">
        <v>2.851</v>
      </c>
      <c r="Q151" s="147">
        <v>2.6480000000000001</v>
      </c>
      <c r="R151" s="4"/>
      <c r="S151" s="4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  <c r="AK151" s="8"/>
      <c r="AL151" s="8"/>
      <c r="AY151" t="s">
        <v>105</v>
      </c>
      <c r="AZ151">
        <v>230</v>
      </c>
    </row>
    <row r="152" spans="1:52" x14ac:dyDescent="0.25">
      <c r="A152" s="221" t="s">
        <v>171</v>
      </c>
      <c r="B152" s="26" t="s">
        <v>149</v>
      </c>
      <c r="C152" s="230">
        <f t="shared" si="77"/>
        <v>4.1120000000000001</v>
      </c>
      <c r="D152" s="145">
        <v>1.81</v>
      </c>
      <c r="E152" s="145">
        <v>2.0099999999999998</v>
      </c>
      <c r="F152" s="145">
        <v>7.9539999999999997</v>
      </c>
      <c r="G152" s="145">
        <v>4.1120000000000001</v>
      </c>
      <c r="H152" s="230">
        <f t="shared" si="78"/>
        <v>4.593</v>
      </c>
      <c r="I152" s="145">
        <v>4.2119999999999997</v>
      </c>
      <c r="J152" s="145">
        <v>0.68100000000000005</v>
      </c>
      <c r="K152" s="145">
        <v>9.3170000000000002</v>
      </c>
      <c r="L152" s="145">
        <v>4.593</v>
      </c>
      <c r="M152" s="230">
        <f t="shared" si="79"/>
        <v>5.0739999999999998</v>
      </c>
      <c r="N152" s="145">
        <v>4.6929999999999996</v>
      </c>
      <c r="O152" s="145">
        <v>1.18</v>
      </c>
      <c r="P152" s="145">
        <v>9.7390000000000008</v>
      </c>
      <c r="Q152" s="147">
        <v>5.0739999999999998</v>
      </c>
      <c r="R152" s="4"/>
      <c r="S152" s="4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  <c r="AK152" s="8"/>
      <c r="AL152" s="8"/>
      <c r="AY152" t="s">
        <v>105</v>
      </c>
      <c r="AZ152">
        <v>231</v>
      </c>
    </row>
    <row r="153" spans="1:52" x14ac:dyDescent="0.25">
      <c r="A153" s="221" t="s">
        <v>176</v>
      </c>
      <c r="B153" s="26" t="s">
        <v>149</v>
      </c>
      <c r="C153" s="230">
        <f t="shared" si="77"/>
        <v>87.03</v>
      </c>
      <c r="D153" s="145">
        <v>81.67</v>
      </c>
      <c r="E153" s="145">
        <v>36.97</v>
      </c>
      <c r="F153" s="145">
        <v>61.704000000000001</v>
      </c>
      <c r="G153" s="145">
        <v>87.03</v>
      </c>
      <c r="H153" s="230">
        <f t="shared" si="78"/>
        <v>79.941000000000003</v>
      </c>
      <c r="I153" s="145">
        <v>55.03</v>
      </c>
      <c r="J153" s="145">
        <v>24.806000000000001</v>
      </c>
      <c r="K153" s="145">
        <v>50.728000000000002</v>
      </c>
      <c r="L153" s="145">
        <v>79.941000000000003</v>
      </c>
      <c r="M153" s="230">
        <f t="shared" si="79"/>
        <v>90.891999999999996</v>
      </c>
      <c r="N153" s="145">
        <v>47.941000000000003</v>
      </c>
      <c r="O153" s="145">
        <v>17.088999999999999</v>
      </c>
      <c r="P153" s="145">
        <v>129.81200000000001</v>
      </c>
      <c r="Q153" s="147">
        <v>90.891999999999996</v>
      </c>
      <c r="R153" s="4"/>
      <c r="S153" s="4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  <c r="AK153" s="8"/>
      <c r="AL153" s="8"/>
      <c r="AY153" t="s">
        <v>105</v>
      </c>
      <c r="AZ153">
        <v>232</v>
      </c>
    </row>
    <row r="154" spans="1:52" ht="15.75" thickBot="1" x14ac:dyDescent="0.3">
      <c r="A154" s="222" t="s">
        <v>172</v>
      </c>
      <c r="B154" s="80" t="s">
        <v>149</v>
      </c>
      <c r="C154" s="314">
        <f t="shared" si="77"/>
        <v>81.31</v>
      </c>
      <c r="D154" s="146">
        <v>51.59</v>
      </c>
      <c r="E154" s="146">
        <v>30.954000000000001</v>
      </c>
      <c r="F154" s="146">
        <v>74.262</v>
      </c>
      <c r="G154" s="146">
        <v>81.31</v>
      </c>
      <c r="H154" s="314">
        <f t="shared" si="78"/>
        <v>3.0369999999999999</v>
      </c>
      <c r="I154" s="146">
        <v>33.909999999999997</v>
      </c>
      <c r="J154" s="146">
        <v>3.8220000000000001</v>
      </c>
      <c r="K154" s="146">
        <v>14.124000000000001</v>
      </c>
      <c r="L154" s="146">
        <v>3.0369999999999999</v>
      </c>
      <c r="M154" s="314">
        <f t="shared" si="79"/>
        <v>63.259</v>
      </c>
      <c r="N154" s="146">
        <v>0.1</v>
      </c>
      <c r="O154" s="146">
        <v>0.72099999999999997</v>
      </c>
      <c r="P154" s="146">
        <v>25.065000000000001</v>
      </c>
      <c r="Q154" s="148">
        <v>63.259</v>
      </c>
      <c r="R154" s="4"/>
      <c r="S154" s="4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  <c r="AK154" s="8"/>
      <c r="AL154" s="8"/>
      <c r="AY154" t="s">
        <v>105</v>
      </c>
      <c r="AZ154">
        <v>237</v>
      </c>
    </row>
    <row r="155" spans="1:52" ht="15.75" thickBot="1" x14ac:dyDescent="0.3">
      <c r="H155" s="2"/>
      <c r="Y155" s="2"/>
      <c r="Z155" s="2"/>
    </row>
    <row r="156" spans="1:52" ht="57.75" thickBot="1" x14ac:dyDescent="0.3">
      <c r="A156" s="104" t="s">
        <v>161</v>
      </c>
      <c r="B156" s="338" t="s">
        <v>68</v>
      </c>
      <c r="C156" s="402">
        <f t="shared" ref="C156:Q156" si="80">SUM(C157:C163)</f>
        <v>5.3290705182007514E-15</v>
      </c>
      <c r="D156" s="403">
        <f t="shared" si="80"/>
        <v>0</v>
      </c>
      <c r="E156" s="404">
        <f t="shared" si="80"/>
        <v>0</v>
      </c>
      <c r="F156" s="404">
        <f t="shared" si="80"/>
        <v>0</v>
      </c>
      <c r="G156" s="405">
        <f t="shared" si="80"/>
        <v>-1.7763568394002505E-15</v>
      </c>
      <c r="H156" s="402">
        <f t="shared" si="80"/>
        <v>3.4638958368304884E-14</v>
      </c>
      <c r="I156" s="403">
        <f t="shared" si="80"/>
        <v>0</v>
      </c>
      <c r="J156" s="404">
        <f t="shared" si="80"/>
        <v>-1.9428902930940239E-15</v>
      </c>
      <c r="K156" s="404">
        <f t="shared" si="80"/>
        <v>0</v>
      </c>
      <c r="L156" s="405">
        <f t="shared" si="80"/>
        <v>-2.2204460492503131E-14</v>
      </c>
      <c r="M156" s="402">
        <f t="shared" si="80"/>
        <v>8.8817841970012523E-15</v>
      </c>
      <c r="N156" s="403">
        <f t="shared" si="80"/>
        <v>-3.6082248300317588E-16</v>
      </c>
      <c r="O156" s="404">
        <f t="shared" si="80"/>
        <v>0</v>
      </c>
      <c r="P156" s="404">
        <f t="shared" si="80"/>
        <v>2.6645352591003757E-15</v>
      </c>
      <c r="Q156" s="405">
        <f t="shared" si="80"/>
        <v>-3.9968028886505635E-15</v>
      </c>
      <c r="Y156" s="2"/>
      <c r="Z156" s="2"/>
    </row>
    <row r="157" spans="1:52" x14ac:dyDescent="0.25">
      <c r="A157" s="336" t="s">
        <v>167</v>
      </c>
      <c r="B157" s="337" t="s">
        <v>149</v>
      </c>
      <c r="C157" s="406">
        <f t="shared" ref="C157:Q157" si="81">C92-(C100+C132+C140+C108+C116+C124)-C148</f>
        <v>0</v>
      </c>
      <c r="D157" s="407">
        <f t="shared" si="81"/>
        <v>0</v>
      </c>
      <c r="E157" s="408">
        <f t="shared" si="81"/>
        <v>0</v>
      </c>
      <c r="F157" s="408">
        <f t="shared" si="81"/>
        <v>0</v>
      </c>
      <c r="G157" s="409">
        <f t="shared" si="81"/>
        <v>0</v>
      </c>
      <c r="H157" s="406">
        <f t="shared" si="81"/>
        <v>0</v>
      </c>
      <c r="I157" s="407">
        <f t="shared" si="81"/>
        <v>0</v>
      </c>
      <c r="J157" s="408">
        <f t="shared" si="81"/>
        <v>0</v>
      </c>
      <c r="K157" s="408">
        <f t="shared" si="81"/>
        <v>0</v>
      </c>
      <c r="L157" s="409">
        <f t="shared" si="81"/>
        <v>0</v>
      </c>
      <c r="M157" s="406">
        <f t="shared" si="81"/>
        <v>0</v>
      </c>
      <c r="N157" s="407">
        <f t="shared" si="81"/>
        <v>0</v>
      </c>
      <c r="O157" s="408">
        <f t="shared" si="81"/>
        <v>0</v>
      </c>
      <c r="P157" s="408">
        <f t="shared" si="81"/>
        <v>0</v>
      </c>
      <c r="Q157" s="409">
        <f t="shared" si="81"/>
        <v>0</v>
      </c>
      <c r="Y157" s="2"/>
      <c r="Z157" s="2"/>
    </row>
    <row r="158" spans="1:52" x14ac:dyDescent="0.25">
      <c r="A158" s="330" t="s">
        <v>168</v>
      </c>
      <c r="B158" s="84" t="s">
        <v>149</v>
      </c>
      <c r="C158" s="410">
        <f t="shared" ref="C158:Q158" si="82">C93-(C101+C133+C141+C109+C117+C125)-C149</f>
        <v>0</v>
      </c>
      <c r="D158" s="411">
        <f t="shared" si="82"/>
        <v>0</v>
      </c>
      <c r="E158" s="412">
        <f t="shared" si="82"/>
        <v>0</v>
      </c>
      <c r="F158" s="412">
        <f t="shared" si="82"/>
        <v>0</v>
      </c>
      <c r="G158" s="413">
        <f t="shared" si="82"/>
        <v>0</v>
      </c>
      <c r="H158" s="410">
        <f t="shared" si="82"/>
        <v>0</v>
      </c>
      <c r="I158" s="411">
        <f t="shared" si="82"/>
        <v>0</v>
      </c>
      <c r="J158" s="412">
        <f t="shared" si="82"/>
        <v>0</v>
      </c>
      <c r="K158" s="412">
        <f t="shared" si="82"/>
        <v>0</v>
      </c>
      <c r="L158" s="413">
        <f t="shared" si="82"/>
        <v>0</v>
      </c>
      <c r="M158" s="410">
        <f t="shared" si="82"/>
        <v>0</v>
      </c>
      <c r="N158" s="411">
        <f t="shared" si="82"/>
        <v>0</v>
      </c>
      <c r="O158" s="412">
        <f t="shared" si="82"/>
        <v>0</v>
      </c>
      <c r="P158" s="412">
        <f t="shared" si="82"/>
        <v>0</v>
      </c>
      <c r="Q158" s="413">
        <f t="shared" si="82"/>
        <v>0</v>
      </c>
      <c r="Y158" s="2"/>
      <c r="Z158" s="2"/>
    </row>
    <row r="159" spans="1:52" x14ac:dyDescent="0.25">
      <c r="A159" s="330" t="s">
        <v>169</v>
      </c>
      <c r="B159" s="84" t="s">
        <v>149</v>
      </c>
      <c r="C159" s="410">
        <f t="shared" ref="C159:Q159" si="83">C94-(C102+C134+C142+C110+C118+C126)-C150</f>
        <v>5.3290705182007514E-15</v>
      </c>
      <c r="D159" s="411">
        <f t="shared" si="83"/>
        <v>0</v>
      </c>
      <c r="E159" s="412">
        <f t="shared" si="83"/>
        <v>0</v>
      </c>
      <c r="F159" s="412">
        <f t="shared" si="83"/>
        <v>0</v>
      </c>
      <c r="G159" s="413">
        <f t="shared" si="83"/>
        <v>-1.7763568394002505E-15</v>
      </c>
      <c r="H159" s="410">
        <f t="shared" si="83"/>
        <v>0</v>
      </c>
      <c r="I159" s="411">
        <f t="shared" si="83"/>
        <v>0</v>
      </c>
      <c r="J159" s="412">
        <f t="shared" si="83"/>
        <v>-1.0547118733938987E-15</v>
      </c>
      <c r="K159" s="412">
        <f t="shared" si="83"/>
        <v>0</v>
      </c>
      <c r="L159" s="413">
        <f t="shared" si="83"/>
        <v>0</v>
      </c>
      <c r="M159" s="410">
        <f t="shared" si="83"/>
        <v>0</v>
      </c>
      <c r="N159" s="411">
        <f t="shared" si="83"/>
        <v>0</v>
      </c>
      <c r="O159" s="412">
        <f t="shared" si="83"/>
        <v>0</v>
      </c>
      <c r="P159" s="412">
        <f t="shared" si="83"/>
        <v>2.6645352591003757E-15</v>
      </c>
      <c r="Q159" s="413">
        <f t="shared" si="83"/>
        <v>-3.9968028886505635E-15</v>
      </c>
      <c r="Y159" s="2"/>
      <c r="Z159" s="2"/>
    </row>
    <row r="160" spans="1:52" x14ac:dyDescent="0.25">
      <c r="A160" s="330" t="s">
        <v>170</v>
      </c>
      <c r="B160" s="84" t="s">
        <v>149</v>
      </c>
      <c r="C160" s="410">
        <f t="shared" ref="C160:Q160" si="84">C95-(C103+C135+C143+C111+C119+C127)-C151</f>
        <v>0</v>
      </c>
      <c r="D160" s="411">
        <f t="shared" si="84"/>
        <v>0</v>
      </c>
      <c r="E160" s="412">
        <f t="shared" si="84"/>
        <v>0</v>
      </c>
      <c r="F160" s="412">
        <f t="shared" si="84"/>
        <v>0</v>
      </c>
      <c r="G160" s="413">
        <f t="shared" si="84"/>
        <v>0</v>
      </c>
      <c r="H160" s="410">
        <f t="shared" si="84"/>
        <v>0</v>
      </c>
      <c r="I160" s="411">
        <f t="shared" si="84"/>
        <v>0</v>
      </c>
      <c r="J160" s="412">
        <f t="shared" si="84"/>
        <v>0</v>
      </c>
      <c r="K160" s="412">
        <f t="shared" si="84"/>
        <v>0</v>
      </c>
      <c r="L160" s="413">
        <f t="shared" si="84"/>
        <v>0</v>
      </c>
      <c r="M160" s="410">
        <f t="shared" si="84"/>
        <v>0</v>
      </c>
      <c r="N160" s="411">
        <f t="shared" si="84"/>
        <v>0</v>
      </c>
      <c r="O160" s="412">
        <f t="shared" si="84"/>
        <v>0</v>
      </c>
      <c r="P160" s="412">
        <f t="shared" si="84"/>
        <v>0</v>
      </c>
      <c r="Q160" s="413">
        <f t="shared" si="84"/>
        <v>0</v>
      </c>
      <c r="Y160" s="2"/>
      <c r="Z160" s="2"/>
    </row>
    <row r="161" spans="1:64" x14ac:dyDescent="0.25">
      <c r="A161" s="330" t="s">
        <v>171</v>
      </c>
      <c r="B161" s="84" t="s">
        <v>149</v>
      </c>
      <c r="C161" s="410">
        <f t="shared" ref="C161:Q161" si="85">C96-(C104+C136+C144+C112+C120+C128)-C152</f>
        <v>0</v>
      </c>
      <c r="D161" s="411">
        <f t="shared" si="85"/>
        <v>0</v>
      </c>
      <c r="E161" s="412">
        <f t="shared" si="85"/>
        <v>0</v>
      </c>
      <c r="F161" s="412">
        <f t="shared" si="85"/>
        <v>0</v>
      </c>
      <c r="G161" s="413">
        <f t="shared" si="85"/>
        <v>0</v>
      </c>
      <c r="H161" s="410">
        <f t="shared" si="85"/>
        <v>0</v>
      </c>
      <c r="I161" s="411">
        <f t="shared" si="85"/>
        <v>0</v>
      </c>
      <c r="J161" s="412">
        <f t="shared" si="85"/>
        <v>-8.8817841970012523E-16</v>
      </c>
      <c r="K161" s="412">
        <f t="shared" si="85"/>
        <v>0</v>
      </c>
      <c r="L161" s="413">
        <f t="shared" si="85"/>
        <v>0</v>
      </c>
      <c r="M161" s="410">
        <f t="shared" si="85"/>
        <v>8.8817841970012523E-15</v>
      </c>
      <c r="N161" s="411">
        <f t="shared" si="85"/>
        <v>0</v>
      </c>
      <c r="O161" s="412">
        <f t="shared" si="85"/>
        <v>0</v>
      </c>
      <c r="P161" s="412">
        <f t="shared" si="85"/>
        <v>0</v>
      </c>
      <c r="Q161" s="413">
        <f t="shared" si="85"/>
        <v>0</v>
      </c>
      <c r="Y161" s="2"/>
      <c r="Z161" s="2"/>
    </row>
    <row r="162" spans="1:64" x14ac:dyDescent="0.25">
      <c r="A162" s="330" t="s">
        <v>176</v>
      </c>
      <c r="B162" s="84" t="s">
        <v>149</v>
      </c>
      <c r="C162" s="410">
        <f t="shared" ref="C162:Q162" si="86">C97-(C105+C137+C145+C113+C121+C129)-C153</f>
        <v>0</v>
      </c>
      <c r="D162" s="411">
        <f t="shared" si="86"/>
        <v>0</v>
      </c>
      <c r="E162" s="412">
        <f t="shared" si="86"/>
        <v>0</v>
      </c>
      <c r="F162" s="412">
        <f t="shared" si="86"/>
        <v>0</v>
      </c>
      <c r="G162" s="413">
        <f t="shared" si="86"/>
        <v>0</v>
      </c>
      <c r="H162" s="410">
        <f t="shared" si="86"/>
        <v>0</v>
      </c>
      <c r="I162" s="411">
        <f t="shared" si="86"/>
        <v>0</v>
      </c>
      <c r="J162" s="412">
        <f t="shared" si="86"/>
        <v>0</v>
      </c>
      <c r="K162" s="412">
        <f t="shared" si="86"/>
        <v>0</v>
      </c>
      <c r="L162" s="413">
        <f t="shared" si="86"/>
        <v>0</v>
      </c>
      <c r="M162" s="410">
        <f t="shared" si="86"/>
        <v>0</v>
      </c>
      <c r="N162" s="411">
        <f t="shared" si="86"/>
        <v>0</v>
      </c>
      <c r="O162" s="412">
        <f t="shared" si="86"/>
        <v>0</v>
      </c>
      <c r="P162" s="412">
        <f t="shared" si="86"/>
        <v>0</v>
      </c>
      <c r="Q162" s="413">
        <f t="shared" si="86"/>
        <v>0</v>
      </c>
      <c r="Y162" s="2"/>
      <c r="Z162" s="2"/>
    </row>
    <row r="163" spans="1:64" ht="15.75" thickBot="1" x14ac:dyDescent="0.3">
      <c r="A163" s="331" t="s">
        <v>172</v>
      </c>
      <c r="B163" s="187" t="s">
        <v>149</v>
      </c>
      <c r="C163" s="414">
        <f t="shared" ref="C163:Q163" si="87">C98-(C106+C138+C146+C114+C122+C130)-C154</f>
        <v>0</v>
      </c>
      <c r="D163" s="415">
        <f t="shared" si="87"/>
        <v>0</v>
      </c>
      <c r="E163" s="416">
        <f t="shared" si="87"/>
        <v>0</v>
      </c>
      <c r="F163" s="416">
        <f t="shared" si="87"/>
        <v>0</v>
      </c>
      <c r="G163" s="417">
        <f t="shared" si="87"/>
        <v>0</v>
      </c>
      <c r="H163" s="414">
        <f t="shared" si="87"/>
        <v>3.4638958368304884E-14</v>
      </c>
      <c r="I163" s="415">
        <f t="shared" si="87"/>
        <v>0</v>
      </c>
      <c r="J163" s="416">
        <f t="shared" si="87"/>
        <v>0</v>
      </c>
      <c r="K163" s="416">
        <f t="shared" si="87"/>
        <v>0</v>
      </c>
      <c r="L163" s="417">
        <f t="shared" si="87"/>
        <v>-2.2204460492503131E-14</v>
      </c>
      <c r="M163" s="414">
        <f t="shared" si="87"/>
        <v>0</v>
      </c>
      <c r="N163" s="415">
        <f t="shared" si="87"/>
        <v>-3.6082248300317588E-16</v>
      </c>
      <c r="O163" s="416">
        <f t="shared" si="87"/>
        <v>0</v>
      </c>
      <c r="P163" s="416">
        <f t="shared" si="87"/>
        <v>0</v>
      </c>
      <c r="Q163" s="417">
        <f t="shared" si="87"/>
        <v>0</v>
      </c>
      <c r="Y163" s="2"/>
      <c r="Z163" s="2"/>
    </row>
    <row r="164" spans="1:64" ht="15.75" thickBot="1" x14ac:dyDescent="0.3">
      <c r="H164" s="2"/>
      <c r="Y164" s="2"/>
      <c r="Z164" s="2"/>
    </row>
    <row r="165" spans="1:64" ht="43.5" thickBot="1" x14ac:dyDescent="0.3">
      <c r="A165" s="104" t="s">
        <v>162</v>
      </c>
      <c r="B165" s="53"/>
      <c r="C165" s="494" t="str">
        <f t="shared" ref="C165:Q165" si="88">IF(SUM(C68:C74,C76:C82,C84:C90,C100:C106,C108:C114,C116:C122,C124:C130,C132:C138,C140:C146,C148:C154)&gt;0,"Проверка пройдена","Заполните данные в балансе")</f>
        <v>Проверка пройдена</v>
      </c>
      <c r="D165" s="495" t="str">
        <f t="shared" si="88"/>
        <v>Проверка пройдена</v>
      </c>
      <c r="E165" s="496" t="str">
        <f t="shared" si="88"/>
        <v>Проверка пройдена</v>
      </c>
      <c r="F165" s="496" t="str">
        <f t="shared" si="88"/>
        <v>Проверка пройдена</v>
      </c>
      <c r="G165" s="497" t="str">
        <f t="shared" si="88"/>
        <v>Проверка пройдена</v>
      </c>
      <c r="H165" s="494" t="str">
        <f t="shared" si="88"/>
        <v>Проверка пройдена</v>
      </c>
      <c r="I165" s="495" t="str">
        <f t="shared" si="88"/>
        <v>Проверка пройдена</v>
      </c>
      <c r="J165" s="496" t="str">
        <f t="shared" si="88"/>
        <v>Проверка пройдена</v>
      </c>
      <c r="K165" s="496" t="str">
        <f t="shared" si="88"/>
        <v>Проверка пройдена</v>
      </c>
      <c r="L165" s="497" t="str">
        <f t="shared" si="88"/>
        <v>Проверка пройдена</v>
      </c>
      <c r="M165" s="494" t="str">
        <f t="shared" si="88"/>
        <v>Проверка пройдена</v>
      </c>
      <c r="N165" s="495" t="str">
        <f t="shared" si="88"/>
        <v>Проверка пройдена</v>
      </c>
      <c r="O165" s="496" t="str">
        <f t="shared" si="88"/>
        <v>Проверка пройдена</v>
      </c>
      <c r="P165" s="496" t="str">
        <f t="shared" si="88"/>
        <v>Проверка пройдена</v>
      </c>
      <c r="Q165" s="497" t="str">
        <f t="shared" si="88"/>
        <v>Проверка пройдена</v>
      </c>
      <c r="Y165" s="2"/>
      <c r="Z165" s="2"/>
    </row>
    <row r="166" spans="1:64" x14ac:dyDescent="0.25">
      <c r="D166" s="2"/>
      <c r="H166" s="2"/>
      <c r="Y166" s="2"/>
      <c r="Z166" s="2"/>
    </row>
    <row r="167" spans="1:64" x14ac:dyDescent="0.25">
      <c r="A167" s="218" t="s">
        <v>29</v>
      </c>
      <c r="B167" s="77"/>
      <c r="C167" s="4"/>
      <c r="D167" s="4"/>
      <c r="E167" s="4"/>
      <c r="F167" s="4"/>
      <c r="G167" s="4"/>
      <c r="H167" s="8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U167" s="4"/>
      <c r="AV167" s="4"/>
      <c r="AW167" s="4"/>
    </row>
    <row r="168" spans="1:64" x14ac:dyDescent="0.25">
      <c r="A168" s="215" t="s">
        <v>155</v>
      </c>
      <c r="B168" s="77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</row>
    <row r="169" spans="1:64" ht="15.75" thickBot="1" x14ac:dyDescent="0.3">
      <c r="A169" s="215" t="s">
        <v>156</v>
      </c>
      <c r="B169" s="77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</row>
    <row r="170" spans="1:64" ht="14.45" customHeight="1" x14ac:dyDescent="0.25">
      <c r="A170" s="567" t="s">
        <v>25</v>
      </c>
      <c r="B170" s="559" t="s">
        <v>68</v>
      </c>
      <c r="C170" s="574" t="str">
        <f>(YEAR(Test_date)-7)&amp;" год"</f>
        <v>2013 год</v>
      </c>
      <c r="D170" s="576" t="str">
        <f>C170</f>
        <v>2013 год</v>
      </c>
      <c r="E170" s="571"/>
      <c r="F170" s="571"/>
      <c r="G170" s="577"/>
      <c r="H170" s="574" t="str">
        <f>(LEFT(C170,4)+1)&amp;" год"</f>
        <v>2014 год</v>
      </c>
      <c r="I170" s="576" t="str">
        <f>H170</f>
        <v>2014 год</v>
      </c>
      <c r="J170" s="571"/>
      <c r="K170" s="571"/>
      <c r="L170" s="577"/>
      <c r="M170" s="574" t="str">
        <f>(LEFT(H170,4)+1)&amp;" год"</f>
        <v>2015 год</v>
      </c>
      <c r="N170" s="576" t="str">
        <f>M170</f>
        <v>2015 год</v>
      </c>
      <c r="O170" s="571"/>
      <c r="P170" s="571"/>
      <c r="Q170" s="577"/>
      <c r="R170" s="574" t="str">
        <f>(LEFT(M170,4)+1)&amp;" год"</f>
        <v>2016 год</v>
      </c>
      <c r="S170" s="576" t="str">
        <f>R170</f>
        <v>2016 год</v>
      </c>
      <c r="T170" s="571"/>
      <c r="U170" s="571"/>
      <c r="V170" s="577"/>
      <c r="W170" s="574" t="str">
        <f>(LEFT(R170,4)+1)&amp;" год"</f>
        <v>2017 год</v>
      </c>
      <c r="X170" s="576" t="str">
        <f>W170</f>
        <v>2017 год</v>
      </c>
      <c r="Y170" s="571"/>
      <c r="Z170" s="571"/>
      <c r="AA170" s="577"/>
      <c r="AB170" s="574" t="str">
        <f>(LEFT(W170,4)+1)&amp;" год"</f>
        <v>2018 год</v>
      </c>
      <c r="AC170" s="576" t="str">
        <f>AB170</f>
        <v>2018 год</v>
      </c>
      <c r="AD170" s="571"/>
      <c r="AE170" s="571"/>
      <c r="AF170" s="577"/>
      <c r="AG170" s="574" t="str">
        <f>(LEFT(AB170,4)+1)&amp;" год"</f>
        <v>2019 год</v>
      </c>
      <c r="AH170" s="564" t="str">
        <f>AG170</f>
        <v>2019 год</v>
      </c>
      <c r="AI170" s="565"/>
      <c r="AJ170" s="565"/>
      <c r="AK170" s="566"/>
      <c r="AL170" s="4"/>
      <c r="AM170" s="4"/>
      <c r="AT170" s="8"/>
      <c r="AU170" s="8"/>
      <c r="AV170" s="8"/>
      <c r="AW170" s="8"/>
      <c r="BA170" s="8"/>
      <c r="BB170" s="8"/>
      <c r="BC170" s="8"/>
      <c r="BD170" s="8"/>
      <c r="BE170" s="8"/>
      <c r="BF170" s="8"/>
      <c r="BG170" s="8"/>
      <c r="BH170" s="8"/>
      <c r="BI170" s="8"/>
      <c r="BJ170" s="8"/>
      <c r="BK170" s="8"/>
      <c r="BL170" s="8"/>
    </row>
    <row r="171" spans="1:64" ht="15.75" thickBot="1" x14ac:dyDescent="0.3">
      <c r="A171" s="568"/>
      <c r="B171" s="560"/>
      <c r="C171" s="575"/>
      <c r="D171" s="520" t="s">
        <v>1</v>
      </c>
      <c r="E171" s="521" t="s">
        <v>2</v>
      </c>
      <c r="F171" s="521" t="s">
        <v>3</v>
      </c>
      <c r="G171" s="523" t="s">
        <v>4</v>
      </c>
      <c r="H171" s="575"/>
      <c r="I171" s="524" t="s">
        <v>1</v>
      </c>
      <c r="J171" s="521" t="s">
        <v>2</v>
      </c>
      <c r="K171" s="521" t="s">
        <v>3</v>
      </c>
      <c r="L171" s="523" t="s">
        <v>4</v>
      </c>
      <c r="M171" s="575"/>
      <c r="N171" s="524" t="s">
        <v>1</v>
      </c>
      <c r="O171" s="521" t="s">
        <v>2</v>
      </c>
      <c r="P171" s="521" t="s">
        <v>3</v>
      </c>
      <c r="Q171" s="523" t="s">
        <v>4</v>
      </c>
      <c r="R171" s="575"/>
      <c r="S171" s="524" t="s">
        <v>1</v>
      </c>
      <c r="T171" s="521" t="s">
        <v>2</v>
      </c>
      <c r="U171" s="521" t="s">
        <v>3</v>
      </c>
      <c r="V171" s="522" t="s">
        <v>4</v>
      </c>
      <c r="W171" s="575"/>
      <c r="X171" s="524" t="s">
        <v>1</v>
      </c>
      <c r="Y171" s="521" t="s">
        <v>2</v>
      </c>
      <c r="Z171" s="521" t="s">
        <v>3</v>
      </c>
      <c r="AA171" s="523" t="s">
        <v>4</v>
      </c>
      <c r="AB171" s="575"/>
      <c r="AC171" s="524" t="s">
        <v>1</v>
      </c>
      <c r="AD171" s="521" t="s">
        <v>2</v>
      </c>
      <c r="AE171" s="521" t="s">
        <v>3</v>
      </c>
      <c r="AF171" s="523" t="s">
        <v>4</v>
      </c>
      <c r="AG171" s="575"/>
      <c r="AH171" s="520" t="s">
        <v>1</v>
      </c>
      <c r="AI171" s="521" t="s">
        <v>2</v>
      </c>
      <c r="AJ171" s="521" t="s">
        <v>3</v>
      </c>
      <c r="AK171" s="522" t="s">
        <v>4</v>
      </c>
      <c r="AL171" s="4"/>
      <c r="AM171" s="4"/>
      <c r="AT171" s="8"/>
      <c r="AU171" s="8"/>
      <c r="AV171" s="8"/>
      <c r="AW171" s="8"/>
      <c r="BA171" s="8"/>
      <c r="BB171" s="8"/>
      <c r="BC171" s="8"/>
      <c r="BD171" s="8"/>
      <c r="BE171" s="8"/>
      <c r="BF171" s="8"/>
      <c r="BG171" s="8"/>
      <c r="BH171" s="8"/>
      <c r="BI171" s="8"/>
      <c r="BJ171" s="8"/>
      <c r="BK171" s="8"/>
      <c r="BL171" s="8"/>
    </row>
    <row r="172" spans="1:64" x14ac:dyDescent="0.25">
      <c r="A172" s="322" t="s">
        <v>10</v>
      </c>
      <c r="B172" s="82" t="s">
        <v>149</v>
      </c>
      <c r="C172" s="113">
        <f t="shared" ref="C172:AK172" si="89">SUM(C173:C179)</f>
        <v>74.400000000000006</v>
      </c>
      <c r="D172" s="377">
        <f t="shared" si="89"/>
        <v>21.8</v>
      </c>
      <c r="E172" s="378">
        <f t="shared" si="89"/>
        <v>6.6999999999999993</v>
      </c>
      <c r="F172" s="378">
        <f t="shared" si="89"/>
        <v>20.5</v>
      </c>
      <c r="G172" s="379">
        <f t="shared" si="89"/>
        <v>74.400000000000006</v>
      </c>
      <c r="H172" s="113">
        <f t="shared" si="89"/>
        <v>106.80000000000001</v>
      </c>
      <c r="I172" s="377">
        <f t="shared" si="89"/>
        <v>36.6</v>
      </c>
      <c r="J172" s="378">
        <f t="shared" si="89"/>
        <v>27.8</v>
      </c>
      <c r="K172" s="378">
        <f t="shared" si="89"/>
        <v>61.4</v>
      </c>
      <c r="L172" s="380">
        <f t="shared" si="89"/>
        <v>106.80000000000001</v>
      </c>
      <c r="M172" s="113">
        <f t="shared" si="89"/>
        <v>162.9</v>
      </c>
      <c r="N172" s="377">
        <f t="shared" si="89"/>
        <v>72.7</v>
      </c>
      <c r="O172" s="378">
        <f t="shared" si="89"/>
        <v>59.3</v>
      </c>
      <c r="P172" s="378">
        <f t="shared" si="89"/>
        <v>126.19999999999999</v>
      </c>
      <c r="Q172" s="379">
        <f t="shared" si="89"/>
        <v>162.9</v>
      </c>
      <c r="R172" s="113">
        <f t="shared" si="89"/>
        <v>206.4</v>
      </c>
      <c r="S172" s="377">
        <f t="shared" si="89"/>
        <v>105.39999999999999</v>
      </c>
      <c r="T172" s="378">
        <f t="shared" si="89"/>
        <v>90.1</v>
      </c>
      <c r="U172" s="378">
        <f t="shared" si="89"/>
        <v>174.47</v>
      </c>
      <c r="V172" s="379">
        <f t="shared" si="89"/>
        <v>206.4</v>
      </c>
      <c r="W172" s="113">
        <f t="shared" si="89"/>
        <v>327.9</v>
      </c>
      <c r="X172" s="377">
        <f t="shared" si="89"/>
        <v>174.80799999999999</v>
      </c>
      <c r="Y172" s="378">
        <f t="shared" si="89"/>
        <v>91.411000000000001</v>
      </c>
      <c r="Z172" s="378">
        <f t="shared" si="89"/>
        <v>296.73700000000008</v>
      </c>
      <c r="AA172" s="379">
        <f t="shared" si="89"/>
        <v>327.9</v>
      </c>
      <c r="AB172" s="113">
        <f t="shared" si="89"/>
        <v>342.73999999999995</v>
      </c>
      <c r="AC172" s="377">
        <f t="shared" si="89"/>
        <v>230.07999999999998</v>
      </c>
      <c r="AD172" s="378">
        <f t="shared" si="89"/>
        <v>98.188999999999979</v>
      </c>
      <c r="AE172" s="378">
        <f t="shared" si="89"/>
        <v>429.82700000000006</v>
      </c>
      <c r="AF172" s="379">
        <f t="shared" si="89"/>
        <v>342.73999999999995</v>
      </c>
      <c r="AG172" s="113">
        <f t="shared" si="89"/>
        <v>343.101</v>
      </c>
      <c r="AH172" s="377">
        <f t="shared" si="89"/>
        <v>303.93299999999999</v>
      </c>
      <c r="AI172" s="378">
        <f t="shared" si="89"/>
        <v>269.77300000000002</v>
      </c>
      <c r="AJ172" s="378">
        <f t="shared" si="89"/>
        <v>427.78799999999995</v>
      </c>
      <c r="AK172" s="380">
        <f t="shared" si="89"/>
        <v>343.101</v>
      </c>
      <c r="AL172" s="4"/>
      <c r="AM172" s="4"/>
      <c r="AT172" s="8"/>
      <c r="AU172" s="8"/>
      <c r="AV172" s="8"/>
      <c r="AW172" s="8"/>
      <c r="AZ172">
        <v>251</v>
      </c>
      <c r="BA172" s="8"/>
      <c r="BB172" s="8"/>
      <c r="BC172" s="8"/>
      <c r="BD172" s="8"/>
      <c r="BE172" s="8"/>
      <c r="BF172" s="8"/>
      <c r="BG172" s="8"/>
      <c r="BH172" s="8"/>
      <c r="BI172" s="8"/>
      <c r="BJ172" s="8"/>
      <c r="BK172" s="8"/>
      <c r="BL172" s="8"/>
    </row>
    <row r="173" spans="1:64" x14ac:dyDescent="0.25">
      <c r="A173" s="70" t="s">
        <v>167</v>
      </c>
      <c r="B173" s="26" t="s">
        <v>149</v>
      </c>
      <c r="C173" s="122">
        <f t="shared" ref="C173:C179" si="90">G173</f>
        <v>0.9</v>
      </c>
      <c r="D173" s="145">
        <v>0.1</v>
      </c>
      <c r="E173" s="140"/>
      <c r="F173" s="140"/>
      <c r="G173" s="149">
        <v>0.9</v>
      </c>
      <c r="H173" s="122">
        <f t="shared" ref="H173:H179" si="91">L173</f>
        <v>1.3</v>
      </c>
      <c r="I173" s="145"/>
      <c r="J173" s="140">
        <v>1</v>
      </c>
      <c r="K173" s="140">
        <v>0.5</v>
      </c>
      <c r="L173" s="149">
        <v>1.3</v>
      </c>
      <c r="M173" s="122">
        <f t="shared" ref="M173:M179" si="92">Q173</f>
        <v>2</v>
      </c>
      <c r="N173" s="145">
        <v>1.3</v>
      </c>
      <c r="O173" s="140">
        <v>2</v>
      </c>
      <c r="P173" s="140">
        <v>1.5</v>
      </c>
      <c r="Q173" s="149">
        <v>2</v>
      </c>
      <c r="R173" s="122">
        <f t="shared" ref="R173:R179" si="93">V173</f>
        <v>1.82</v>
      </c>
      <c r="S173" s="145">
        <v>1.7</v>
      </c>
      <c r="T173" s="140">
        <v>1.4</v>
      </c>
      <c r="U173" s="140">
        <v>1.02</v>
      </c>
      <c r="V173" s="149">
        <v>1.82</v>
      </c>
      <c r="W173" s="122">
        <f t="shared" ref="W173:W179" si="94">AA173</f>
        <v>5.0780000000000003</v>
      </c>
      <c r="X173" s="116">
        <f t="shared" ref="X173:AA179" si="95">D148</f>
        <v>1.6279999999999999</v>
      </c>
      <c r="Y173" s="114">
        <f t="shared" si="95"/>
        <v>1.728</v>
      </c>
      <c r="Z173" s="114">
        <f t="shared" si="95"/>
        <v>2.2280000000000002</v>
      </c>
      <c r="AA173" s="117">
        <f t="shared" si="95"/>
        <v>5.0780000000000003</v>
      </c>
      <c r="AB173" s="122">
        <f t="shared" ref="AB173:AB179" si="96">AF173</f>
        <v>5.9359999999999999</v>
      </c>
      <c r="AC173" s="116">
        <f t="shared" ref="AC173:AF179" si="97">I148</f>
        <v>4.8780000000000001</v>
      </c>
      <c r="AD173" s="114">
        <f t="shared" si="97"/>
        <v>1.371</v>
      </c>
      <c r="AE173" s="114">
        <f t="shared" si="97"/>
        <v>5.673</v>
      </c>
      <c r="AF173" s="117">
        <f t="shared" si="97"/>
        <v>5.9359999999999999</v>
      </c>
      <c r="AG173" s="122">
        <f t="shared" ref="AG173:AG179" si="98">AK173</f>
        <v>4.03</v>
      </c>
      <c r="AH173" s="116">
        <f t="shared" ref="AH173:AK179" si="99">N148</f>
        <v>5.5359999999999996</v>
      </c>
      <c r="AI173" s="114">
        <f t="shared" si="99"/>
        <v>4.6029999999999998</v>
      </c>
      <c r="AJ173" s="114">
        <f t="shared" si="99"/>
        <v>10.680999999999999</v>
      </c>
      <c r="AK173" s="118">
        <f t="shared" si="99"/>
        <v>4.03</v>
      </c>
      <c r="AT173" s="8"/>
      <c r="AU173" s="8"/>
      <c r="AV173" s="8"/>
      <c r="AW173" s="8"/>
      <c r="AY173" t="s">
        <v>105</v>
      </c>
      <c r="AZ173">
        <v>252</v>
      </c>
      <c r="BA173" s="8"/>
      <c r="BB173" s="8"/>
      <c r="BC173" s="8"/>
      <c r="BD173" s="8"/>
      <c r="BE173" s="8"/>
      <c r="BF173" s="8"/>
      <c r="BG173" s="8"/>
      <c r="BH173" s="8"/>
      <c r="BI173" s="8"/>
      <c r="BJ173" s="8"/>
      <c r="BK173" s="8"/>
      <c r="BL173" s="8"/>
    </row>
    <row r="174" spans="1:64" x14ac:dyDescent="0.25">
      <c r="A174" s="70" t="s">
        <v>168</v>
      </c>
      <c r="B174" s="26" t="s">
        <v>149</v>
      </c>
      <c r="C174" s="122">
        <f t="shared" si="90"/>
        <v>11.4</v>
      </c>
      <c r="D174" s="145">
        <v>1.2</v>
      </c>
      <c r="E174" s="140">
        <v>0.5</v>
      </c>
      <c r="F174" s="140">
        <v>3.3</v>
      </c>
      <c r="G174" s="149">
        <v>11.4</v>
      </c>
      <c r="H174" s="122">
        <f t="shared" si="91"/>
        <v>16.399999999999999</v>
      </c>
      <c r="I174" s="145"/>
      <c r="J174" s="140">
        <v>6</v>
      </c>
      <c r="K174" s="140">
        <v>12.4</v>
      </c>
      <c r="L174" s="149">
        <v>16.399999999999999</v>
      </c>
      <c r="M174" s="122">
        <f t="shared" si="92"/>
        <v>10.4</v>
      </c>
      <c r="N174" s="145">
        <v>16.399999999999999</v>
      </c>
      <c r="O174" s="140">
        <v>17.399999999999999</v>
      </c>
      <c r="P174" s="140">
        <v>13.8</v>
      </c>
      <c r="Q174" s="149">
        <v>10.4</v>
      </c>
      <c r="R174" s="122">
        <f t="shared" si="93"/>
        <v>35.71</v>
      </c>
      <c r="S174" s="145">
        <v>4.9000000000000004</v>
      </c>
      <c r="T174" s="140">
        <v>12</v>
      </c>
      <c r="U174" s="140">
        <v>33.31</v>
      </c>
      <c r="V174" s="149">
        <v>35.71</v>
      </c>
      <c r="W174" s="122">
        <f t="shared" si="94"/>
        <v>145.44</v>
      </c>
      <c r="X174" s="116">
        <f t="shared" si="95"/>
        <v>35.11</v>
      </c>
      <c r="Y174" s="114">
        <f t="shared" si="95"/>
        <v>16.035</v>
      </c>
      <c r="Z174" s="114">
        <f t="shared" si="95"/>
        <v>144.60400000000001</v>
      </c>
      <c r="AA174" s="117">
        <f t="shared" si="95"/>
        <v>145.44</v>
      </c>
      <c r="AB174" s="122">
        <f t="shared" si="96"/>
        <v>244.7</v>
      </c>
      <c r="AC174" s="116">
        <f t="shared" si="97"/>
        <v>129.74</v>
      </c>
      <c r="AD174" s="114">
        <f t="shared" si="97"/>
        <v>67.010999999999996</v>
      </c>
      <c r="AE174" s="114">
        <f t="shared" si="97"/>
        <v>343.45600000000002</v>
      </c>
      <c r="AF174" s="117">
        <f t="shared" si="97"/>
        <v>244.7</v>
      </c>
      <c r="AG174" s="122">
        <f t="shared" si="98"/>
        <v>174.96</v>
      </c>
      <c r="AH174" s="116">
        <f t="shared" si="99"/>
        <v>243.6</v>
      </c>
      <c r="AI174" s="114">
        <f t="shared" si="99"/>
        <v>243.738</v>
      </c>
      <c r="AJ174" s="114">
        <f t="shared" si="99"/>
        <v>248.01</v>
      </c>
      <c r="AK174" s="118">
        <f t="shared" si="99"/>
        <v>174.96</v>
      </c>
      <c r="AT174" s="8"/>
      <c r="AU174" s="8"/>
      <c r="AV174" s="8"/>
      <c r="AW174" s="8"/>
      <c r="AY174" t="s">
        <v>105</v>
      </c>
      <c r="AZ174">
        <v>253</v>
      </c>
      <c r="BA174" s="8"/>
      <c r="BB174" s="8"/>
      <c r="BC174" s="8"/>
      <c r="BD174" s="8"/>
      <c r="BE174" s="8"/>
      <c r="BF174" s="8"/>
      <c r="BG174" s="8"/>
      <c r="BH174" s="8"/>
      <c r="BI174" s="8"/>
      <c r="BJ174" s="8"/>
      <c r="BK174" s="8"/>
      <c r="BL174" s="8"/>
    </row>
    <row r="175" spans="1:64" x14ac:dyDescent="0.25">
      <c r="A175" s="70" t="s">
        <v>169</v>
      </c>
      <c r="B175" s="26" t="s">
        <v>149</v>
      </c>
      <c r="C175" s="122">
        <f t="shared" si="90"/>
        <v>2.2000000000000002</v>
      </c>
      <c r="D175" s="145">
        <v>0.2</v>
      </c>
      <c r="E175" s="140"/>
      <c r="F175" s="140"/>
      <c r="G175" s="149">
        <v>2.2000000000000002</v>
      </c>
      <c r="H175" s="122">
        <f t="shared" si="91"/>
        <v>3.1</v>
      </c>
      <c r="I175" s="145">
        <v>1</v>
      </c>
      <c r="J175" s="140">
        <v>3.3</v>
      </c>
      <c r="K175" s="140">
        <v>7.9</v>
      </c>
      <c r="L175" s="149">
        <v>3.1</v>
      </c>
      <c r="M175" s="122">
        <f t="shared" si="92"/>
        <v>8.1999999999999993</v>
      </c>
      <c r="N175" s="145">
        <v>0.8</v>
      </c>
      <c r="O175" s="140">
        <v>4.0999999999999996</v>
      </c>
      <c r="P175" s="140">
        <v>11.6</v>
      </c>
      <c r="Q175" s="149">
        <v>8.1999999999999993</v>
      </c>
      <c r="R175" s="122">
        <f t="shared" si="93"/>
        <v>0.38</v>
      </c>
      <c r="S175" s="145">
        <v>3.6</v>
      </c>
      <c r="T175" s="140">
        <v>5.9</v>
      </c>
      <c r="U175" s="140">
        <v>4.68</v>
      </c>
      <c r="V175" s="149">
        <v>0.38</v>
      </c>
      <c r="W175" s="122">
        <f t="shared" si="94"/>
        <v>1.58</v>
      </c>
      <c r="X175" s="116">
        <f t="shared" si="95"/>
        <v>0.68</v>
      </c>
      <c r="Y175" s="114">
        <f t="shared" si="95"/>
        <v>1.8939999999999999</v>
      </c>
      <c r="Z175" s="114">
        <f t="shared" si="95"/>
        <v>2.335</v>
      </c>
      <c r="AA175" s="117">
        <f t="shared" si="95"/>
        <v>1.58</v>
      </c>
      <c r="AB175" s="122">
        <f t="shared" si="96"/>
        <v>1.909</v>
      </c>
      <c r="AC175" s="116">
        <f t="shared" si="97"/>
        <v>1.36</v>
      </c>
      <c r="AD175" s="114">
        <f t="shared" si="97"/>
        <v>0.42499999999999999</v>
      </c>
      <c r="AE175" s="114">
        <f t="shared" si="97"/>
        <v>4.0789999999999997</v>
      </c>
      <c r="AF175" s="117">
        <f t="shared" si="97"/>
        <v>1.909</v>
      </c>
      <c r="AG175" s="122">
        <f t="shared" si="98"/>
        <v>2.238</v>
      </c>
      <c r="AH175" s="116">
        <f t="shared" si="99"/>
        <v>1.6890000000000001</v>
      </c>
      <c r="AI175" s="114">
        <f t="shared" si="99"/>
        <v>2.3959999999999999</v>
      </c>
      <c r="AJ175" s="114">
        <f t="shared" si="99"/>
        <v>1.63</v>
      </c>
      <c r="AK175" s="118">
        <f t="shared" si="99"/>
        <v>2.238</v>
      </c>
      <c r="AT175" s="8"/>
      <c r="AU175" s="8"/>
      <c r="AV175" s="8"/>
      <c r="AW175" s="8"/>
      <c r="AY175" t="s">
        <v>105</v>
      </c>
      <c r="AZ175">
        <v>254</v>
      </c>
      <c r="BA175" s="8"/>
      <c r="BB175" s="8"/>
      <c r="BC175" s="8"/>
      <c r="BD175" s="8"/>
      <c r="BE175" s="8"/>
      <c r="BF175" s="8"/>
      <c r="BG175" s="8"/>
      <c r="BH175" s="8"/>
      <c r="BI175" s="8"/>
      <c r="BJ175" s="8"/>
      <c r="BK175" s="8"/>
      <c r="BL175" s="8"/>
    </row>
    <row r="176" spans="1:64" x14ac:dyDescent="0.25">
      <c r="A176" s="70" t="s">
        <v>170</v>
      </c>
      <c r="B176" s="26" t="s">
        <v>149</v>
      </c>
      <c r="C176" s="122">
        <f t="shared" si="90"/>
        <v>4.4000000000000004</v>
      </c>
      <c r="D176" s="145">
        <v>1.7</v>
      </c>
      <c r="E176" s="140">
        <v>0.2</v>
      </c>
      <c r="F176" s="140"/>
      <c r="G176" s="149">
        <v>4.4000000000000004</v>
      </c>
      <c r="H176" s="122">
        <f t="shared" si="91"/>
        <v>6.3</v>
      </c>
      <c r="I176" s="145">
        <v>3</v>
      </c>
      <c r="J176" s="140">
        <v>1.8</v>
      </c>
      <c r="K176" s="140">
        <v>6</v>
      </c>
      <c r="L176" s="149">
        <v>6.3</v>
      </c>
      <c r="M176" s="122">
        <f t="shared" si="92"/>
        <v>5.7</v>
      </c>
      <c r="N176" s="145">
        <v>3.9</v>
      </c>
      <c r="O176" s="140">
        <v>2.7</v>
      </c>
      <c r="P176" s="140">
        <v>5.4</v>
      </c>
      <c r="Q176" s="149">
        <v>5.7</v>
      </c>
      <c r="R176" s="122">
        <f t="shared" si="93"/>
        <v>4.5199999999999996</v>
      </c>
      <c r="S176" s="145">
        <v>3.3</v>
      </c>
      <c r="T176" s="140">
        <v>2.1</v>
      </c>
      <c r="U176" s="140">
        <v>4.42</v>
      </c>
      <c r="V176" s="149">
        <v>4.5199999999999996</v>
      </c>
      <c r="W176" s="122">
        <f t="shared" si="94"/>
        <v>3.35</v>
      </c>
      <c r="X176" s="116">
        <f t="shared" si="95"/>
        <v>2.3199999999999998</v>
      </c>
      <c r="Y176" s="114">
        <f t="shared" si="95"/>
        <v>1.82</v>
      </c>
      <c r="Z176" s="114">
        <f t="shared" si="95"/>
        <v>3.65</v>
      </c>
      <c r="AA176" s="117">
        <f t="shared" si="95"/>
        <v>3.35</v>
      </c>
      <c r="AB176" s="122">
        <f t="shared" si="96"/>
        <v>2.6240000000000001</v>
      </c>
      <c r="AC176" s="116">
        <f t="shared" si="97"/>
        <v>0.95</v>
      </c>
      <c r="AD176" s="114">
        <f t="shared" si="97"/>
        <v>7.2999999999999995E-2</v>
      </c>
      <c r="AE176" s="114">
        <f t="shared" si="97"/>
        <v>2.4500000000000002</v>
      </c>
      <c r="AF176" s="117">
        <f t="shared" si="97"/>
        <v>2.6240000000000001</v>
      </c>
      <c r="AG176" s="122">
        <f t="shared" si="98"/>
        <v>2.6480000000000001</v>
      </c>
      <c r="AH176" s="116">
        <f t="shared" si="99"/>
        <v>0.374</v>
      </c>
      <c r="AI176" s="114">
        <f t="shared" si="99"/>
        <v>4.5999999999999999E-2</v>
      </c>
      <c r="AJ176" s="114">
        <f t="shared" si="99"/>
        <v>2.851</v>
      </c>
      <c r="AK176" s="118">
        <f t="shared" si="99"/>
        <v>2.6480000000000001</v>
      </c>
      <c r="AT176" s="8"/>
      <c r="AU176" s="8"/>
      <c r="AV176" s="8"/>
      <c r="AW176" s="8"/>
      <c r="AY176" t="s">
        <v>105</v>
      </c>
      <c r="AZ176">
        <v>255</v>
      </c>
      <c r="BA176" s="8"/>
      <c r="BB176" s="8"/>
      <c r="BC176" s="8"/>
      <c r="BD176" s="8"/>
      <c r="BE176" s="8"/>
      <c r="BF176" s="8"/>
      <c r="BG176" s="8"/>
      <c r="BH176" s="8"/>
      <c r="BI176" s="8"/>
      <c r="BJ176" s="8"/>
      <c r="BK176" s="8"/>
      <c r="BL176" s="8"/>
    </row>
    <row r="177" spans="1:64" x14ac:dyDescent="0.25">
      <c r="A177" s="70" t="s">
        <v>171</v>
      </c>
      <c r="B177" s="26" t="s">
        <v>149</v>
      </c>
      <c r="C177" s="122">
        <f t="shared" si="90"/>
        <v>2.6</v>
      </c>
      <c r="D177" s="145">
        <v>0.8</v>
      </c>
      <c r="E177" s="140">
        <v>0.1</v>
      </c>
      <c r="F177" s="140"/>
      <c r="G177" s="149">
        <v>2.6</v>
      </c>
      <c r="H177" s="122">
        <f t="shared" si="91"/>
        <v>3.8</v>
      </c>
      <c r="I177" s="145">
        <v>3.6</v>
      </c>
      <c r="J177" s="140">
        <v>5.9</v>
      </c>
      <c r="K177" s="140">
        <v>8.5</v>
      </c>
      <c r="L177" s="149">
        <v>3.8</v>
      </c>
      <c r="M177" s="122">
        <f t="shared" si="92"/>
        <v>1</v>
      </c>
      <c r="N177" s="145">
        <v>1.4</v>
      </c>
      <c r="O177" s="140">
        <v>3.7</v>
      </c>
      <c r="P177" s="140">
        <v>5.7</v>
      </c>
      <c r="Q177" s="149">
        <v>1</v>
      </c>
      <c r="R177" s="122">
        <f t="shared" si="93"/>
        <v>1.71</v>
      </c>
      <c r="S177" s="145">
        <v>0.1</v>
      </c>
      <c r="T177" s="140">
        <v>0.3</v>
      </c>
      <c r="U177" s="140">
        <v>3.31</v>
      </c>
      <c r="V177" s="149">
        <v>1.71</v>
      </c>
      <c r="W177" s="122">
        <f t="shared" si="94"/>
        <v>4.1120000000000001</v>
      </c>
      <c r="X177" s="116">
        <f t="shared" si="95"/>
        <v>1.81</v>
      </c>
      <c r="Y177" s="114">
        <f t="shared" si="95"/>
        <v>2.0099999999999998</v>
      </c>
      <c r="Z177" s="114">
        <f t="shared" si="95"/>
        <v>7.9539999999999997</v>
      </c>
      <c r="AA177" s="117">
        <f t="shared" si="95"/>
        <v>4.1120000000000001</v>
      </c>
      <c r="AB177" s="122">
        <f t="shared" si="96"/>
        <v>4.593</v>
      </c>
      <c r="AC177" s="116">
        <f t="shared" si="97"/>
        <v>4.2119999999999997</v>
      </c>
      <c r="AD177" s="114">
        <f t="shared" si="97"/>
        <v>0.68100000000000005</v>
      </c>
      <c r="AE177" s="114">
        <f t="shared" si="97"/>
        <v>9.3170000000000002</v>
      </c>
      <c r="AF177" s="117">
        <f t="shared" si="97"/>
        <v>4.593</v>
      </c>
      <c r="AG177" s="122">
        <f t="shared" si="98"/>
        <v>5.0739999999999998</v>
      </c>
      <c r="AH177" s="116">
        <f t="shared" si="99"/>
        <v>4.6929999999999996</v>
      </c>
      <c r="AI177" s="114">
        <f t="shared" si="99"/>
        <v>1.18</v>
      </c>
      <c r="AJ177" s="114">
        <f t="shared" si="99"/>
        <v>9.7390000000000008</v>
      </c>
      <c r="AK177" s="118">
        <f t="shared" si="99"/>
        <v>5.0739999999999998</v>
      </c>
      <c r="AT177" s="8"/>
      <c r="AU177" s="8"/>
      <c r="AV177" s="8"/>
      <c r="AW177" s="8"/>
      <c r="AY177" t="s">
        <v>105</v>
      </c>
      <c r="AZ177">
        <v>256</v>
      </c>
      <c r="BA177" s="8"/>
      <c r="BB177" s="8"/>
      <c r="BC177" s="8"/>
      <c r="BD177" s="8"/>
      <c r="BE177" s="8"/>
      <c r="BF177" s="8"/>
      <c r="BG177" s="8"/>
      <c r="BH177" s="8"/>
      <c r="BI177" s="8"/>
      <c r="BJ177" s="8"/>
      <c r="BK177" s="8"/>
      <c r="BL177" s="8"/>
    </row>
    <row r="178" spans="1:64" x14ac:dyDescent="0.25">
      <c r="A178" s="70" t="s">
        <v>176</v>
      </c>
      <c r="B178" s="26" t="s">
        <v>149</v>
      </c>
      <c r="C178" s="122">
        <f t="shared" si="90"/>
        <v>44.4</v>
      </c>
      <c r="D178" s="145">
        <v>15.6</v>
      </c>
      <c r="E178" s="140">
        <v>5.6</v>
      </c>
      <c r="F178" s="140">
        <v>15</v>
      </c>
      <c r="G178" s="149">
        <v>44.4</v>
      </c>
      <c r="H178" s="122">
        <f t="shared" si="91"/>
        <v>63.7</v>
      </c>
      <c r="I178" s="145">
        <v>29</v>
      </c>
      <c r="J178" s="140">
        <v>9.3000000000000007</v>
      </c>
      <c r="K178" s="140">
        <v>11.1</v>
      </c>
      <c r="L178" s="149">
        <v>63.7</v>
      </c>
      <c r="M178" s="122">
        <f t="shared" si="92"/>
        <v>90.5</v>
      </c>
      <c r="N178" s="145">
        <v>36.700000000000003</v>
      </c>
      <c r="O178" s="140">
        <v>17</v>
      </c>
      <c r="P178" s="140">
        <v>46.6</v>
      </c>
      <c r="Q178" s="149">
        <v>90.5</v>
      </c>
      <c r="R178" s="122">
        <f t="shared" si="93"/>
        <v>107.67</v>
      </c>
      <c r="S178" s="145">
        <v>57.5</v>
      </c>
      <c r="T178" s="140">
        <v>39.799999999999997</v>
      </c>
      <c r="U178" s="140">
        <v>78.8</v>
      </c>
      <c r="V178" s="149">
        <v>107.67</v>
      </c>
      <c r="W178" s="122">
        <f t="shared" si="94"/>
        <v>87.03</v>
      </c>
      <c r="X178" s="116">
        <f t="shared" si="95"/>
        <v>81.67</v>
      </c>
      <c r="Y178" s="114">
        <f t="shared" si="95"/>
        <v>36.97</v>
      </c>
      <c r="Z178" s="114">
        <f t="shared" si="95"/>
        <v>61.704000000000001</v>
      </c>
      <c r="AA178" s="117">
        <f t="shared" si="95"/>
        <v>87.03</v>
      </c>
      <c r="AB178" s="122">
        <f t="shared" si="96"/>
        <v>79.941000000000003</v>
      </c>
      <c r="AC178" s="116">
        <f t="shared" si="97"/>
        <v>55.03</v>
      </c>
      <c r="AD178" s="114">
        <f t="shared" si="97"/>
        <v>24.806000000000001</v>
      </c>
      <c r="AE178" s="114">
        <f t="shared" si="97"/>
        <v>50.728000000000002</v>
      </c>
      <c r="AF178" s="117">
        <f t="shared" si="97"/>
        <v>79.941000000000003</v>
      </c>
      <c r="AG178" s="122">
        <f t="shared" si="98"/>
        <v>90.891999999999996</v>
      </c>
      <c r="AH178" s="116">
        <f t="shared" si="99"/>
        <v>47.941000000000003</v>
      </c>
      <c r="AI178" s="114">
        <f t="shared" si="99"/>
        <v>17.088999999999999</v>
      </c>
      <c r="AJ178" s="114">
        <f t="shared" si="99"/>
        <v>129.81200000000001</v>
      </c>
      <c r="AK178" s="118">
        <f t="shared" si="99"/>
        <v>90.891999999999996</v>
      </c>
      <c r="AT178" s="8"/>
      <c r="AU178" s="8"/>
      <c r="AV178" s="8"/>
      <c r="AW178" s="8"/>
      <c r="AY178" t="s">
        <v>105</v>
      </c>
      <c r="AZ178">
        <v>257</v>
      </c>
      <c r="BA178" s="8"/>
      <c r="BB178" s="8"/>
      <c r="BC178" s="8"/>
      <c r="BD178" s="8"/>
      <c r="BE178" s="8"/>
      <c r="BF178" s="8"/>
      <c r="BG178" s="8"/>
      <c r="BH178" s="8"/>
      <c r="BI178" s="8"/>
      <c r="BJ178" s="8"/>
      <c r="BK178" s="8"/>
      <c r="BL178" s="8"/>
    </row>
    <row r="179" spans="1:64" ht="15.75" thickBot="1" x14ac:dyDescent="0.3">
      <c r="A179" s="71" t="s">
        <v>172</v>
      </c>
      <c r="B179" s="80" t="s">
        <v>149</v>
      </c>
      <c r="C179" s="123">
        <f t="shared" si="90"/>
        <v>8.5</v>
      </c>
      <c r="D179" s="146">
        <v>2.2000000000000002</v>
      </c>
      <c r="E179" s="143">
        <v>0.3</v>
      </c>
      <c r="F179" s="143">
        <v>2.2000000000000002</v>
      </c>
      <c r="G179" s="150">
        <v>8.5</v>
      </c>
      <c r="H179" s="123">
        <f t="shared" si="91"/>
        <v>12.2</v>
      </c>
      <c r="I179" s="146"/>
      <c r="J179" s="143">
        <v>0.5</v>
      </c>
      <c r="K179" s="143">
        <v>15</v>
      </c>
      <c r="L179" s="150">
        <v>12.2</v>
      </c>
      <c r="M179" s="123">
        <f t="shared" si="92"/>
        <v>45.1</v>
      </c>
      <c r="N179" s="146">
        <v>12.2</v>
      </c>
      <c r="O179" s="143">
        <v>12.4</v>
      </c>
      <c r="P179" s="143">
        <v>41.6</v>
      </c>
      <c r="Q179" s="150">
        <v>45.1</v>
      </c>
      <c r="R179" s="123">
        <f t="shared" si="93"/>
        <v>54.59</v>
      </c>
      <c r="S179" s="146">
        <v>34.299999999999997</v>
      </c>
      <c r="T179" s="143">
        <v>28.6</v>
      </c>
      <c r="U179" s="143">
        <v>48.93</v>
      </c>
      <c r="V179" s="150">
        <v>54.59</v>
      </c>
      <c r="W179" s="123">
        <f t="shared" si="94"/>
        <v>81.31</v>
      </c>
      <c r="X179" s="124">
        <f t="shared" si="95"/>
        <v>51.59</v>
      </c>
      <c r="Y179" s="125">
        <f t="shared" si="95"/>
        <v>30.954000000000001</v>
      </c>
      <c r="Z179" s="125">
        <f t="shared" si="95"/>
        <v>74.262</v>
      </c>
      <c r="AA179" s="126">
        <f t="shared" si="95"/>
        <v>81.31</v>
      </c>
      <c r="AB179" s="123">
        <f t="shared" si="96"/>
        <v>3.0369999999999999</v>
      </c>
      <c r="AC179" s="124">
        <f t="shared" si="97"/>
        <v>33.909999999999997</v>
      </c>
      <c r="AD179" s="125">
        <f t="shared" si="97"/>
        <v>3.8220000000000001</v>
      </c>
      <c r="AE179" s="125">
        <f t="shared" si="97"/>
        <v>14.124000000000001</v>
      </c>
      <c r="AF179" s="126">
        <f t="shared" si="97"/>
        <v>3.0369999999999999</v>
      </c>
      <c r="AG179" s="123">
        <f t="shared" si="98"/>
        <v>63.259</v>
      </c>
      <c r="AH179" s="124">
        <f t="shared" si="99"/>
        <v>0.1</v>
      </c>
      <c r="AI179" s="125">
        <f t="shared" si="99"/>
        <v>0.72099999999999997</v>
      </c>
      <c r="AJ179" s="125">
        <f t="shared" si="99"/>
        <v>25.065000000000001</v>
      </c>
      <c r="AK179" s="127">
        <f t="shared" si="99"/>
        <v>63.259</v>
      </c>
      <c r="AY179" t="s">
        <v>105</v>
      </c>
      <c r="AZ179">
        <v>262</v>
      </c>
    </row>
    <row r="180" spans="1:64" s="19" customFormat="1" ht="15.75" thickBot="1" x14ac:dyDescent="0.3">
      <c r="A180" s="106"/>
      <c r="B180" s="100"/>
      <c r="C180" s="107"/>
      <c r="D180" s="105"/>
      <c r="E180" s="105"/>
      <c r="F180" s="105"/>
      <c r="G180" s="105"/>
      <c r="H180" s="107"/>
      <c r="I180" s="105"/>
      <c r="J180" s="105"/>
      <c r="K180" s="105"/>
      <c r="L180" s="105"/>
      <c r="M180" s="107"/>
      <c r="N180" s="105"/>
      <c r="O180" s="105"/>
      <c r="P180" s="105"/>
      <c r="Q180" s="105"/>
      <c r="R180" s="107"/>
      <c r="S180" s="105"/>
      <c r="T180" s="105"/>
      <c r="U180" s="105"/>
      <c r="V180" s="105"/>
      <c r="W180" s="107"/>
      <c r="X180" s="105"/>
      <c r="Y180" s="105"/>
      <c r="Z180" s="105"/>
      <c r="AA180" s="105"/>
      <c r="AB180" s="107"/>
      <c r="AC180" s="105"/>
      <c r="AD180" s="105"/>
      <c r="AE180" s="105"/>
      <c r="AF180" s="105"/>
      <c r="AG180" s="107"/>
      <c r="AH180" s="105"/>
      <c r="AI180" s="105"/>
      <c r="AJ180" s="105"/>
      <c r="AK180" s="105"/>
    </row>
    <row r="181" spans="1:64" s="19" customFormat="1" ht="58.9" customHeight="1" thickBot="1" x14ac:dyDescent="0.3">
      <c r="A181" s="104" t="s">
        <v>163</v>
      </c>
      <c r="B181" s="53"/>
      <c r="C181" s="494" t="str">
        <f t="shared" ref="C181:V181" si="100">IF(SUM(C173:C179)&gt;0,"Проверка пройдена","Заполните данные в запасах (Таблица 4)")</f>
        <v>Проверка пройдена</v>
      </c>
      <c r="D181" s="495" t="str">
        <f t="shared" si="100"/>
        <v>Проверка пройдена</v>
      </c>
      <c r="E181" s="496" t="str">
        <f t="shared" si="100"/>
        <v>Проверка пройдена</v>
      </c>
      <c r="F181" s="496" t="str">
        <f t="shared" si="100"/>
        <v>Проверка пройдена</v>
      </c>
      <c r="G181" s="497" t="str">
        <f t="shared" si="100"/>
        <v>Проверка пройдена</v>
      </c>
      <c r="H181" s="494" t="str">
        <f t="shared" si="100"/>
        <v>Проверка пройдена</v>
      </c>
      <c r="I181" s="495" t="str">
        <f t="shared" si="100"/>
        <v>Проверка пройдена</v>
      </c>
      <c r="J181" s="496" t="str">
        <f t="shared" si="100"/>
        <v>Проверка пройдена</v>
      </c>
      <c r="K181" s="496" t="str">
        <f t="shared" si="100"/>
        <v>Проверка пройдена</v>
      </c>
      <c r="L181" s="497" t="str">
        <f t="shared" si="100"/>
        <v>Проверка пройдена</v>
      </c>
      <c r="M181" s="494" t="str">
        <f t="shared" si="100"/>
        <v>Проверка пройдена</v>
      </c>
      <c r="N181" s="495" t="str">
        <f t="shared" si="100"/>
        <v>Проверка пройдена</v>
      </c>
      <c r="O181" s="496" t="str">
        <f t="shared" si="100"/>
        <v>Проверка пройдена</v>
      </c>
      <c r="P181" s="496" t="str">
        <f t="shared" si="100"/>
        <v>Проверка пройдена</v>
      </c>
      <c r="Q181" s="497" t="str">
        <f t="shared" si="100"/>
        <v>Проверка пройдена</v>
      </c>
      <c r="R181" s="494" t="str">
        <f t="shared" si="100"/>
        <v>Проверка пройдена</v>
      </c>
      <c r="S181" s="495" t="str">
        <f t="shared" si="100"/>
        <v>Проверка пройдена</v>
      </c>
      <c r="T181" s="496" t="str">
        <f t="shared" si="100"/>
        <v>Проверка пройдена</v>
      </c>
      <c r="U181" s="496" t="str">
        <f t="shared" si="100"/>
        <v>Проверка пройдена</v>
      </c>
      <c r="V181" s="497" t="str">
        <f t="shared" si="100"/>
        <v>Проверка пройдена</v>
      </c>
      <c r="W181" s="107"/>
      <c r="X181" s="105"/>
      <c r="Y181" s="105"/>
      <c r="Z181" s="105"/>
      <c r="AA181" s="105"/>
      <c r="AB181" s="107"/>
      <c r="AC181" s="105"/>
      <c r="AD181" s="105"/>
      <c r="AE181" s="105"/>
      <c r="AF181" s="105"/>
      <c r="AG181" s="107"/>
      <c r="AH181" s="105"/>
      <c r="AI181" s="105"/>
      <c r="AJ181" s="105"/>
      <c r="AK181" s="105"/>
    </row>
    <row r="182" spans="1:64" x14ac:dyDescent="0.25">
      <c r="A182" s="1"/>
      <c r="B182" s="1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4"/>
    </row>
    <row r="183" spans="1:64" x14ac:dyDescent="0.25">
      <c r="A183" s="220" t="s">
        <v>30</v>
      </c>
      <c r="B183" s="1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4"/>
    </row>
    <row r="184" spans="1:64" ht="15.75" thickBot="1" x14ac:dyDescent="0.3">
      <c r="A184" s="215" t="s">
        <v>31</v>
      </c>
      <c r="B184" s="77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</row>
    <row r="185" spans="1:64" ht="15.75" thickBot="1" x14ac:dyDescent="0.3">
      <c r="A185" s="44" t="s">
        <v>16</v>
      </c>
      <c r="B185" s="47" t="s">
        <v>68</v>
      </c>
      <c r="C185" s="512" t="str">
        <f>(YEAR(Test_date)-17)&amp;" год"</f>
        <v>2003 год</v>
      </c>
      <c r="D185" s="510" t="str">
        <f t="shared" ref="D185:V185" si="101">(LEFT(C185,4)+1)&amp;" год"</f>
        <v>2004 год</v>
      </c>
      <c r="E185" s="510" t="str">
        <f t="shared" si="101"/>
        <v>2005 год</v>
      </c>
      <c r="F185" s="510" t="str">
        <f t="shared" si="101"/>
        <v>2006 год</v>
      </c>
      <c r="G185" s="510" t="str">
        <f t="shared" si="101"/>
        <v>2007 год</v>
      </c>
      <c r="H185" s="510" t="str">
        <f t="shared" si="101"/>
        <v>2008 год</v>
      </c>
      <c r="I185" s="510" t="str">
        <f t="shared" si="101"/>
        <v>2009 год</v>
      </c>
      <c r="J185" s="510" t="str">
        <f t="shared" si="101"/>
        <v>2010 год</v>
      </c>
      <c r="K185" s="510" t="str">
        <f t="shared" si="101"/>
        <v>2011 год</v>
      </c>
      <c r="L185" s="510" t="str">
        <f t="shared" si="101"/>
        <v>2012 год</v>
      </c>
      <c r="M185" s="510" t="str">
        <f t="shared" si="101"/>
        <v>2013 год</v>
      </c>
      <c r="N185" s="510" t="str">
        <f t="shared" si="101"/>
        <v>2014 год</v>
      </c>
      <c r="O185" s="510" t="str">
        <f t="shared" si="101"/>
        <v>2015 год</v>
      </c>
      <c r="P185" s="510" t="str">
        <f t="shared" si="101"/>
        <v>2016 год</v>
      </c>
      <c r="Q185" s="510" t="str">
        <f t="shared" si="101"/>
        <v>2017 год</v>
      </c>
      <c r="R185" s="510" t="str">
        <f t="shared" si="101"/>
        <v>2018 год</v>
      </c>
      <c r="S185" s="511" t="str">
        <f t="shared" si="101"/>
        <v>2019 год</v>
      </c>
      <c r="T185" s="509" t="str">
        <f t="shared" si="101"/>
        <v>2020 год</v>
      </c>
      <c r="U185" s="510" t="str">
        <f t="shared" si="101"/>
        <v>2021 год</v>
      </c>
      <c r="V185" s="511" t="str">
        <f t="shared" si="101"/>
        <v>2022 год</v>
      </c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</row>
    <row r="186" spans="1:64" x14ac:dyDescent="0.25">
      <c r="A186" s="57" t="s">
        <v>32</v>
      </c>
      <c r="B186" s="83"/>
      <c r="C186" s="58"/>
      <c r="D186" s="59"/>
      <c r="E186" s="59"/>
      <c r="F186" s="59"/>
      <c r="G186" s="59"/>
      <c r="H186" s="59"/>
      <c r="I186" s="60"/>
      <c r="J186" s="60"/>
      <c r="K186" s="60"/>
      <c r="L186" s="60"/>
      <c r="M186" s="60"/>
      <c r="N186" s="60"/>
      <c r="O186" s="60"/>
      <c r="P186" s="60"/>
      <c r="Q186" s="60"/>
      <c r="R186" s="60"/>
      <c r="S186" s="61"/>
      <c r="T186" s="62"/>
      <c r="U186" s="60"/>
      <c r="V186" s="61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</row>
    <row r="187" spans="1:64" x14ac:dyDescent="0.25">
      <c r="A187" s="70" t="s">
        <v>167</v>
      </c>
      <c r="B187" s="84" t="s">
        <v>33</v>
      </c>
      <c r="C187" s="477">
        <v>104.55800000000001</v>
      </c>
      <c r="D187" s="478">
        <v>105.997</v>
      </c>
      <c r="E187" s="478">
        <v>137.88</v>
      </c>
      <c r="F187" s="478">
        <v>120.69</v>
      </c>
      <c r="G187" s="478">
        <v>119.6</v>
      </c>
      <c r="H187" s="478">
        <v>143.774</v>
      </c>
      <c r="I187" s="478">
        <v>151.84</v>
      </c>
      <c r="J187" s="478">
        <v>113.63</v>
      </c>
      <c r="K187" s="478">
        <v>120.57</v>
      </c>
      <c r="L187" s="478">
        <v>118.78</v>
      </c>
      <c r="M187" s="478">
        <v>245.92</v>
      </c>
      <c r="N187" s="478">
        <v>299.63</v>
      </c>
      <c r="O187" s="478">
        <v>211.71</v>
      </c>
      <c r="P187" s="478">
        <v>171.69</v>
      </c>
      <c r="Q187" s="478">
        <v>500</v>
      </c>
      <c r="R187" s="478">
        <v>500</v>
      </c>
      <c r="S187" s="479">
        <v>461.4</v>
      </c>
      <c r="T187" s="110">
        <f t="shared" ref="T187:V193" si="102">$C214*T$210+$D214</f>
        <v>400.13801470588209</v>
      </c>
      <c r="U187" s="111">
        <f t="shared" si="102"/>
        <v>422.36790441176447</v>
      </c>
      <c r="V187" s="112">
        <f t="shared" si="102"/>
        <v>444.5977941176468</v>
      </c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</row>
    <row r="188" spans="1:64" x14ac:dyDescent="0.25">
      <c r="A188" s="70" t="s">
        <v>168</v>
      </c>
      <c r="B188" s="84" t="s">
        <v>33</v>
      </c>
      <c r="C188" s="477">
        <v>233.774</v>
      </c>
      <c r="D188" s="478">
        <v>236.92400000000001</v>
      </c>
      <c r="E188" s="478">
        <v>230.56899999999999</v>
      </c>
      <c r="F188" s="478">
        <v>224.369</v>
      </c>
      <c r="G188" s="478">
        <v>228.369</v>
      </c>
      <c r="H188" s="478">
        <v>229.54</v>
      </c>
      <c r="I188" s="478">
        <v>224.83</v>
      </c>
      <c r="J188" s="478">
        <v>236.95500000000001</v>
      </c>
      <c r="K188" s="478">
        <v>271.74</v>
      </c>
      <c r="L188" s="478">
        <v>316.92</v>
      </c>
      <c r="M188" s="478">
        <v>253.72</v>
      </c>
      <c r="N188" s="478">
        <v>311.05900000000003</v>
      </c>
      <c r="O188" s="478">
        <v>311.81</v>
      </c>
      <c r="P188" s="478">
        <v>675.93</v>
      </c>
      <c r="Q188" s="478">
        <v>600</v>
      </c>
      <c r="R188" s="478">
        <v>880</v>
      </c>
      <c r="S188" s="479">
        <v>778.7</v>
      </c>
      <c r="T188" s="110">
        <f t="shared" si="102"/>
        <v>619.91457352941154</v>
      </c>
      <c r="U188" s="111">
        <f t="shared" si="102"/>
        <v>654.3542720588232</v>
      </c>
      <c r="V188" s="112">
        <f t="shared" si="102"/>
        <v>688.79397058823497</v>
      </c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</row>
    <row r="189" spans="1:64" x14ac:dyDescent="0.25">
      <c r="A189" s="70" t="s">
        <v>169</v>
      </c>
      <c r="B189" s="84" t="s">
        <v>33</v>
      </c>
      <c r="C189" s="477">
        <v>113.78</v>
      </c>
      <c r="D189" s="478">
        <v>147.26</v>
      </c>
      <c r="E189" s="478">
        <v>150.256</v>
      </c>
      <c r="F189" s="478">
        <v>177.69499999999999</v>
      </c>
      <c r="G189" s="478">
        <v>180.54</v>
      </c>
      <c r="H189" s="478">
        <v>206.8</v>
      </c>
      <c r="I189" s="478">
        <v>230.434</v>
      </c>
      <c r="J189" s="478">
        <v>130.1</v>
      </c>
      <c r="K189" s="478">
        <v>176.02</v>
      </c>
      <c r="L189" s="478">
        <v>232.75</v>
      </c>
      <c r="M189" s="478">
        <v>278.02999999999997</v>
      </c>
      <c r="N189" s="478">
        <v>361.95</v>
      </c>
      <c r="O189" s="478">
        <v>245.95</v>
      </c>
      <c r="P189" s="478">
        <v>274.22000000000003</v>
      </c>
      <c r="Q189" s="478">
        <v>283.34800000000001</v>
      </c>
      <c r="R189" s="478">
        <v>441.8</v>
      </c>
      <c r="S189" s="479">
        <v>428.9</v>
      </c>
      <c r="T189" s="110">
        <f t="shared" si="102"/>
        <v>299.50804411764693</v>
      </c>
      <c r="U189" s="111">
        <f t="shared" si="102"/>
        <v>316.14737990196068</v>
      </c>
      <c r="V189" s="112">
        <f t="shared" si="102"/>
        <v>332.78671568627436</v>
      </c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</row>
    <row r="190" spans="1:64" x14ac:dyDescent="0.25">
      <c r="A190" s="70" t="s">
        <v>170</v>
      </c>
      <c r="B190" s="84" t="s">
        <v>33</v>
      </c>
      <c r="C190" s="477">
        <v>160</v>
      </c>
      <c r="D190" s="478">
        <v>280</v>
      </c>
      <c r="E190" s="478">
        <v>170</v>
      </c>
      <c r="F190" s="478">
        <v>190</v>
      </c>
      <c r="G190" s="478">
        <v>210</v>
      </c>
      <c r="H190" s="478">
        <v>180</v>
      </c>
      <c r="I190" s="478">
        <v>115</v>
      </c>
      <c r="J190" s="478">
        <v>158.75</v>
      </c>
      <c r="K190" s="478">
        <v>310.33</v>
      </c>
      <c r="L190" s="478">
        <v>264.42</v>
      </c>
      <c r="M190" s="478">
        <v>464.2</v>
      </c>
      <c r="N190" s="478">
        <v>340.2</v>
      </c>
      <c r="O190" s="478">
        <v>291</v>
      </c>
      <c r="P190" s="478">
        <v>854.63</v>
      </c>
      <c r="Q190" s="478">
        <v>460.923</v>
      </c>
      <c r="R190" s="478">
        <v>412.4</v>
      </c>
      <c r="S190" s="479">
        <v>403.1</v>
      </c>
      <c r="T190" s="110">
        <f t="shared" si="102"/>
        <v>421.2775588235292</v>
      </c>
      <c r="U190" s="111">
        <f t="shared" si="102"/>
        <v>444.68186764705865</v>
      </c>
      <c r="V190" s="112">
        <f t="shared" si="102"/>
        <v>468.08617647058804</v>
      </c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</row>
    <row r="191" spans="1:64" x14ac:dyDescent="0.25">
      <c r="A191" s="70" t="s">
        <v>171</v>
      </c>
      <c r="B191" s="84" t="s">
        <v>33</v>
      </c>
      <c r="C191" s="477">
        <v>247</v>
      </c>
      <c r="D191" s="478">
        <v>248</v>
      </c>
      <c r="E191" s="478">
        <v>169</v>
      </c>
      <c r="F191" s="478">
        <v>274</v>
      </c>
      <c r="G191" s="478">
        <v>214</v>
      </c>
      <c r="H191" s="478">
        <v>165</v>
      </c>
      <c r="I191" s="478">
        <v>170.15</v>
      </c>
      <c r="J191" s="478">
        <v>260.37</v>
      </c>
      <c r="K191" s="478">
        <v>323.49</v>
      </c>
      <c r="L191" s="478">
        <v>296.45</v>
      </c>
      <c r="M191" s="478">
        <v>322.56</v>
      </c>
      <c r="N191" s="478">
        <v>247.15</v>
      </c>
      <c r="O191" s="478">
        <v>263.86</v>
      </c>
      <c r="P191" s="478">
        <v>384.05</v>
      </c>
      <c r="Q191" s="478">
        <v>303.334</v>
      </c>
      <c r="R191" s="478">
        <v>521.20000000000005</v>
      </c>
      <c r="S191" s="479">
        <v>427.4</v>
      </c>
      <c r="T191" s="110">
        <f t="shared" si="102"/>
        <v>242.58723529411751</v>
      </c>
      <c r="U191" s="111">
        <f t="shared" si="102"/>
        <v>256.06430392156847</v>
      </c>
      <c r="V191" s="112">
        <f t="shared" si="102"/>
        <v>269.54137254901946</v>
      </c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</row>
    <row r="192" spans="1:64" x14ac:dyDescent="0.25">
      <c r="A192" s="70" t="s">
        <v>176</v>
      </c>
      <c r="B192" s="84" t="s">
        <v>33</v>
      </c>
      <c r="C192" s="477">
        <v>429.36500000000001</v>
      </c>
      <c r="D192" s="478">
        <v>431.99</v>
      </c>
      <c r="E192" s="478">
        <v>436.38</v>
      </c>
      <c r="F192" s="478">
        <v>441.25</v>
      </c>
      <c r="G192" s="478">
        <v>442.32</v>
      </c>
      <c r="H192" s="478">
        <v>447.56</v>
      </c>
      <c r="I192" s="478">
        <v>446.02</v>
      </c>
      <c r="J192" s="478">
        <v>478.61</v>
      </c>
      <c r="K192" s="478">
        <v>561.18700000000001</v>
      </c>
      <c r="L192" s="478">
        <v>606.96</v>
      </c>
      <c r="M192" s="478">
        <v>658.5</v>
      </c>
      <c r="N192" s="478">
        <v>676.8</v>
      </c>
      <c r="O192" s="478">
        <v>646.25</v>
      </c>
      <c r="P192" s="478">
        <v>565.73</v>
      </c>
      <c r="Q192" s="478">
        <v>645.64700000000005</v>
      </c>
      <c r="R192" s="478">
        <v>651.79999999999995</v>
      </c>
      <c r="S192" s="479">
        <v>638.20000000000005</v>
      </c>
      <c r="T192" s="110">
        <f t="shared" si="102"/>
        <v>315.1809705882352</v>
      </c>
      <c r="U192" s="111">
        <f t="shared" si="102"/>
        <v>332.69102450980387</v>
      </c>
      <c r="V192" s="112">
        <f t="shared" si="102"/>
        <v>350.20107843137248</v>
      </c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</row>
    <row r="193" spans="1:49" x14ac:dyDescent="0.25">
      <c r="A193" s="70" t="s">
        <v>172</v>
      </c>
      <c r="B193" s="84" t="s">
        <v>33</v>
      </c>
      <c r="C193" s="477">
        <v>264</v>
      </c>
      <c r="D193" s="478">
        <v>245</v>
      </c>
      <c r="E193" s="478">
        <v>284.36</v>
      </c>
      <c r="F193" s="478">
        <v>274.14999999999998</v>
      </c>
      <c r="G193" s="478">
        <v>274.64999999999998</v>
      </c>
      <c r="H193" s="478">
        <v>280.87</v>
      </c>
      <c r="I193" s="478">
        <v>297.70999999999998</v>
      </c>
      <c r="J193" s="478">
        <v>234.98</v>
      </c>
      <c r="K193" s="478">
        <v>234.07599999999999</v>
      </c>
      <c r="L193" s="478">
        <v>260.79000000000002</v>
      </c>
      <c r="M193" s="478">
        <v>235.59</v>
      </c>
      <c r="N193" s="478">
        <v>244.62</v>
      </c>
      <c r="O193" s="478">
        <v>213.27</v>
      </c>
      <c r="P193" s="478">
        <v>121.28</v>
      </c>
      <c r="Q193" s="478">
        <v>270</v>
      </c>
      <c r="R193" s="478">
        <v>270.60000000000002</v>
      </c>
      <c r="S193" s="479">
        <v>184.9</v>
      </c>
      <c r="T193" s="110">
        <f t="shared" si="102"/>
        <v>-77.506323529411731</v>
      </c>
      <c r="U193" s="111">
        <f t="shared" si="102"/>
        <v>-81.81223039215682</v>
      </c>
      <c r="V193" s="112">
        <f t="shared" si="102"/>
        <v>-86.118137254901924</v>
      </c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</row>
    <row r="194" spans="1:49" x14ac:dyDescent="0.25">
      <c r="A194" s="63" t="s">
        <v>34</v>
      </c>
      <c r="B194" s="85"/>
      <c r="C194" s="188"/>
      <c r="D194" s="189"/>
      <c r="E194" s="189"/>
      <c r="F194" s="189"/>
      <c r="G194" s="189"/>
      <c r="H194" s="189"/>
      <c r="I194" s="190"/>
      <c r="J194" s="190"/>
      <c r="K194" s="190"/>
      <c r="L194" s="190"/>
      <c r="M194" s="190"/>
      <c r="N194" s="190"/>
      <c r="O194" s="190"/>
      <c r="P194" s="190"/>
      <c r="Q194" s="190"/>
      <c r="R194" s="190"/>
      <c r="S194" s="191"/>
      <c r="T194" s="66"/>
      <c r="U194" s="64"/>
      <c r="V194" s="65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</row>
    <row r="195" spans="1:49" x14ac:dyDescent="0.25">
      <c r="A195" s="70" t="s">
        <v>167</v>
      </c>
      <c r="B195" s="84" t="s">
        <v>33</v>
      </c>
      <c r="C195" s="477">
        <v>308.32499999999999</v>
      </c>
      <c r="D195" s="478">
        <v>309.14</v>
      </c>
      <c r="E195" s="478">
        <v>300.2</v>
      </c>
      <c r="F195" s="478">
        <v>307.3</v>
      </c>
      <c r="G195" s="478">
        <v>306.3</v>
      </c>
      <c r="H195" s="478">
        <v>301.58</v>
      </c>
      <c r="I195" s="478">
        <v>303.45999999999998</v>
      </c>
      <c r="J195" s="478">
        <v>310.19</v>
      </c>
      <c r="K195" s="478">
        <v>292.09199999999998</v>
      </c>
      <c r="L195" s="478">
        <v>331.79</v>
      </c>
      <c r="M195" s="478">
        <v>257.57</v>
      </c>
      <c r="N195" s="478">
        <v>341.16</v>
      </c>
      <c r="O195" s="478">
        <v>324.95</v>
      </c>
      <c r="P195" s="478">
        <v>328.59</v>
      </c>
      <c r="Q195" s="478">
        <v>314.69499999999999</v>
      </c>
      <c r="R195" s="478">
        <v>320</v>
      </c>
      <c r="S195" s="479">
        <v>351.7</v>
      </c>
      <c r="T195" s="110">
        <f t="shared" ref="T195:V201" si="103">$E214*T$210+$F214</f>
        <v>32.629411764705871</v>
      </c>
      <c r="U195" s="111">
        <f t="shared" si="103"/>
        <v>34.442156862745087</v>
      </c>
      <c r="V195" s="112">
        <f t="shared" si="103"/>
        <v>36.254901960784302</v>
      </c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</row>
    <row r="196" spans="1:49" x14ac:dyDescent="0.25">
      <c r="A196" s="70" t="s">
        <v>168</v>
      </c>
      <c r="B196" s="84" t="s">
        <v>33</v>
      </c>
      <c r="C196" s="477">
        <v>322.78500000000003</v>
      </c>
      <c r="D196" s="478">
        <v>328.78</v>
      </c>
      <c r="E196" s="478">
        <v>330.41</v>
      </c>
      <c r="F196" s="478">
        <v>333.55</v>
      </c>
      <c r="G196" s="478">
        <v>335.125</v>
      </c>
      <c r="H196" s="478">
        <v>337.45</v>
      </c>
      <c r="I196" s="478">
        <v>340.77</v>
      </c>
      <c r="J196" s="478">
        <v>378.38</v>
      </c>
      <c r="K196" s="478">
        <v>379.71</v>
      </c>
      <c r="L196" s="478">
        <v>450.86</v>
      </c>
      <c r="M196" s="478">
        <v>455.45</v>
      </c>
      <c r="N196" s="478">
        <v>452.03</v>
      </c>
      <c r="O196" s="478">
        <v>484.41</v>
      </c>
      <c r="P196" s="478">
        <v>482.98</v>
      </c>
      <c r="Q196" s="478">
        <v>476.30099999999999</v>
      </c>
      <c r="R196" s="478">
        <v>550.5</v>
      </c>
      <c r="S196" s="479">
        <v>597</v>
      </c>
      <c r="T196" s="110">
        <f t="shared" si="103"/>
        <v>291.66070588235289</v>
      </c>
      <c r="U196" s="111">
        <f t="shared" si="103"/>
        <v>307.86407843137249</v>
      </c>
      <c r="V196" s="112">
        <f t="shared" si="103"/>
        <v>324.0674509803921</v>
      </c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</row>
    <row r="197" spans="1:49" x14ac:dyDescent="0.25">
      <c r="A197" s="70" t="s">
        <v>169</v>
      </c>
      <c r="B197" s="84" t="s">
        <v>33</v>
      </c>
      <c r="C197" s="477">
        <v>230.56</v>
      </c>
      <c r="D197" s="478">
        <v>288.60000000000002</v>
      </c>
      <c r="E197" s="478">
        <v>310.98</v>
      </c>
      <c r="F197" s="478">
        <v>340.25</v>
      </c>
      <c r="G197" s="478">
        <v>300.2</v>
      </c>
      <c r="H197" s="478">
        <v>290.39999999999998</v>
      </c>
      <c r="I197" s="478">
        <v>280.45999999999998</v>
      </c>
      <c r="J197" s="478">
        <v>310.19</v>
      </c>
      <c r="K197" s="478">
        <v>294.88600000000002</v>
      </c>
      <c r="L197" s="478">
        <v>299.65499999999997</v>
      </c>
      <c r="M197" s="478">
        <v>345.11</v>
      </c>
      <c r="N197" s="478">
        <v>302.73</v>
      </c>
      <c r="O197" s="478">
        <v>378.01</v>
      </c>
      <c r="P197" s="478">
        <v>378.91</v>
      </c>
      <c r="Q197" s="478">
        <v>352.71899999999999</v>
      </c>
      <c r="R197" s="478">
        <v>446.2</v>
      </c>
      <c r="S197" s="479">
        <v>443.5</v>
      </c>
      <c r="T197" s="110">
        <f t="shared" si="103"/>
        <v>164.0051029411764</v>
      </c>
      <c r="U197" s="111">
        <f t="shared" si="103"/>
        <v>173.11649754901953</v>
      </c>
      <c r="V197" s="112">
        <f t="shared" si="103"/>
        <v>182.22789215686265</v>
      </c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</row>
    <row r="198" spans="1:49" x14ac:dyDescent="0.25">
      <c r="A198" s="70" t="s">
        <v>170</v>
      </c>
      <c r="B198" s="84" t="s">
        <v>33</v>
      </c>
      <c r="C198" s="477">
        <v>240.77799999999999</v>
      </c>
      <c r="D198" s="478">
        <v>241.16399999999999</v>
      </c>
      <c r="E198" s="478">
        <v>244.16399999999999</v>
      </c>
      <c r="F198" s="478">
        <v>247.178</v>
      </c>
      <c r="G198" s="478">
        <v>250.36799999999999</v>
      </c>
      <c r="H198" s="478">
        <v>251.398</v>
      </c>
      <c r="I198" s="478">
        <v>255.64</v>
      </c>
      <c r="J198" s="478">
        <v>358.73</v>
      </c>
      <c r="K198" s="478">
        <v>360.36799999999999</v>
      </c>
      <c r="L198" s="478">
        <v>292.08999999999997</v>
      </c>
      <c r="M198" s="478">
        <v>354.05</v>
      </c>
      <c r="N198" s="478">
        <v>367.9</v>
      </c>
      <c r="O198" s="478">
        <v>362.83</v>
      </c>
      <c r="P198" s="478">
        <v>232.36</v>
      </c>
      <c r="Q198" s="478">
        <v>348.5</v>
      </c>
      <c r="R198" s="478">
        <v>441.1</v>
      </c>
      <c r="S198" s="479">
        <v>381.2</v>
      </c>
      <c r="T198" s="110">
        <f t="shared" si="103"/>
        <v>176.66417647058819</v>
      </c>
      <c r="U198" s="111">
        <f t="shared" si="103"/>
        <v>186.4788529411764</v>
      </c>
      <c r="V198" s="112">
        <f t="shared" si="103"/>
        <v>196.29352941176464</v>
      </c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</row>
    <row r="199" spans="1:49" x14ac:dyDescent="0.25">
      <c r="A199" s="70" t="s">
        <v>171</v>
      </c>
      <c r="B199" s="84" t="s">
        <v>33</v>
      </c>
      <c r="C199" s="477">
        <v>209.78399999999999</v>
      </c>
      <c r="D199" s="478">
        <v>214.68</v>
      </c>
      <c r="E199" s="478">
        <v>220.36</v>
      </c>
      <c r="F199" s="478">
        <v>224.38</v>
      </c>
      <c r="G199" s="478">
        <v>244.268</v>
      </c>
      <c r="H199" s="478">
        <v>245.482</v>
      </c>
      <c r="I199" s="478">
        <v>255.98</v>
      </c>
      <c r="J199" s="478">
        <v>245.2</v>
      </c>
      <c r="K199" s="478">
        <v>323.70999999999998</v>
      </c>
      <c r="L199" s="478">
        <v>382.07499999999999</v>
      </c>
      <c r="M199" s="478">
        <v>387.12</v>
      </c>
      <c r="N199" s="478">
        <v>352.81</v>
      </c>
      <c r="O199" s="478">
        <v>386.03</v>
      </c>
      <c r="P199" s="478">
        <v>348.11</v>
      </c>
      <c r="Q199" s="478">
        <v>385.47199999999998</v>
      </c>
      <c r="R199" s="478">
        <v>477.1</v>
      </c>
      <c r="S199" s="479">
        <v>532.4</v>
      </c>
      <c r="T199" s="110">
        <f t="shared" si="103"/>
        <v>322.73722058823506</v>
      </c>
      <c r="U199" s="111">
        <f t="shared" si="103"/>
        <v>340.66706617647037</v>
      </c>
      <c r="V199" s="112">
        <f t="shared" si="103"/>
        <v>358.59691176470562</v>
      </c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</row>
    <row r="200" spans="1:49" x14ac:dyDescent="0.25">
      <c r="A200" s="70" t="s">
        <v>176</v>
      </c>
      <c r="B200" s="84" t="s">
        <v>33</v>
      </c>
      <c r="C200" s="477">
        <v>541.54700000000003</v>
      </c>
      <c r="D200" s="478">
        <v>551.69399999999996</v>
      </c>
      <c r="E200" s="478">
        <v>559.88400000000001</v>
      </c>
      <c r="F200" s="478">
        <v>571</v>
      </c>
      <c r="G200" s="478">
        <v>564.95100000000002</v>
      </c>
      <c r="H200" s="478">
        <v>578.63400000000001</v>
      </c>
      <c r="I200" s="478">
        <v>543.4</v>
      </c>
      <c r="J200" s="478">
        <v>467.46</v>
      </c>
      <c r="K200" s="478">
        <v>584.32000000000005</v>
      </c>
      <c r="L200" s="478">
        <v>550.06600000000003</v>
      </c>
      <c r="M200" s="478">
        <v>625.48</v>
      </c>
      <c r="N200" s="478">
        <v>565.62</v>
      </c>
      <c r="O200" s="478">
        <v>632.94000000000005</v>
      </c>
      <c r="P200" s="478">
        <v>510.84</v>
      </c>
      <c r="Q200" s="478">
        <v>577.98900000000003</v>
      </c>
      <c r="R200" s="478">
        <v>703.1</v>
      </c>
      <c r="S200" s="479">
        <v>657.3</v>
      </c>
      <c r="T200" s="110">
        <f t="shared" si="103"/>
        <v>100.29599999999996</v>
      </c>
      <c r="U200" s="111">
        <f t="shared" si="103"/>
        <v>105.86799999999997</v>
      </c>
      <c r="V200" s="112">
        <f t="shared" si="103"/>
        <v>111.43999999999997</v>
      </c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</row>
    <row r="201" spans="1:49" x14ac:dyDescent="0.25">
      <c r="A201" s="70" t="s">
        <v>172</v>
      </c>
      <c r="B201" s="84" t="s">
        <v>33</v>
      </c>
      <c r="C201" s="477">
        <v>344.15800000000002</v>
      </c>
      <c r="D201" s="478">
        <v>328.69499999999999</v>
      </c>
      <c r="E201" s="478">
        <v>329.16500000000002</v>
      </c>
      <c r="F201" s="478">
        <v>339.18400000000003</v>
      </c>
      <c r="G201" s="478">
        <v>337.14</v>
      </c>
      <c r="H201" s="478">
        <v>330.47</v>
      </c>
      <c r="I201" s="478">
        <v>334.47</v>
      </c>
      <c r="J201" s="478">
        <v>333.54</v>
      </c>
      <c r="K201" s="478">
        <v>346.38</v>
      </c>
      <c r="L201" s="478">
        <v>340.86</v>
      </c>
      <c r="M201" s="478">
        <v>354.29</v>
      </c>
      <c r="N201" s="478">
        <v>346.31</v>
      </c>
      <c r="O201" s="478">
        <v>355.7</v>
      </c>
      <c r="P201" s="478">
        <v>342.47</v>
      </c>
      <c r="Q201" s="478">
        <v>500</v>
      </c>
      <c r="R201" s="478">
        <v>458.1</v>
      </c>
      <c r="S201" s="479">
        <v>500.4</v>
      </c>
      <c r="T201" s="110">
        <f t="shared" si="103"/>
        <v>148.49695588235286</v>
      </c>
      <c r="U201" s="111">
        <f t="shared" si="103"/>
        <v>156.7467867647058</v>
      </c>
      <c r="V201" s="112">
        <f t="shared" si="103"/>
        <v>164.99661764705874</v>
      </c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</row>
    <row r="202" spans="1:49" x14ac:dyDescent="0.25">
      <c r="A202" s="63" t="s">
        <v>35</v>
      </c>
      <c r="B202" s="85"/>
      <c r="C202" s="188"/>
      <c r="D202" s="189"/>
      <c r="E202" s="189"/>
      <c r="F202" s="189"/>
      <c r="G202" s="189"/>
      <c r="H202" s="189"/>
      <c r="I202" s="190"/>
      <c r="J202" s="190"/>
      <c r="K202" s="190"/>
      <c r="L202" s="190"/>
      <c r="M202" s="190"/>
      <c r="N202" s="190"/>
      <c r="O202" s="190"/>
      <c r="P202" s="190"/>
      <c r="Q202" s="190"/>
      <c r="R202" s="190"/>
      <c r="S202" s="191"/>
      <c r="T202" s="66"/>
      <c r="U202" s="64"/>
      <c r="V202" s="65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</row>
    <row r="203" spans="1:49" x14ac:dyDescent="0.25">
      <c r="A203" s="70" t="s">
        <v>167</v>
      </c>
      <c r="B203" s="84" t="s">
        <v>33</v>
      </c>
      <c r="C203" s="477">
        <v>221.63</v>
      </c>
      <c r="D203" s="478">
        <v>220.34</v>
      </c>
      <c r="E203" s="478">
        <v>214.339</v>
      </c>
      <c r="F203" s="478">
        <v>230.14699999999999</v>
      </c>
      <c r="G203" s="478">
        <v>244.39</v>
      </c>
      <c r="H203" s="478">
        <v>245.88200000000001</v>
      </c>
      <c r="I203" s="478">
        <v>245.79</v>
      </c>
      <c r="J203" s="478">
        <v>274.3</v>
      </c>
      <c r="K203" s="478">
        <v>266.89999999999998</v>
      </c>
      <c r="L203" s="478">
        <v>305.8</v>
      </c>
      <c r="M203" s="478">
        <v>303.05</v>
      </c>
      <c r="N203" s="478">
        <v>336.08100000000002</v>
      </c>
      <c r="O203" s="478">
        <v>323.95</v>
      </c>
      <c r="P203" s="478">
        <v>280.27</v>
      </c>
      <c r="Q203" s="478">
        <v>322.24400000000003</v>
      </c>
      <c r="R203" s="478">
        <v>405.6</v>
      </c>
      <c r="S203" s="479">
        <v>375.9</v>
      </c>
      <c r="T203" s="110">
        <f t="shared" ref="T203:V209" si="104">$G214*T$210+$H214</f>
        <v>183.70067647058812</v>
      </c>
      <c r="U203" s="111">
        <f t="shared" si="104"/>
        <v>193.90626960784303</v>
      </c>
      <c r="V203" s="112">
        <f t="shared" si="104"/>
        <v>204.11186274509791</v>
      </c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</row>
    <row r="204" spans="1:49" x14ac:dyDescent="0.25">
      <c r="A204" s="70" t="s">
        <v>168</v>
      </c>
      <c r="B204" s="84" t="s">
        <v>33</v>
      </c>
      <c r="C204" s="477">
        <v>290.33999999999997</v>
      </c>
      <c r="D204" s="478">
        <v>276.70999999999998</v>
      </c>
      <c r="E204" s="478">
        <v>280.36</v>
      </c>
      <c r="F204" s="478">
        <v>347.18</v>
      </c>
      <c r="G204" s="478">
        <v>314.77999999999997</v>
      </c>
      <c r="H204" s="478">
        <v>300.48500000000001</v>
      </c>
      <c r="I204" s="478">
        <v>366.2</v>
      </c>
      <c r="J204" s="478">
        <v>296.29000000000002</v>
      </c>
      <c r="K204" s="478">
        <v>240.9</v>
      </c>
      <c r="L204" s="478">
        <v>257.8</v>
      </c>
      <c r="M204" s="478">
        <v>228.14</v>
      </c>
      <c r="N204" s="478">
        <v>232.9</v>
      </c>
      <c r="O204" s="478">
        <v>235.32</v>
      </c>
      <c r="P204" s="478">
        <v>256</v>
      </c>
      <c r="Q204" s="478">
        <v>249.21199999999999</v>
      </c>
      <c r="R204" s="478">
        <v>298.89999999999998</v>
      </c>
      <c r="S204" s="479">
        <v>340.8</v>
      </c>
      <c r="T204" s="110">
        <f t="shared" si="104"/>
        <v>-40.543367647058808</v>
      </c>
      <c r="U204" s="111">
        <f t="shared" si="104"/>
        <v>-42.795776960784295</v>
      </c>
      <c r="V204" s="112">
        <f t="shared" si="104"/>
        <v>-45.048186274509789</v>
      </c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</row>
    <row r="205" spans="1:49" x14ac:dyDescent="0.25">
      <c r="A205" s="70" t="s">
        <v>169</v>
      </c>
      <c r="B205" s="84" t="s">
        <v>33</v>
      </c>
      <c r="C205" s="477">
        <v>148.9</v>
      </c>
      <c r="D205" s="478">
        <v>187.36</v>
      </c>
      <c r="E205" s="478">
        <v>204.9</v>
      </c>
      <c r="F205" s="478">
        <v>211.22800000000001</v>
      </c>
      <c r="G205" s="478">
        <v>212.89400000000001</v>
      </c>
      <c r="H205" s="478">
        <v>214.87</v>
      </c>
      <c r="I205" s="478">
        <v>215</v>
      </c>
      <c r="J205" s="478">
        <v>214.4</v>
      </c>
      <c r="K205" s="478">
        <v>344.8</v>
      </c>
      <c r="L205" s="478">
        <v>291.79000000000002</v>
      </c>
      <c r="M205" s="478">
        <v>289</v>
      </c>
      <c r="N205" s="478">
        <v>324.7</v>
      </c>
      <c r="O205" s="478">
        <v>334.6</v>
      </c>
      <c r="P205" s="478">
        <v>280.12</v>
      </c>
      <c r="Q205" s="478">
        <v>329.87599999999998</v>
      </c>
      <c r="R205" s="478">
        <v>417.7</v>
      </c>
      <c r="S205" s="479">
        <v>280.7</v>
      </c>
      <c r="T205" s="110">
        <f t="shared" si="104"/>
        <v>211.88823529411758</v>
      </c>
      <c r="U205" s="111">
        <f t="shared" si="104"/>
        <v>223.65980392156857</v>
      </c>
      <c r="V205" s="112">
        <f t="shared" si="104"/>
        <v>235.43137254901953</v>
      </c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</row>
    <row r="206" spans="1:49" x14ac:dyDescent="0.25">
      <c r="A206" s="70" t="s">
        <v>170</v>
      </c>
      <c r="B206" s="84" t="s">
        <v>33</v>
      </c>
      <c r="C206" s="477">
        <v>195.8</v>
      </c>
      <c r="D206" s="478">
        <v>198.55099999999999</v>
      </c>
      <c r="E206" s="478">
        <v>204.3</v>
      </c>
      <c r="F206" s="478">
        <v>205.68700000000001</v>
      </c>
      <c r="G206" s="478">
        <v>215.364</v>
      </c>
      <c r="H206" s="478">
        <v>210.55600000000001</v>
      </c>
      <c r="I206" s="478">
        <v>212.19</v>
      </c>
      <c r="J206" s="478">
        <v>240.2</v>
      </c>
      <c r="K206" s="478">
        <v>251.72</v>
      </c>
      <c r="L206" s="478">
        <v>261.3</v>
      </c>
      <c r="M206" s="478">
        <v>287.82</v>
      </c>
      <c r="N206" s="478">
        <v>276.89</v>
      </c>
      <c r="O206" s="478">
        <v>286.58999999999997</v>
      </c>
      <c r="P206" s="478">
        <v>274.45</v>
      </c>
      <c r="Q206" s="478">
        <v>286.322</v>
      </c>
      <c r="R206" s="478">
        <v>300.89999999999998</v>
      </c>
      <c r="S206" s="479">
        <v>387.3</v>
      </c>
      <c r="T206" s="110">
        <f t="shared" si="104"/>
        <v>165.02894117647051</v>
      </c>
      <c r="U206" s="111">
        <f t="shared" si="104"/>
        <v>174.1972156862744</v>
      </c>
      <c r="V206" s="112">
        <f t="shared" si="104"/>
        <v>183.36549019607833</v>
      </c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</row>
    <row r="207" spans="1:49" x14ac:dyDescent="0.25">
      <c r="A207" s="70" t="s">
        <v>171</v>
      </c>
      <c r="B207" s="84" t="s">
        <v>33</v>
      </c>
      <c r="C207" s="477">
        <v>259.60000000000002</v>
      </c>
      <c r="D207" s="478">
        <v>260</v>
      </c>
      <c r="E207" s="478">
        <v>261.7</v>
      </c>
      <c r="F207" s="478">
        <v>265.11700000000002</v>
      </c>
      <c r="G207" s="478">
        <v>269.88400000000001</v>
      </c>
      <c r="H207" s="478">
        <v>271.27</v>
      </c>
      <c r="I207" s="478">
        <v>272.29000000000002</v>
      </c>
      <c r="J207" s="478">
        <v>245.9</v>
      </c>
      <c r="K207" s="478">
        <v>294.60000000000002</v>
      </c>
      <c r="L207" s="478">
        <v>282.108</v>
      </c>
      <c r="M207" s="478">
        <v>307.94</v>
      </c>
      <c r="N207" s="478">
        <v>281.09899999999999</v>
      </c>
      <c r="O207" s="478">
        <v>285.27</v>
      </c>
      <c r="P207" s="478">
        <v>282.97000000000003</v>
      </c>
      <c r="Q207" s="478">
        <v>292.00599999999997</v>
      </c>
      <c r="R207" s="478">
        <v>323.5</v>
      </c>
      <c r="S207" s="479">
        <v>338.3</v>
      </c>
      <c r="T207" s="110">
        <f t="shared" si="104"/>
        <v>68.106176470588181</v>
      </c>
      <c r="U207" s="111">
        <f t="shared" si="104"/>
        <v>71.889852941176414</v>
      </c>
      <c r="V207" s="112">
        <f t="shared" si="104"/>
        <v>75.673529411764648</v>
      </c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</row>
    <row r="208" spans="1:49" x14ac:dyDescent="0.25">
      <c r="A208" s="70" t="s">
        <v>176</v>
      </c>
      <c r="B208" s="84" t="s">
        <v>33</v>
      </c>
      <c r="C208" s="477">
        <v>208.7</v>
      </c>
      <c r="D208" s="478">
        <v>209.88499999999999</v>
      </c>
      <c r="E208" s="478">
        <v>227.97</v>
      </c>
      <c r="F208" s="478">
        <v>220</v>
      </c>
      <c r="G208" s="478">
        <v>220.34399999999999</v>
      </c>
      <c r="H208" s="478">
        <v>219.34399999999999</v>
      </c>
      <c r="I208" s="478">
        <v>220.9</v>
      </c>
      <c r="J208" s="478">
        <v>214.09</v>
      </c>
      <c r="K208" s="478">
        <v>203.8</v>
      </c>
      <c r="L208" s="478">
        <v>199.64</v>
      </c>
      <c r="M208" s="478">
        <v>199.22</v>
      </c>
      <c r="N208" s="478">
        <v>220.1</v>
      </c>
      <c r="O208" s="478">
        <v>221.7</v>
      </c>
      <c r="P208" s="478">
        <v>227.36</v>
      </c>
      <c r="Q208" s="478">
        <v>224.566</v>
      </c>
      <c r="R208" s="478">
        <v>250.8</v>
      </c>
      <c r="S208" s="479">
        <v>228.6</v>
      </c>
      <c r="T208" s="110">
        <f t="shared" si="104"/>
        <v>18.170426470588239</v>
      </c>
      <c r="U208" s="111">
        <f t="shared" si="104"/>
        <v>19.179894607843142</v>
      </c>
      <c r="V208" s="112">
        <f t="shared" si="104"/>
        <v>20.189362745098045</v>
      </c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</row>
    <row r="209" spans="1:49" x14ac:dyDescent="0.25">
      <c r="A209" s="70" t="s">
        <v>172</v>
      </c>
      <c r="B209" s="84" t="s">
        <v>33</v>
      </c>
      <c r="C209" s="477">
        <v>207.54</v>
      </c>
      <c r="D209" s="478">
        <v>210.37</v>
      </c>
      <c r="E209" s="478">
        <v>213.624</v>
      </c>
      <c r="F209" s="478">
        <v>214.5</v>
      </c>
      <c r="G209" s="478">
        <v>215.971</v>
      </c>
      <c r="H209" s="478">
        <v>210.66</v>
      </c>
      <c r="I209" s="478">
        <v>210.59</v>
      </c>
      <c r="J209" s="478">
        <v>305</v>
      </c>
      <c r="K209" s="478">
        <v>323.3</v>
      </c>
      <c r="L209" s="478">
        <v>246.68700000000001</v>
      </c>
      <c r="M209" s="478">
        <v>288.85000000000002</v>
      </c>
      <c r="N209" s="478">
        <v>282.02999999999997</v>
      </c>
      <c r="O209" s="478">
        <v>274.27</v>
      </c>
      <c r="P209" s="478">
        <v>272.20999999999998</v>
      </c>
      <c r="Q209" s="478">
        <v>500</v>
      </c>
      <c r="R209" s="478">
        <v>302.39999999999998</v>
      </c>
      <c r="S209" s="479">
        <v>251</v>
      </c>
      <c r="T209" s="110">
        <f t="shared" si="104"/>
        <v>156.36216176470583</v>
      </c>
      <c r="U209" s="111">
        <f t="shared" si="104"/>
        <v>165.04894852941169</v>
      </c>
      <c r="V209" s="112">
        <f t="shared" si="104"/>
        <v>173.73573529411757</v>
      </c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</row>
    <row r="210" spans="1:49" ht="15.75" thickBot="1" x14ac:dyDescent="0.3">
      <c r="A210" s="480" t="s">
        <v>36</v>
      </c>
      <c r="B210" s="481" t="s">
        <v>33</v>
      </c>
      <c r="C210" s="480">
        <v>1</v>
      </c>
      <c r="D210" s="482">
        <v>2</v>
      </c>
      <c r="E210" s="482">
        <v>3</v>
      </c>
      <c r="F210" s="482">
        <v>4</v>
      </c>
      <c r="G210" s="482">
        <v>5</v>
      </c>
      <c r="H210" s="482">
        <v>6</v>
      </c>
      <c r="I210" s="482">
        <v>7</v>
      </c>
      <c r="J210" s="482">
        <v>8</v>
      </c>
      <c r="K210" s="482">
        <v>9</v>
      </c>
      <c r="L210" s="482">
        <v>10</v>
      </c>
      <c r="M210" s="482">
        <v>11</v>
      </c>
      <c r="N210" s="482">
        <v>12</v>
      </c>
      <c r="O210" s="482">
        <v>13</v>
      </c>
      <c r="P210" s="482">
        <v>14</v>
      </c>
      <c r="Q210" s="482">
        <v>15</v>
      </c>
      <c r="R210" s="482">
        <v>16</v>
      </c>
      <c r="S210" s="483">
        <v>17</v>
      </c>
      <c r="T210" s="90">
        <v>18</v>
      </c>
      <c r="U210" s="92">
        <v>19</v>
      </c>
      <c r="V210" s="93">
        <v>20</v>
      </c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</row>
    <row r="211" spans="1:49" s="40" customFormat="1" ht="15.75" thickBot="1" x14ac:dyDescent="0.3">
      <c r="A211" s="1"/>
      <c r="B211" s="1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</row>
    <row r="212" spans="1:49" s="40" customFormat="1" ht="31.35" customHeight="1" x14ac:dyDescent="0.25">
      <c r="A212" s="55" t="s">
        <v>37</v>
      </c>
      <c r="B212" s="86"/>
      <c r="C212" s="555" t="s">
        <v>40</v>
      </c>
      <c r="D212" s="556"/>
      <c r="E212" s="555" t="s">
        <v>41</v>
      </c>
      <c r="F212" s="556"/>
      <c r="G212" s="555" t="s">
        <v>42</v>
      </c>
      <c r="H212" s="556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</row>
    <row r="213" spans="1:49" ht="15.75" thickBot="1" x14ac:dyDescent="0.3">
      <c r="A213" s="56" t="s">
        <v>0</v>
      </c>
      <c r="B213" s="87" t="s">
        <v>68</v>
      </c>
      <c r="C213" s="56" t="s">
        <v>38</v>
      </c>
      <c r="D213" s="94" t="s">
        <v>39</v>
      </c>
      <c r="E213" s="56" t="s">
        <v>38</v>
      </c>
      <c r="F213" s="94" t="s">
        <v>39</v>
      </c>
      <c r="G213" s="56" t="s">
        <v>38</v>
      </c>
      <c r="H213" s="94" t="s">
        <v>39</v>
      </c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</row>
    <row r="214" spans="1:49" x14ac:dyDescent="0.25">
      <c r="A214" s="76" t="s">
        <v>167</v>
      </c>
      <c r="B214" s="88" t="s">
        <v>33</v>
      </c>
      <c r="C214" s="420">
        <f t="array" ref="C214:D214">LINEST(C407:S407,$C$430:$S$430,1,0)</f>
        <v>22.229889705882339</v>
      </c>
      <c r="D214" s="421">
        <v>0</v>
      </c>
      <c r="E214" s="420">
        <f t="array" ref="E214:F214">LINEST(C415:S415,$C$430:$S$430,1,0)</f>
        <v>1.812745098039215</v>
      </c>
      <c r="F214" s="421">
        <v>0</v>
      </c>
      <c r="G214" s="420">
        <f t="array" ref="G214:H214">LINEST(C423:S423,$C$430:$S$430,1,0)</f>
        <v>10.205593137254896</v>
      </c>
      <c r="H214" s="421">
        <v>0</v>
      </c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</row>
    <row r="215" spans="1:49" x14ac:dyDescent="0.25">
      <c r="A215" s="70" t="s">
        <v>168</v>
      </c>
      <c r="B215" s="25" t="s">
        <v>33</v>
      </c>
      <c r="C215" s="422">
        <f t="array" ref="C215:D215">LINEST(C408:S408,$C$430:$S$430,1,0)</f>
        <v>34.43969852941175</v>
      </c>
      <c r="D215" s="423">
        <v>0</v>
      </c>
      <c r="E215" s="422">
        <f t="array" ref="E215:F215">LINEST(C416:S416,$C$430:$S$430,1,0)</f>
        <v>16.203372549019605</v>
      </c>
      <c r="F215" s="423">
        <v>0</v>
      </c>
      <c r="G215" s="422">
        <f t="array" ref="G215:H215">LINEST(C424:S424,$C$430:$S$430,1,0)</f>
        <v>-2.2524093137254892</v>
      </c>
      <c r="H215" s="423">
        <v>0</v>
      </c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</row>
    <row r="216" spans="1:49" x14ac:dyDescent="0.25">
      <c r="A216" s="70" t="s">
        <v>169</v>
      </c>
      <c r="B216" s="25" t="s">
        <v>33</v>
      </c>
      <c r="C216" s="422">
        <f t="array" ref="C216:D216">LINEST(C409:S409,$C$430:$S$430,1,0)</f>
        <v>16.639335784313719</v>
      </c>
      <c r="D216" s="423">
        <v>0</v>
      </c>
      <c r="E216" s="422">
        <f t="array" ref="E216:F216">LINEST(C417:S417,$C$430:$S$430,1,0)</f>
        <v>9.1113946078431329</v>
      </c>
      <c r="F216" s="423">
        <v>0</v>
      </c>
      <c r="G216" s="422">
        <f t="array" ref="G216:H216">LINEST(C425:S425,$C$430:$S$430,1,0)</f>
        <v>11.771568627450977</v>
      </c>
      <c r="H216" s="423">
        <v>0</v>
      </c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</row>
    <row r="217" spans="1:49" x14ac:dyDescent="0.25">
      <c r="A217" s="70" t="s">
        <v>170</v>
      </c>
      <c r="B217" s="25" t="s">
        <v>33</v>
      </c>
      <c r="C217" s="422">
        <f t="array" ref="C217:D217">LINEST(C410:S410,$C$430:$S$430,1,0)</f>
        <v>23.404308823529401</v>
      </c>
      <c r="D217" s="423">
        <v>0</v>
      </c>
      <c r="E217" s="422">
        <f t="array" ref="E217:F217">LINEST(C418:S418,$C$430:$S$430,1,0)</f>
        <v>9.8146764705882319</v>
      </c>
      <c r="F217" s="423">
        <v>0</v>
      </c>
      <c r="G217" s="422">
        <f t="array" ref="G217:H217">LINEST(C426:S426,$C$430:$S$430,1,0)</f>
        <v>9.1682745098039167</v>
      </c>
      <c r="H217" s="424">
        <v>0</v>
      </c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</row>
    <row r="218" spans="1:49" x14ac:dyDescent="0.25">
      <c r="A218" s="70" t="s">
        <v>171</v>
      </c>
      <c r="B218" s="25" t="s">
        <v>33</v>
      </c>
      <c r="C218" s="422">
        <f t="array" ref="C218:D218">LINEST(C411:S411,$C$430:$S$430,1,0)</f>
        <v>13.477068627450972</v>
      </c>
      <c r="D218" s="423">
        <v>0</v>
      </c>
      <c r="E218" s="422">
        <f t="array" ref="E218:F218">LINEST(C419:S419,$C$430:$S$430,1,0)</f>
        <v>17.929845588235281</v>
      </c>
      <c r="F218" s="423">
        <v>0</v>
      </c>
      <c r="G218" s="422">
        <f t="array" ref="G218:H218">LINEST(C427:S427,$C$430:$S$430,1,0)</f>
        <v>3.7836764705882326</v>
      </c>
      <c r="H218" s="423">
        <v>0</v>
      </c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</row>
    <row r="219" spans="1:49" x14ac:dyDescent="0.25">
      <c r="A219" s="70" t="s">
        <v>176</v>
      </c>
      <c r="B219" s="25" t="s">
        <v>33</v>
      </c>
      <c r="C219" s="422">
        <f t="array" ref="C219:D219">LINEST(C412:S412,$C$430:$S$430,1,0)</f>
        <v>17.510053921568623</v>
      </c>
      <c r="D219" s="423">
        <v>0</v>
      </c>
      <c r="E219" s="422">
        <f t="array" ref="E219:F219">LINEST(C420:S420,$C$430:$S$430,1,0)</f>
        <v>5.5719999999999983</v>
      </c>
      <c r="F219" s="423">
        <v>0</v>
      </c>
      <c r="G219" s="422">
        <f t="array" ref="G219:H219">LINEST(C428:S428,$C$430:$S$430,1,0)</f>
        <v>1.0094681372549021</v>
      </c>
      <c r="H219" s="423">
        <v>0</v>
      </c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</row>
    <row r="220" spans="1:49" ht="15.75" thickBot="1" x14ac:dyDescent="0.3">
      <c r="A220" s="71" t="s">
        <v>172</v>
      </c>
      <c r="B220" s="32" t="s">
        <v>33</v>
      </c>
      <c r="C220" s="425">
        <f t="array" ref="C220:D220">LINEST(C413:S413,$C$430:$S$430,1,0)</f>
        <v>-4.305906862745096</v>
      </c>
      <c r="D220" s="426">
        <v>0</v>
      </c>
      <c r="E220" s="425">
        <f t="array" ref="E220:F220">LINEST(C421:S421,$C$430:$S$430,1,0)</f>
        <v>8.2498308823529367</v>
      </c>
      <c r="F220" s="426">
        <v>0</v>
      </c>
      <c r="G220" s="425">
        <f t="array" ref="G220:H220">LINEST(C429:S429,$C$430:$S$430,1,0)</f>
        <v>8.6867867647058787</v>
      </c>
      <c r="H220" s="426">
        <v>0</v>
      </c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</row>
    <row r="221" spans="1:49" x14ac:dyDescent="0.25">
      <c r="A221" s="4"/>
      <c r="B221" s="77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</row>
    <row r="222" spans="1:49" x14ac:dyDescent="0.25">
      <c r="A222" s="220" t="s">
        <v>43</v>
      </c>
      <c r="B222" s="77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</row>
    <row r="223" spans="1:49" x14ac:dyDescent="0.25">
      <c r="A223" s="215" t="s">
        <v>152</v>
      </c>
      <c r="B223" s="77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</row>
    <row r="224" spans="1:49" ht="15.75" thickBot="1" x14ac:dyDescent="0.3">
      <c r="A224" s="216" t="s">
        <v>151</v>
      </c>
      <c r="B224" s="77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</row>
    <row r="225" spans="1:39" ht="14.45" customHeight="1" x14ac:dyDescent="0.25">
      <c r="A225" s="567" t="s">
        <v>25</v>
      </c>
      <c r="B225" s="559" t="s">
        <v>68</v>
      </c>
      <c r="C225" s="566" t="str">
        <f>YEAR(Test_date)&amp;" год"</f>
        <v>2020 год</v>
      </c>
      <c r="D225" s="570" t="str">
        <f>C225</f>
        <v>2020 год</v>
      </c>
      <c r="E225" s="571"/>
      <c r="F225" s="571"/>
      <c r="G225" s="572"/>
      <c r="H225" s="573" t="s">
        <v>148</v>
      </c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</row>
    <row r="226" spans="1:39" ht="15.75" thickBot="1" x14ac:dyDescent="0.3">
      <c r="A226" s="568"/>
      <c r="B226" s="560"/>
      <c r="C226" s="569"/>
      <c r="D226" s="524" t="s">
        <v>1</v>
      </c>
      <c r="E226" s="521" t="s">
        <v>2</v>
      </c>
      <c r="F226" s="521" t="s">
        <v>3</v>
      </c>
      <c r="G226" s="522" t="s">
        <v>4</v>
      </c>
      <c r="H226" s="573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</row>
    <row r="227" spans="1:39" x14ac:dyDescent="0.25">
      <c r="A227" s="339" t="s">
        <v>44</v>
      </c>
      <c r="B227" s="82" t="s">
        <v>150</v>
      </c>
      <c r="C227" s="389">
        <f t="shared" ref="C227:C250" si="105">SUM(D227:G227)</f>
        <v>1</v>
      </c>
      <c r="D227" s="377">
        <f>AVERAGE(D75/$C$75,I75/$H$75,N75/$M$75)</f>
        <v>0</v>
      </c>
      <c r="E227" s="378">
        <f>AVERAGE(E75/$C$75,J75/$H$75,O75/$M$75)</f>
        <v>4.8720972457374966E-2</v>
      </c>
      <c r="F227" s="378">
        <f>AVERAGE(F75/$C$75,K75/$H$75,P75/$M$75)</f>
        <v>0.66904798030740242</v>
      </c>
      <c r="G227" s="380">
        <f>1-SUM(D227:F227)</f>
        <v>0.28223104723522263</v>
      </c>
      <c r="H227" s="388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</row>
    <row r="228" spans="1:39" x14ac:dyDescent="0.25">
      <c r="A228" s="70" t="s">
        <v>167</v>
      </c>
      <c r="B228" s="26" t="s">
        <v>150</v>
      </c>
      <c r="C228" s="390">
        <f>SUM(D228:G228)</f>
        <v>1</v>
      </c>
      <c r="D228" s="391">
        <v>0.15</v>
      </c>
      <c r="E228" s="392">
        <v>0.15</v>
      </c>
      <c r="F228" s="391">
        <v>0.55000000000000004</v>
      </c>
      <c r="G228" s="393">
        <v>0.15</v>
      </c>
      <c r="H228" s="418" t="str">
        <f>IF(AND(SUM(D228:G228)&gt;0,C228&lt;&gt;1),"Сумма значений 1,2,3,4 кварталов должна равняться '1'","Проверка пройдена")</f>
        <v>Проверка пройдена</v>
      </c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</row>
    <row r="229" spans="1:39" x14ac:dyDescent="0.25">
      <c r="A229" s="70" t="s">
        <v>168</v>
      </c>
      <c r="B229" s="26" t="s">
        <v>150</v>
      </c>
      <c r="C229" s="390">
        <f t="shared" si="105"/>
        <v>1</v>
      </c>
      <c r="D229" s="391">
        <v>0.2</v>
      </c>
      <c r="E229" s="392">
        <v>1.4E-2</v>
      </c>
      <c r="F229" s="391">
        <v>0.66900000000000004</v>
      </c>
      <c r="G229" s="393">
        <v>0.11700000000000001</v>
      </c>
      <c r="H229" s="418" t="str">
        <f t="shared" ref="H229:H234" si="106">IF(AND(SUM(D229:G229)&gt;0,C229&lt;&gt;1),"Сумма значений 1,2,3,4 кварталов должна равняться '1'","Проверка пройдена")</f>
        <v>Проверка пройдена</v>
      </c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</row>
    <row r="230" spans="1:39" x14ac:dyDescent="0.25">
      <c r="A230" s="70" t="s">
        <v>169</v>
      </c>
      <c r="B230" s="26" t="s">
        <v>150</v>
      </c>
      <c r="C230" s="390">
        <f t="shared" si="105"/>
        <v>1</v>
      </c>
      <c r="D230" s="391"/>
      <c r="E230" s="392">
        <v>0.224</v>
      </c>
      <c r="F230" s="391">
        <v>0.57599999999999996</v>
      </c>
      <c r="G230" s="393">
        <v>0.2</v>
      </c>
      <c r="H230" s="418" t="str">
        <f t="shared" si="106"/>
        <v>Проверка пройдена</v>
      </c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</row>
    <row r="231" spans="1:39" x14ac:dyDescent="0.25">
      <c r="A231" s="70" t="s">
        <v>170</v>
      </c>
      <c r="B231" s="26" t="s">
        <v>150</v>
      </c>
      <c r="C231" s="390">
        <f t="shared" si="105"/>
        <v>1</v>
      </c>
      <c r="D231" s="391"/>
      <c r="E231" s="392">
        <v>0.14599999999999999</v>
      </c>
      <c r="F231" s="391">
        <v>0.52300000000000002</v>
      </c>
      <c r="G231" s="393">
        <v>0.33100000000000002</v>
      </c>
      <c r="H231" s="418" t="str">
        <f t="shared" si="106"/>
        <v>Проверка пройдена</v>
      </c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</row>
    <row r="232" spans="1:39" x14ac:dyDescent="0.25">
      <c r="A232" s="70" t="s">
        <v>171</v>
      </c>
      <c r="B232" s="26" t="s">
        <v>150</v>
      </c>
      <c r="C232" s="390">
        <f t="shared" si="105"/>
        <v>1</v>
      </c>
      <c r="D232" s="391"/>
      <c r="E232" s="392">
        <v>2.1999999999999999E-2</v>
      </c>
      <c r="F232" s="391">
        <v>0.90700000000000003</v>
      </c>
      <c r="G232" s="393">
        <v>7.0999999999999994E-2</v>
      </c>
      <c r="H232" s="418" t="str">
        <f t="shared" si="106"/>
        <v>Проверка пройдена</v>
      </c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</row>
    <row r="233" spans="1:39" x14ac:dyDescent="0.25">
      <c r="A233" s="70" t="s">
        <v>176</v>
      </c>
      <c r="B233" s="26" t="s">
        <v>150</v>
      </c>
      <c r="C233" s="390">
        <f t="shared" si="105"/>
        <v>1</v>
      </c>
      <c r="D233" s="391"/>
      <c r="E233" s="392">
        <v>0.10100000000000001</v>
      </c>
      <c r="F233" s="391">
        <v>0.48399999999999999</v>
      </c>
      <c r="G233" s="393">
        <v>0.41499999999999998</v>
      </c>
      <c r="H233" s="418" t="str">
        <f t="shared" si="106"/>
        <v>Проверка пройдена</v>
      </c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</row>
    <row r="234" spans="1:39" x14ac:dyDescent="0.25">
      <c r="A234" s="70" t="s">
        <v>172</v>
      </c>
      <c r="B234" s="26" t="s">
        <v>150</v>
      </c>
      <c r="C234" s="390">
        <f t="shared" si="105"/>
        <v>1</v>
      </c>
      <c r="D234" s="391"/>
      <c r="E234" s="392">
        <v>0.124</v>
      </c>
      <c r="F234" s="391">
        <v>0.61599999999999999</v>
      </c>
      <c r="G234" s="393">
        <v>0.26</v>
      </c>
      <c r="H234" s="418" t="str">
        <f t="shared" si="106"/>
        <v>Проверка пройдена</v>
      </c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</row>
    <row r="235" spans="1:39" x14ac:dyDescent="0.25">
      <c r="A235" s="322" t="s">
        <v>82</v>
      </c>
      <c r="B235" s="82" t="s">
        <v>150</v>
      </c>
      <c r="C235" s="394">
        <f t="shared" si="105"/>
        <v>1</v>
      </c>
      <c r="D235" s="226">
        <f>AVERAGE(D99/$C$99,I99/$H$99,N99/$M$99)</f>
        <v>0</v>
      </c>
      <c r="E235" s="227">
        <f>AVERAGE(E99/$C$99,J99/$H$99,O99/$M$99)</f>
        <v>0.18740749453468528</v>
      </c>
      <c r="F235" s="227">
        <f>AVERAGE(F99/$C$99,K99/$H$99,P99/$M$99)</f>
        <v>0.25672247168811918</v>
      </c>
      <c r="G235" s="228">
        <f>AVERAGE(G99/$C$99,L99/$H$99,Q99/$M$99)</f>
        <v>0.55587003377719557</v>
      </c>
      <c r="H235" s="419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</row>
    <row r="236" spans="1:39" x14ac:dyDescent="0.25">
      <c r="A236" s="70" t="s">
        <v>167</v>
      </c>
      <c r="B236" s="26" t="s">
        <v>150</v>
      </c>
      <c r="C236" s="390">
        <f t="shared" si="105"/>
        <v>1</v>
      </c>
      <c r="D236" s="391"/>
      <c r="E236" s="392"/>
      <c r="F236" s="392">
        <v>0.67500000000000004</v>
      </c>
      <c r="G236" s="393">
        <v>0.32500000000000001</v>
      </c>
      <c r="H236" s="418" t="str">
        <f t="shared" ref="H236:H242" si="107">IF(AND(SUM(D236:G236)&gt;0,C236&lt;&gt;1),"Сумма значений 1,2,3,4 кварталов должна равняться '1'","Проверка пройдена")</f>
        <v>Проверка пройдена</v>
      </c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</row>
    <row r="237" spans="1:39" x14ac:dyDescent="0.25">
      <c r="A237" s="70" t="s">
        <v>168</v>
      </c>
      <c r="B237" s="26" t="s">
        <v>150</v>
      </c>
      <c r="C237" s="390">
        <f t="shared" si="105"/>
        <v>1</v>
      </c>
      <c r="D237" s="391"/>
      <c r="E237" s="392">
        <v>0.57799999999999996</v>
      </c>
      <c r="F237" s="392">
        <v>0.42199999999999999</v>
      </c>
      <c r="G237" s="393"/>
      <c r="H237" s="418" t="str">
        <f t="shared" si="107"/>
        <v>Проверка пройдена</v>
      </c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</row>
    <row r="238" spans="1:39" x14ac:dyDescent="0.25">
      <c r="A238" s="70" t="s">
        <v>169</v>
      </c>
      <c r="B238" s="26" t="s">
        <v>150</v>
      </c>
      <c r="C238" s="390">
        <f t="shared" si="105"/>
        <v>0</v>
      </c>
      <c r="D238" s="391"/>
      <c r="E238" s="392"/>
      <c r="F238" s="392"/>
      <c r="G238" s="393"/>
      <c r="H238" s="418" t="str">
        <f t="shared" si="107"/>
        <v>Проверка пройдена</v>
      </c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</row>
    <row r="239" spans="1:39" x14ac:dyDescent="0.25">
      <c r="A239" s="70" t="s">
        <v>170</v>
      </c>
      <c r="B239" s="26" t="s">
        <v>150</v>
      </c>
      <c r="C239" s="390">
        <f t="shared" si="105"/>
        <v>1</v>
      </c>
      <c r="D239" s="391"/>
      <c r="E239" s="392"/>
      <c r="F239" s="392">
        <v>0.66700000000000004</v>
      </c>
      <c r="G239" s="393">
        <v>0.33300000000000002</v>
      </c>
      <c r="H239" s="418" t="str">
        <f t="shared" si="107"/>
        <v>Проверка пройдена</v>
      </c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</row>
    <row r="240" spans="1:39" x14ac:dyDescent="0.25">
      <c r="A240" s="70" t="s">
        <v>171</v>
      </c>
      <c r="B240" s="26" t="s">
        <v>150</v>
      </c>
      <c r="C240" s="390">
        <f t="shared" si="105"/>
        <v>1</v>
      </c>
      <c r="D240" s="391"/>
      <c r="E240" s="392"/>
      <c r="F240" s="392">
        <v>0.78600000000000003</v>
      </c>
      <c r="G240" s="393">
        <v>0.214</v>
      </c>
      <c r="H240" s="418" t="str">
        <f t="shared" si="107"/>
        <v>Проверка пройдена</v>
      </c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</row>
    <row r="241" spans="1:49" x14ac:dyDescent="0.25">
      <c r="A241" s="70" t="s">
        <v>176</v>
      </c>
      <c r="B241" s="26" t="s">
        <v>150</v>
      </c>
      <c r="C241" s="390">
        <f t="shared" si="105"/>
        <v>0</v>
      </c>
      <c r="D241" s="391"/>
      <c r="E241" s="392"/>
      <c r="F241" s="392"/>
      <c r="G241" s="393"/>
      <c r="H241" s="418" t="str">
        <f t="shared" si="107"/>
        <v>Проверка пройдена</v>
      </c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</row>
    <row r="242" spans="1:49" x14ac:dyDescent="0.25">
      <c r="A242" s="70" t="s">
        <v>172</v>
      </c>
      <c r="B242" s="26" t="s">
        <v>150</v>
      </c>
      <c r="C242" s="390">
        <f t="shared" si="105"/>
        <v>1</v>
      </c>
      <c r="D242" s="391"/>
      <c r="E242" s="392">
        <v>0.22</v>
      </c>
      <c r="F242" s="392">
        <v>0.64200000000000002</v>
      </c>
      <c r="G242" s="393">
        <v>0.13800000000000001</v>
      </c>
      <c r="H242" s="418" t="str">
        <f t="shared" si="107"/>
        <v>Проверка пройдена</v>
      </c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</row>
    <row r="243" spans="1:49" x14ac:dyDescent="0.25">
      <c r="A243" s="322" t="s">
        <v>45</v>
      </c>
      <c r="B243" s="82" t="s">
        <v>150</v>
      </c>
      <c r="C243" s="394">
        <f t="shared" si="105"/>
        <v>1</v>
      </c>
      <c r="D243" s="226">
        <f>AVERAGE(D123/$C$123,I123/$H$123,N123/$M$123)</f>
        <v>0</v>
      </c>
      <c r="E243" s="227">
        <f>AVERAGE(E123/$C$123,J123/$H$123,O123/$M$123)</f>
        <v>2.6250903331949505E-2</v>
      </c>
      <c r="F243" s="227">
        <f>AVERAGE(F123/$C$123,K123/$H$123,P123/$M$123)</f>
        <v>0.83122453372695537</v>
      </c>
      <c r="G243" s="228">
        <f t="shared" ref="G243" si="108">IF(SUM(D243:F243)=0,0,1-SUM(D243:F243))</f>
        <v>0.14252456294109517</v>
      </c>
      <c r="H243" s="419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</row>
    <row r="244" spans="1:49" x14ac:dyDescent="0.25">
      <c r="A244" s="70" t="s">
        <v>167</v>
      </c>
      <c r="B244" s="26" t="s">
        <v>150</v>
      </c>
      <c r="C244" s="390">
        <f t="shared" si="105"/>
        <v>0</v>
      </c>
      <c r="D244" s="391"/>
      <c r="E244" s="392"/>
      <c r="F244" s="392"/>
      <c r="G244" s="393"/>
      <c r="H244" s="418" t="str">
        <f t="shared" ref="H244:H250" si="109">IF(AND(SUM(D244:G244)&gt;0,C244&lt;&gt;1),"Сумма значений 1,2,3,4 кварталов должна равняться '1'","Проверка пройдена")</f>
        <v>Проверка пройдена</v>
      </c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</row>
    <row r="245" spans="1:49" x14ac:dyDescent="0.25">
      <c r="A245" s="70" t="s">
        <v>168</v>
      </c>
      <c r="B245" s="26" t="s">
        <v>150</v>
      </c>
      <c r="C245" s="390">
        <f t="shared" si="105"/>
        <v>1</v>
      </c>
      <c r="D245" s="391"/>
      <c r="E245" s="392"/>
      <c r="F245" s="392">
        <v>1</v>
      </c>
      <c r="G245" s="393"/>
      <c r="H245" s="418" t="str">
        <f t="shared" si="109"/>
        <v>Проверка пройдена</v>
      </c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</row>
    <row r="246" spans="1:49" x14ac:dyDescent="0.25">
      <c r="A246" s="70" t="s">
        <v>169</v>
      </c>
      <c r="B246" s="26" t="s">
        <v>150</v>
      </c>
      <c r="C246" s="390">
        <f t="shared" si="105"/>
        <v>0</v>
      </c>
      <c r="D246" s="391"/>
      <c r="E246" s="392"/>
      <c r="F246" s="392"/>
      <c r="G246" s="393"/>
      <c r="H246" s="418" t="str">
        <f t="shared" si="109"/>
        <v>Проверка пройдена</v>
      </c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</row>
    <row r="247" spans="1:49" x14ac:dyDescent="0.25">
      <c r="A247" s="70" t="s">
        <v>170</v>
      </c>
      <c r="B247" s="26" t="s">
        <v>150</v>
      </c>
      <c r="C247" s="390">
        <f t="shared" si="105"/>
        <v>0</v>
      </c>
      <c r="D247" s="391"/>
      <c r="E247" s="392"/>
      <c r="F247" s="392"/>
      <c r="G247" s="393"/>
      <c r="H247" s="418" t="str">
        <f t="shared" si="109"/>
        <v>Проверка пройдена</v>
      </c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</row>
    <row r="248" spans="1:49" x14ac:dyDescent="0.25">
      <c r="A248" s="70" t="s">
        <v>171</v>
      </c>
      <c r="B248" s="26" t="s">
        <v>150</v>
      </c>
      <c r="C248" s="390">
        <f t="shared" si="105"/>
        <v>0</v>
      </c>
      <c r="D248" s="391"/>
      <c r="E248" s="392"/>
      <c r="F248" s="392"/>
      <c r="G248" s="393"/>
      <c r="H248" s="418" t="str">
        <f t="shared" si="109"/>
        <v>Проверка пройдена</v>
      </c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</row>
    <row r="249" spans="1:49" x14ac:dyDescent="0.25">
      <c r="A249" s="70" t="s">
        <v>176</v>
      </c>
      <c r="B249" s="26" t="s">
        <v>150</v>
      </c>
      <c r="C249" s="390">
        <f t="shared" si="105"/>
        <v>1</v>
      </c>
      <c r="D249" s="391"/>
      <c r="E249" s="392">
        <v>0.33300000000000002</v>
      </c>
      <c r="F249" s="392">
        <v>0.33400000000000002</v>
      </c>
      <c r="G249" s="393">
        <v>0.33300000000000002</v>
      </c>
      <c r="H249" s="418" t="str">
        <f t="shared" si="109"/>
        <v>Проверка пройдена</v>
      </c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</row>
    <row r="250" spans="1:49" ht="15.75" thickBot="1" x14ac:dyDescent="0.3">
      <c r="A250" s="71" t="s">
        <v>172</v>
      </c>
      <c r="B250" s="80" t="s">
        <v>150</v>
      </c>
      <c r="C250" s="395">
        <f t="shared" si="105"/>
        <v>1</v>
      </c>
      <c r="D250" s="396"/>
      <c r="E250" s="397"/>
      <c r="F250" s="397">
        <v>1</v>
      </c>
      <c r="G250" s="398"/>
      <c r="H250" s="418" t="str">
        <f t="shared" si="109"/>
        <v>Проверка пройдена</v>
      </c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</row>
    <row r="251" spans="1:49" x14ac:dyDescent="0.25">
      <c r="A251" s="4"/>
      <c r="B251" s="77"/>
      <c r="C251" s="4"/>
      <c r="D251" s="4"/>
      <c r="E251" s="4"/>
      <c r="F251" s="4"/>
      <c r="G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</row>
    <row r="252" spans="1:49" x14ac:dyDescent="0.25">
      <c r="A252" s="220" t="s">
        <v>46</v>
      </c>
      <c r="B252" s="77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</row>
    <row r="253" spans="1:49" x14ac:dyDescent="0.25">
      <c r="A253" s="217" t="s">
        <v>158</v>
      </c>
      <c r="B253" s="89"/>
      <c r="C253" s="12"/>
      <c r="D253" s="12"/>
      <c r="E253" s="12"/>
      <c r="F253" s="12"/>
      <c r="G253" s="12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</row>
    <row r="254" spans="1:49" ht="15.75" thickBot="1" x14ac:dyDescent="0.3">
      <c r="A254" s="217" t="s">
        <v>159</v>
      </c>
      <c r="B254" s="89"/>
      <c r="C254" s="12"/>
      <c r="D254" s="12"/>
      <c r="E254" s="12"/>
      <c r="F254" s="12"/>
      <c r="G254" s="12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</row>
    <row r="255" spans="1:49" x14ac:dyDescent="0.25">
      <c r="A255" s="557" t="s">
        <v>47</v>
      </c>
      <c r="B255" s="559" t="s">
        <v>68</v>
      </c>
      <c r="C255" s="561" t="str">
        <f>YEAR(Test_date)&amp;" год"</f>
        <v>2020 год</v>
      </c>
      <c r="D255" s="562"/>
      <c r="E255" s="562"/>
      <c r="F255" s="563"/>
      <c r="G255" s="564" t="str">
        <f>(LEFT(C255,4)+1)&amp;" год"</f>
        <v>2021 год</v>
      </c>
      <c r="H255" s="565"/>
      <c r="I255" s="565"/>
      <c r="J255" s="566"/>
      <c r="K255" s="565" t="str">
        <f>(LEFT(G255,4)+1)&amp;" год"</f>
        <v>2022 год</v>
      </c>
      <c r="L255" s="565"/>
      <c r="M255" s="565"/>
      <c r="N255" s="566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</row>
    <row r="256" spans="1:49" ht="15.75" thickBot="1" x14ac:dyDescent="0.3">
      <c r="A256" s="558"/>
      <c r="B256" s="560"/>
      <c r="C256" s="525">
        <v>1</v>
      </c>
      <c r="D256" s="526">
        <v>2</v>
      </c>
      <c r="E256" s="526">
        <v>3</v>
      </c>
      <c r="F256" s="527">
        <v>4</v>
      </c>
      <c r="G256" s="520" t="s">
        <v>1</v>
      </c>
      <c r="H256" s="521" t="s">
        <v>2</v>
      </c>
      <c r="I256" s="521" t="s">
        <v>3</v>
      </c>
      <c r="J256" s="522" t="s">
        <v>4</v>
      </c>
      <c r="K256" s="524" t="s">
        <v>1</v>
      </c>
      <c r="L256" s="521" t="s">
        <v>2</v>
      </c>
      <c r="M256" s="521" t="s">
        <v>3</v>
      </c>
      <c r="N256" s="522" t="s">
        <v>4</v>
      </c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</row>
    <row r="257" spans="1:49" x14ac:dyDescent="0.25">
      <c r="A257" s="368" t="s">
        <v>48</v>
      </c>
      <c r="B257" s="369"/>
      <c r="C257" s="370"/>
      <c r="D257" s="370"/>
      <c r="E257" s="370"/>
      <c r="F257" s="370"/>
      <c r="G257" s="370"/>
      <c r="H257" s="370"/>
      <c r="I257" s="370"/>
      <c r="J257" s="370"/>
      <c r="K257" s="370"/>
      <c r="L257" s="370"/>
      <c r="M257" s="370"/>
      <c r="N257" s="371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</row>
    <row r="258" spans="1:49" x14ac:dyDescent="0.25">
      <c r="A258" s="340" t="s">
        <v>49</v>
      </c>
      <c r="B258" s="341" t="s">
        <v>149</v>
      </c>
      <c r="C258" s="358">
        <f t="shared" ref="C258:N258" si="110">SUM(C259:C265)</f>
        <v>4.08</v>
      </c>
      <c r="D258" s="349">
        <f t="shared" si="110"/>
        <v>3.3000000000000003</v>
      </c>
      <c r="E258" s="349">
        <f t="shared" si="110"/>
        <v>0.95000000000000007</v>
      </c>
      <c r="F258" s="362">
        <f t="shared" si="110"/>
        <v>2.2919999999999998</v>
      </c>
      <c r="G258" s="348">
        <f t="shared" si="110"/>
        <v>4.08</v>
      </c>
      <c r="H258" s="349">
        <f t="shared" si="110"/>
        <v>3.3000000000000003</v>
      </c>
      <c r="I258" s="349">
        <f t="shared" si="110"/>
        <v>0.95000000000000007</v>
      </c>
      <c r="J258" s="350">
        <f t="shared" si="110"/>
        <v>2.2919999999999998</v>
      </c>
      <c r="K258" s="358">
        <f t="shared" si="110"/>
        <v>4.08</v>
      </c>
      <c r="L258" s="349">
        <f t="shared" si="110"/>
        <v>4.8999999999999995</v>
      </c>
      <c r="M258" s="349">
        <f t="shared" si="110"/>
        <v>0.95000000000000007</v>
      </c>
      <c r="N258" s="350">
        <f t="shared" si="110"/>
        <v>2.2919999999999998</v>
      </c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</row>
    <row r="259" spans="1:49" x14ac:dyDescent="0.25">
      <c r="A259" s="18" t="s">
        <v>167</v>
      </c>
      <c r="B259" s="342" t="s">
        <v>149</v>
      </c>
      <c r="C259" s="359">
        <f>'2. Прогноз. Без корректировки'!C68</f>
        <v>1.1000000000000001</v>
      </c>
      <c r="D259" s="352">
        <f>'2. Прогноз. Без корректировки'!D68</f>
        <v>1.1000000000000001</v>
      </c>
      <c r="E259" s="352">
        <f>'2. Прогноз. Без корректировки'!E68</f>
        <v>0.4</v>
      </c>
      <c r="F259" s="363">
        <f>'2. Прогноз. Без корректировки'!F68</f>
        <v>0.5</v>
      </c>
      <c r="G259" s="351">
        <f>'2. Прогноз. Без корректировки'!H68</f>
        <v>1.1000000000000001</v>
      </c>
      <c r="H259" s="352">
        <f>'2. Прогноз. Без корректировки'!I68</f>
        <v>1.1000000000000001</v>
      </c>
      <c r="I259" s="352">
        <f>'2. Прогноз. Без корректировки'!J68</f>
        <v>0.4</v>
      </c>
      <c r="J259" s="353">
        <f>'2. Прогноз. Без корректировки'!K68</f>
        <v>0.5</v>
      </c>
      <c r="K259" s="359">
        <f>'2. Прогноз. Без корректировки'!M68</f>
        <v>1.1000000000000001</v>
      </c>
      <c r="L259" s="352">
        <f>'2. Прогноз. Без корректировки'!N68</f>
        <v>1.1000000000000001</v>
      </c>
      <c r="M259" s="352">
        <f>'2. Прогноз. Без корректировки'!O68</f>
        <v>0.4</v>
      </c>
      <c r="N259" s="353">
        <f>'2. Прогноз. Без корректировки'!P68</f>
        <v>0.5</v>
      </c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</row>
    <row r="260" spans="1:49" x14ac:dyDescent="0.25">
      <c r="A260" s="18" t="s">
        <v>168</v>
      </c>
      <c r="B260" s="342" t="s">
        <v>149</v>
      </c>
      <c r="C260" s="359">
        <f>'2. Прогноз. Без корректировки'!C71</f>
        <v>0.5</v>
      </c>
      <c r="D260" s="352">
        <f>'2. Прогноз. Без корректировки'!D71</f>
        <v>0.1</v>
      </c>
      <c r="E260" s="352">
        <f>'2. Прогноз. Без корректировки'!E71</f>
        <v>0.5</v>
      </c>
      <c r="F260" s="363">
        <f>'2. Прогноз. Без корректировки'!F71</f>
        <v>0.95</v>
      </c>
      <c r="G260" s="351">
        <f>'2. Прогноз. Без корректировки'!H71</f>
        <v>0.5</v>
      </c>
      <c r="H260" s="352">
        <f>'2. Прогноз. Без корректировки'!I71</f>
        <v>0.1</v>
      </c>
      <c r="I260" s="352">
        <f>'2. Прогноз. Без корректировки'!J71</f>
        <v>0.5</v>
      </c>
      <c r="J260" s="353">
        <f>'2. Прогноз. Без корректировки'!K71</f>
        <v>0.95</v>
      </c>
      <c r="K260" s="359">
        <f>'2. Прогноз. Без корректировки'!M71</f>
        <v>0.5</v>
      </c>
      <c r="L260" s="352">
        <f>'2. Прогноз. Без корректировки'!N71</f>
        <v>0.1</v>
      </c>
      <c r="M260" s="352">
        <f>'2. Прогноз. Без корректировки'!O71</f>
        <v>0.5</v>
      </c>
      <c r="N260" s="353">
        <f>'2. Прогноз. Без корректировки'!P71</f>
        <v>0.95</v>
      </c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</row>
    <row r="261" spans="1:49" x14ac:dyDescent="0.25">
      <c r="A261" s="18" t="s">
        <v>169</v>
      </c>
      <c r="B261" s="342" t="s">
        <v>149</v>
      </c>
      <c r="C261" s="359">
        <f>'2. Прогноз. Без корректировки'!C74</f>
        <v>1.08</v>
      </c>
      <c r="D261" s="352">
        <f>'2. Прогноз. Без корректировки'!D74</f>
        <v>0.8</v>
      </c>
      <c r="E261" s="352">
        <f>'2. Прогноз. Без корректировки'!E74</f>
        <v>0</v>
      </c>
      <c r="F261" s="363">
        <f>'2. Прогноз. Без корректировки'!F74</f>
        <v>0.7</v>
      </c>
      <c r="G261" s="351">
        <f>'2. Прогноз. Без корректировки'!H74</f>
        <v>1.08</v>
      </c>
      <c r="H261" s="352">
        <f>'2. Прогноз. Без корректировки'!I74</f>
        <v>0.8</v>
      </c>
      <c r="I261" s="352">
        <f>'2. Прогноз. Без корректировки'!J74</f>
        <v>0</v>
      </c>
      <c r="J261" s="353">
        <f>'2. Прогноз. Без корректировки'!K74</f>
        <v>0.7</v>
      </c>
      <c r="K261" s="359">
        <f>'2. Прогноз. Без корректировки'!M74</f>
        <v>1.08</v>
      </c>
      <c r="L261" s="352">
        <f>'2. Прогноз. Без корректировки'!N74</f>
        <v>0.8</v>
      </c>
      <c r="M261" s="352">
        <f>'2. Прогноз. Без корректировки'!O74</f>
        <v>0</v>
      </c>
      <c r="N261" s="353">
        <f>'2. Прогноз. Без корректировки'!P74</f>
        <v>0.7</v>
      </c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</row>
    <row r="262" spans="1:49" x14ac:dyDescent="0.25">
      <c r="A262" s="18" t="s">
        <v>170</v>
      </c>
      <c r="B262" s="342" t="s">
        <v>149</v>
      </c>
      <c r="C262" s="359">
        <f>'2. Прогноз. Без корректировки'!C77</f>
        <v>0.25</v>
      </c>
      <c r="D262" s="352">
        <f>'2. Прогноз. Без корректировки'!D77</f>
        <v>0.6</v>
      </c>
      <c r="E262" s="352">
        <f>'2. Прогноз. Без корректировки'!E77</f>
        <v>0</v>
      </c>
      <c r="F262" s="363">
        <f>'2. Прогноз. Без корректировки'!F77</f>
        <v>0</v>
      </c>
      <c r="G262" s="351">
        <f>'2. Прогноз. Без корректировки'!H77</f>
        <v>0.25</v>
      </c>
      <c r="H262" s="352">
        <f>'2. Прогноз. Без корректировки'!I77</f>
        <v>0.6</v>
      </c>
      <c r="I262" s="352">
        <f>'2. Прогноз. Без корректировки'!J77</f>
        <v>0</v>
      </c>
      <c r="J262" s="353">
        <f>'2. Прогноз. Без корректировки'!K77</f>
        <v>0</v>
      </c>
      <c r="K262" s="359">
        <f>'2. Прогноз. Без корректировки'!M77</f>
        <v>0.25</v>
      </c>
      <c r="L262" s="352">
        <f>'2. Прогноз. Без корректировки'!N77</f>
        <v>0.6</v>
      </c>
      <c r="M262" s="352">
        <f>'2. Прогноз. Без корректировки'!O77</f>
        <v>0</v>
      </c>
      <c r="N262" s="353">
        <f>'2. Прогноз. Без корректировки'!P77</f>
        <v>0</v>
      </c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</row>
    <row r="263" spans="1:49" x14ac:dyDescent="0.25">
      <c r="A263" s="18" t="s">
        <v>171</v>
      </c>
      <c r="B263" s="342" t="s">
        <v>149</v>
      </c>
      <c r="C263" s="359">
        <f>'2. Прогноз. Без корректировки'!C80</f>
        <v>1.1000000000000001</v>
      </c>
      <c r="D263" s="352">
        <f>'2. Прогноз. Без корректировки'!D80</f>
        <v>0.1</v>
      </c>
      <c r="E263" s="352">
        <f>'2. Прогноз. Без корректировки'!E80</f>
        <v>0</v>
      </c>
      <c r="F263" s="363">
        <f>'2. Прогноз. Без корректировки'!F80</f>
        <v>9.1999999999999998E-2</v>
      </c>
      <c r="G263" s="351">
        <f>'2. Прогноз. Без корректировки'!H80</f>
        <v>1.1000000000000001</v>
      </c>
      <c r="H263" s="352">
        <f>'2. Прогноз. Без корректировки'!I80</f>
        <v>0.1</v>
      </c>
      <c r="I263" s="352">
        <f>'2. Прогноз. Без корректировки'!J80</f>
        <v>0</v>
      </c>
      <c r="J263" s="353">
        <f>'2. Прогноз. Без корректировки'!K80</f>
        <v>9.1999999999999998E-2</v>
      </c>
      <c r="K263" s="359">
        <f>'2. Прогноз. Без корректировки'!M80</f>
        <v>1.1000000000000001</v>
      </c>
      <c r="L263" s="352">
        <f>'2. Прогноз. Без корректировки'!N80</f>
        <v>1.7</v>
      </c>
      <c r="M263" s="352">
        <f>'2. Прогноз. Без корректировки'!O80</f>
        <v>0</v>
      </c>
      <c r="N263" s="353">
        <f>'2. Прогноз. Без корректировки'!P80</f>
        <v>9.1999999999999998E-2</v>
      </c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</row>
    <row r="264" spans="1:49" x14ac:dyDescent="0.25">
      <c r="A264" s="18" t="s">
        <v>176</v>
      </c>
      <c r="B264" s="342" t="s">
        <v>149</v>
      </c>
      <c r="C264" s="359">
        <f>'2. Прогноз. Без корректировки'!C83</f>
        <v>0</v>
      </c>
      <c r="D264" s="352">
        <f>'2. Прогноз. Без корректировки'!D83</f>
        <v>0.1</v>
      </c>
      <c r="E264" s="352">
        <f>'2. Прогноз. Без корректировки'!E83</f>
        <v>0</v>
      </c>
      <c r="F264" s="363">
        <f>'2. Прогноз. Без корректировки'!F83</f>
        <v>0</v>
      </c>
      <c r="G264" s="351">
        <f>'2. Прогноз. Без корректировки'!H83</f>
        <v>0</v>
      </c>
      <c r="H264" s="352">
        <f>'2. Прогноз. Без корректировки'!I83</f>
        <v>0.1</v>
      </c>
      <c r="I264" s="352">
        <f>'2. Прогноз. Без корректировки'!J83</f>
        <v>0</v>
      </c>
      <c r="J264" s="353">
        <f>'2. Прогноз. Без корректировки'!K83</f>
        <v>0</v>
      </c>
      <c r="K264" s="359">
        <f>'2. Прогноз. Без корректировки'!M83</f>
        <v>0</v>
      </c>
      <c r="L264" s="352">
        <f>'2. Прогноз. Без корректировки'!N83</f>
        <v>0.1</v>
      </c>
      <c r="M264" s="352">
        <f>'2. Прогноз. Без корректировки'!O83</f>
        <v>0</v>
      </c>
      <c r="N264" s="353">
        <f>'2. Прогноз. Без корректировки'!P83</f>
        <v>0</v>
      </c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</row>
    <row r="265" spans="1:49" x14ac:dyDescent="0.25">
      <c r="A265" s="18" t="s">
        <v>172</v>
      </c>
      <c r="B265" s="342" t="s">
        <v>149</v>
      </c>
      <c r="C265" s="359">
        <f>'2. Прогноз. Без корректировки'!C86</f>
        <v>0.05</v>
      </c>
      <c r="D265" s="352">
        <f>'2. Прогноз. Без корректировки'!D86</f>
        <v>0.5</v>
      </c>
      <c r="E265" s="352">
        <f>'2. Прогноз. Без корректировки'!E86</f>
        <v>0.05</v>
      </c>
      <c r="F265" s="363">
        <f>'2. Прогноз. Без корректировки'!F86</f>
        <v>0.05</v>
      </c>
      <c r="G265" s="351">
        <f>'2. Прогноз. Без корректировки'!H86</f>
        <v>0.05</v>
      </c>
      <c r="H265" s="352">
        <f>'2. Прогноз. Без корректировки'!I86</f>
        <v>0.5</v>
      </c>
      <c r="I265" s="352">
        <f>'2. Прогноз. Без корректировки'!J86</f>
        <v>0.05</v>
      </c>
      <c r="J265" s="353">
        <f>'2. Прогноз. Без корректировки'!K86</f>
        <v>0.05</v>
      </c>
      <c r="K265" s="359">
        <f>'2. Прогноз. Без корректировки'!M86</f>
        <v>0.05</v>
      </c>
      <c r="L265" s="352">
        <f>'2. Прогноз. Без корректировки'!N86</f>
        <v>0.5</v>
      </c>
      <c r="M265" s="352">
        <f>'2. Прогноз. Без корректировки'!O86</f>
        <v>0.05</v>
      </c>
      <c r="N265" s="353">
        <f>'2. Прогноз. Без корректировки'!P86</f>
        <v>0.05</v>
      </c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</row>
    <row r="266" spans="1:49" x14ac:dyDescent="0.25">
      <c r="A266" s="340" t="s">
        <v>50</v>
      </c>
      <c r="B266" s="341" t="s">
        <v>149</v>
      </c>
      <c r="C266" s="358">
        <f t="shared" ref="C266:N266" si="111">SUM(C267:C273)</f>
        <v>25.686999999999998</v>
      </c>
      <c r="D266" s="349">
        <f t="shared" si="111"/>
        <v>34.9</v>
      </c>
      <c r="E266" s="349">
        <f t="shared" si="111"/>
        <v>264.16800000000001</v>
      </c>
      <c r="F266" s="362">
        <f t="shared" si="111"/>
        <v>364.20699999999999</v>
      </c>
      <c r="G266" s="348">
        <f t="shared" si="111"/>
        <v>25.686999999999998</v>
      </c>
      <c r="H266" s="349">
        <f t="shared" si="111"/>
        <v>33.765000000000001</v>
      </c>
      <c r="I266" s="349">
        <f t="shared" si="111"/>
        <v>263.46799999999996</v>
      </c>
      <c r="J266" s="350">
        <f t="shared" si="111"/>
        <v>367.60699999999997</v>
      </c>
      <c r="K266" s="358">
        <f t="shared" si="111"/>
        <v>25.686999999999998</v>
      </c>
      <c r="L266" s="349">
        <f t="shared" si="111"/>
        <v>33.765000000000001</v>
      </c>
      <c r="M266" s="349">
        <f t="shared" si="111"/>
        <v>327.35299999999995</v>
      </c>
      <c r="N266" s="350">
        <f t="shared" si="111"/>
        <v>303.60700000000003</v>
      </c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</row>
    <row r="267" spans="1:49" x14ac:dyDescent="0.25">
      <c r="A267" s="18" t="s">
        <v>167</v>
      </c>
      <c r="B267" s="342" t="s">
        <v>149</v>
      </c>
      <c r="C267" s="359">
        <f>'2. Прогноз. Без корректировки'!C215</f>
        <v>0</v>
      </c>
      <c r="D267" s="352">
        <f>'2. Прогноз. Без корректировки'!D215</f>
        <v>4.3</v>
      </c>
      <c r="E267" s="352">
        <f>'2. Прогноз. Без корректировки'!E215</f>
        <v>17.218</v>
      </c>
      <c r="F267" s="363">
        <f>'2. Прогноз. Без корректировки'!F215</f>
        <v>4</v>
      </c>
      <c r="G267" s="351">
        <f>'2. Прогноз. Без корректировки'!H215</f>
        <v>0</v>
      </c>
      <c r="H267" s="352">
        <f>'2. Прогноз. Без корректировки'!I215</f>
        <v>4.3</v>
      </c>
      <c r="I267" s="352">
        <f>'2. Прогноз. Без корректировки'!J215</f>
        <v>16.518000000000001</v>
      </c>
      <c r="J267" s="353">
        <f>'2. Прогноз. Без корректировки'!K215</f>
        <v>1</v>
      </c>
      <c r="K267" s="359">
        <f>'2. Прогноз. Без корректировки'!M215</f>
        <v>0</v>
      </c>
      <c r="L267" s="352">
        <f>'2. Прогноз. Без корректировки'!N215</f>
        <v>4.3</v>
      </c>
      <c r="M267" s="352">
        <f>'2. Прогноз. Без корректировки'!O215</f>
        <v>16.402999999999999</v>
      </c>
      <c r="N267" s="353">
        <f>'2. Прогноз. Без корректировки'!P215</f>
        <v>1</v>
      </c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</row>
    <row r="268" spans="1:49" x14ac:dyDescent="0.25">
      <c r="A268" s="18" t="s">
        <v>168</v>
      </c>
      <c r="B268" s="343" t="s">
        <v>149</v>
      </c>
      <c r="C268" s="359">
        <f>'2. Прогноз. Без корректировки'!C218</f>
        <v>0.2</v>
      </c>
      <c r="D268" s="352">
        <f>'2. Прогноз. Без корректировки'!D218</f>
        <v>0.5</v>
      </c>
      <c r="E268" s="352">
        <f>'2. Прогноз. Без корректировки'!E218</f>
        <v>80.088999999999999</v>
      </c>
      <c r="F268" s="363">
        <f>'2. Прогноз. Без корректировки'!F218</f>
        <v>161.44</v>
      </c>
      <c r="G268" s="351">
        <f>'2. Прогноз. Без корректировки'!H218</f>
        <v>0.2</v>
      </c>
      <c r="H268" s="352">
        <f>'2. Прогноз. Без корректировки'!I218</f>
        <v>0.5</v>
      </c>
      <c r="I268" s="352">
        <f>'2. Прогноз. Без корректировки'!J218</f>
        <v>80.088999999999999</v>
      </c>
      <c r="J268" s="353">
        <f>'2. Прогноз. Без корректировки'!K218</f>
        <v>145.84</v>
      </c>
      <c r="K268" s="359">
        <f>'2. Прогноз. Без корректировки'!M218</f>
        <v>0.2</v>
      </c>
      <c r="L268" s="352">
        <f>'2. Прогноз. Без корректировки'!N218</f>
        <v>0.5</v>
      </c>
      <c r="M268" s="352">
        <f>'2. Прогноз. Без корректировки'!O218</f>
        <v>80.088999999999999</v>
      </c>
      <c r="N268" s="353">
        <f>'2. Прогноз. Без корректировки'!P218</f>
        <v>59.84</v>
      </c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</row>
    <row r="269" spans="1:49" x14ac:dyDescent="0.25">
      <c r="A269" s="18" t="s">
        <v>169</v>
      </c>
      <c r="B269" s="343" t="s">
        <v>149</v>
      </c>
      <c r="C269" s="359">
        <f>'2. Прогноз. Без корректировки'!C221</f>
        <v>0</v>
      </c>
      <c r="D269" s="352">
        <f>'2. Прогноз. Без корректировки'!D221</f>
        <v>3</v>
      </c>
      <c r="E269" s="352">
        <f>'2. Прогноз. Без корректировки'!E221</f>
        <v>3</v>
      </c>
      <c r="F269" s="363">
        <f>'2. Прогноз. Без корректировки'!F221</f>
        <v>11.641</v>
      </c>
      <c r="G269" s="351">
        <f>'2. Прогноз. Без корректировки'!H221</f>
        <v>0</v>
      </c>
      <c r="H269" s="352">
        <f>'2. Прогноз. Без корректировки'!I221</f>
        <v>3</v>
      </c>
      <c r="I269" s="352">
        <f>'2. Прогноз. Без корректировки'!J221</f>
        <v>3</v>
      </c>
      <c r="J269" s="353">
        <f>'2. Прогноз. Без корректировки'!K221</f>
        <v>11.641</v>
      </c>
      <c r="K269" s="359">
        <f>'2. Прогноз. Без корректировки'!M221</f>
        <v>0</v>
      </c>
      <c r="L269" s="352">
        <f>'2. Прогноз. Без корректировки'!N221</f>
        <v>3</v>
      </c>
      <c r="M269" s="352">
        <f>'2. Прогноз. Без корректировки'!O221</f>
        <v>3</v>
      </c>
      <c r="N269" s="353">
        <f>'2. Прогноз. Без корректировки'!P221</f>
        <v>11.641</v>
      </c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</row>
    <row r="270" spans="1:49" x14ac:dyDescent="0.25">
      <c r="A270" s="18" t="s">
        <v>170</v>
      </c>
      <c r="B270" s="343" t="s">
        <v>149</v>
      </c>
      <c r="C270" s="359">
        <f>'2. Прогноз. Без корректировки'!C224</f>
        <v>0</v>
      </c>
      <c r="D270" s="352">
        <f>'2. Прогноз. Без корректировки'!D224</f>
        <v>0</v>
      </c>
      <c r="E270" s="352">
        <f>'2. Прогноз. Без корректировки'!E224</f>
        <v>0</v>
      </c>
      <c r="F270" s="363">
        <f>'2. Прогноз. Без корректировки'!F224</f>
        <v>0</v>
      </c>
      <c r="G270" s="351">
        <f>'2. Прогноз. Без корректировки'!H224</f>
        <v>0</v>
      </c>
      <c r="H270" s="352">
        <f>'2. Прогноз. Без корректировки'!I224</f>
        <v>0</v>
      </c>
      <c r="I270" s="352">
        <f>'2. Прогноз. Без корректировки'!J224</f>
        <v>0</v>
      </c>
      <c r="J270" s="353">
        <f>'2. Прогноз. Без корректировки'!K224</f>
        <v>0</v>
      </c>
      <c r="K270" s="359">
        <f>'2. Прогноз. Без корректировки'!M224</f>
        <v>0</v>
      </c>
      <c r="L270" s="352">
        <f>'2. Прогноз. Без корректировки'!N224</f>
        <v>0</v>
      </c>
      <c r="M270" s="352">
        <f>'2. Прогноз. Без корректировки'!O224</f>
        <v>0</v>
      </c>
      <c r="N270" s="353">
        <f>'2. Прогноз. Без корректировки'!P224</f>
        <v>0</v>
      </c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</row>
    <row r="271" spans="1:49" x14ac:dyDescent="0.25">
      <c r="A271" s="18" t="s">
        <v>171</v>
      </c>
      <c r="B271" s="343" t="s">
        <v>149</v>
      </c>
      <c r="C271" s="359">
        <f>'2. Прогноз. Без корректировки'!C227</f>
        <v>0</v>
      </c>
      <c r="D271" s="352">
        <f>'2. Прогноз. Без корректировки'!D227</f>
        <v>2</v>
      </c>
      <c r="E271" s="352">
        <f>'2. Прогноз. Без корректировки'!E227</f>
        <v>3</v>
      </c>
      <c r="F271" s="363">
        <f>'2. Прогноз. Без корректировки'!F227</f>
        <v>3.226</v>
      </c>
      <c r="G271" s="351">
        <f>'2. Прогноз. Без корректировки'!H227</f>
        <v>0</v>
      </c>
      <c r="H271" s="352">
        <f>'2. Прогноз. Без корректировки'!I227</f>
        <v>0.86499999999999999</v>
      </c>
      <c r="I271" s="352">
        <f>'2. Прогноз. Без корректировки'!J227</f>
        <v>3</v>
      </c>
      <c r="J271" s="353">
        <f>'2. Прогноз. Без корректировки'!K227</f>
        <v>3.226</v>
      </c>
      <c r="K271" s="359">
        <f>'2. Прогноз. Без корректировки'!M227</f>
        <v>0</v>
      </c>
      <c r="L271" s="352">
        <f>'2. Прогноз. Без корректировки'!N227</f>
        <v>0.86499999999999999</v>
      </c>
      <c r="M271" s="352">
        <f>'2. Прогноз. Без корректировки'!O227</f>
        <v>3</v>
      </c>
      <c r="N271" s="353">
        <f>'2. Прогноз. Без корректировки'!P227</f>
        <v>3.226</v>
      </c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</row>
    <row r="272" spans="1:49" x14ac:dyDescent="0.25">
      <c r="A272" s="18" t="s">
        <v>176</v>
      </c>
      <c r="B272" s="343" t="s">
        <v>149</v>
      </c>
      <c r="C272" s="359">
        <f>'2. Прогноз. Без корректировки'!C230</f>
        <v>25</v>
      </c>
      <c r="D272" s="352">
        <f>'2. Прогноз. Без корректировки'!D230</f>
        <v>25</v>
      </c>
      <c r="E272" s="352">
        <f>'2. Прогноз. Без корректировки'!E230</f>
        <v>32</v>
      </c>
      <c r="F272" s="363">
        <f>'2. Прогноз. Без корректировки'!F230</f>
        <v>138.49600000000001</v>
      </c>
      <c r="G272" s="351">
        <f>'2. Прогноз. Без корректировки'!H230</f>
        <v>25</v>
      </c>
      <c r="H272" s="352">
        <f>'2. Прогноз. Без корректировки'!I230</f>
        <v>25</v>
      </c>
      <c r="I272" s="352">
        <f>'2. Прогноз. Без корректировки'!J230</f>
        <v>32</v>
      </c>
      <c r="J272" s="353">
        <f>'2. Прогноз. Без корректировки'!K230</f>
        <v>138.49600000000001</v>
      </c>
      <c r="K272" s="359">
        <f>'2. Прогноз. Без корректировки'!M230</f>
        <v>25</v>
      </c>
      <c r="L272" s="352">
        <f>'2. Прогноз. Без корректировки'!N230</f>
        <v>25</v>
      </c>
      <c r="M272" s="352">
        <f>'2. Прогноз. Без корректировки'!O230</f>
        <v>32</v>
      </c>
      <c r="N272" s="353">
        <f>'2. Прогноз. Без корректировки'!P230</f>
        <v>138.49600000000001</v>
      </c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</row>
    <row r="273" spans="1:49" x14ac:dyDescent="0.25">
      <c r="A273" s="18" t="s">
        <v>172</v>
      </c>
      <c r="B273" s="342" t="s">
        <v>149</v>
      </c>
      <c r="C273" s="359">
        <f>'2. Прогноз. Без корректировки'!C233</f>
        <v>0.48699999999999999</v>
      </c>
      <c r="D273" s="352">
        <f>'2. Прогноз. Без корректировки'!D233</f>
        <v>0.1</v>
      </c>
      <c r="E273" s="352">
        <f>'2. Прогноз. Без корректировки'!E233</f>
        <v>128.86099999999999</v>
      </c>
      <c r="F273" s="363">
        <f>'2. Прогноз. Без корректировки'!F233</f>
        <v>45.404000000000003</v>
      </c>
      <c r="G273" s="351">
        <f>'2. Прогноз. Без корректировки'!H233</f>
        <v>0.48699999999999999</v>
      </c>
      <c r="H273" s="352">
        <f>'2. Прогноз. Без корректировки'!I233</f>
        <v>0.1</v>
      </c>
      <c r="I273" s="352">
        <f>'2. Прогноз. Без корректировки'!J233</f>
        <v>128.86099999999999</v>
      </c>
      <c r="J273" s="353">
        <f>'2. Прогноз. Без корректировки'!K233</f>
        <v>67.403999999999996</v>
      </c>
      <c r="K273" s="359">
        <f>'2. Прогноз. Без корректировки'!M233</f>
        <v>0.48699999999999999</v>
      </c>
      <c r="L273" s="352">
        <f>'2. Прогноз. Без корректировки'!N233</f>
        <v>0.1</v>
      </c>
      <c r="M273" s="352">
        <f>'2. Прогноз. Без корректировки'!O233</f>
        <v>192.86099999999999</v>
      </c>
      <c r="N273" s="353">
        <f>'2. Прогноз. Без корректировки'!P233</f>
        <v>89.403999999999996</v>
      </c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</row>
    <row r="274" spans="1:49" s="33" customFormat="1" x14ac:dyDescent="0.25">
      <c r="A274" s="340" t="s">
        <v>51</v>
      </c>
      <c r="B274" s="341" t="s">
        <v>149</v>
      </c>
      <c r="C274" s="358">
        <f t="shared" ref="C274:N274" si="112">SUM(C275:C281)</f>
        <v>455.99799999999999</v>
      </c>
      <c r="D274" s="349">
        <f t="shared" si="112"/>
        <v>473.94799999999998</v>
      </c>
      <c r="E274" s="349">
        <f t="shared" si="112"/>
        <v>700.11200000000008</v>
      </c>
      <c r="F274" s="362">
        <f t="shared" si="112"/>
        <v>341.93600000000004</v>
      </c>
      <c r="G274" s="348">
        <f t="shared" si="112"/>
        <v>455.7</v>
      </c>
      <c r="H274" s="349">
        <f t="shared" si="112"/>
        <v>476.84399999999999</v>
      </c>
      <c r="I274" s="349">
        <f t="shared" si="112"/>
        <v>703.577</v>
      </c>
      <c r="J274" s="350">
        <f t="shared" si="112"/>
        <v>341.29500000000002</v>
      </c>
      <c r="K274" s="358">
        <f t="shared" si="112"/>
        <v>465.03300000000002</v>
      </c>
      <c r="L274" s="349">
        <f t="shared" si="112"/>
        <v>487.75099999999998</v>
      </c>
      <c r="M274" s="349">
        <f t="shared" si="112"/>
        <v>650.23199999999997</v>
      </c>
      <c r="N274" s="350">
        <f t="shared" si="112"/>
        <v>351.97400000000005</v>
      </c>
      <c r="O274" s="67"/>
      <c r="P274" s="67"/>
      <c r="Q274" s="67"/>
      <c r="R274" s="67"/>
      <c r="S274" s="67"/>
      <c r="T274" s="67"/>
      <c r="U274" s="67"/>
      <c r="V274" s="67"/>
      <c r="W274" s="67"/>
      <c r="X274" s="67"/>
      <c r="Y274" s="67"/>
      <c r="Z274" s="67"/>
      <c r="AA274" s="67"/>
      <c r="AB274" s="67"/>
      <c r="AC274" s="67"/>
      <c r="AD274" s="67"/>
      <c r="AE274" s="67"/>
      <c r="AF274" s="67"/>
      <c r="AG274" s="67"/>
      <c r="AH274" s="67"/>
      <c r="AI274" s="67"/>
      <c r="AJ274" s="67"/>
      <c r="AK274" s="67"/>
      <c r="AL274" s="67"/>
      <c r="AM274" s="67"/>
      <c r="AN274" s="67"/>
      <c r="AO274" s="67"/>
      <c r="AP274" s="67"/>
      <c r="AQ274" s="67"/>
      <c r="AR274" s="67"/>
      <c r="AS274" s="67"/>
      <c r="AT274" s="67"/>
      <c r="AU274" s="67"/>
      <c r="AV274" s="67"/>
      <c r="AW274" s="67"/>
    </row>
    <row r="275" spans="1:49" x14ac:dyDescent="0.25">
      <c r="A275" s="18" t="s">
        <v>167</v>
      </c>
      <c r="B275" s="342" t="s">
        <v>149</v>
      </c>
      <c r="C275" s="359">
        <f>'2. Прогноз. Без корректировки'!C268</f>
        <v>8.91</v>
      </c>
      <c r="D275" s="352">
        <f>'2. Прогноз. Без корректировки'!D268+C367</f>
        <v>6.4889999999999999</v>
      </c>
      <c r="E275" s="352">
        <f>'2. Прогноз. Без корректировки'!E268+D367</f>
        <v>3.129</v>
      </c>
      <c r="F275" s="363">
        <f>'2. Прогноз. Без корректировки'!F268+E367</f>
        <v>0.20899999999999999</v>
      </c>
      <c r="G275" s="351">
        <f>'2. Прогноз. Без корректировки'!H268+F367</f>
        <v>5.78</v>
      </c>
      <c r="H275" s="352">
        <f>'2. Прогноз. Без корректировки'!I268+G367</f>
        <v>3.359</v>
      </c>
      <c r="I275" s="352">
        <f>'2. Прогноз. Без корректировки'!J268+H367</f>
        <v>0.69900000000000007</v>
      </c>
      <c r="J275" s="353">
        <f>'2. Прогноз. Без корректировки'!K268+I367</f>
        <v>0.77900000000000003</v>
      </c>
      <c r="K275" s="359">
        <f>'2. Прогноз. Без корректировки'!M268+J367</f>
        <v>5.78</v>
      </c>
      <c r="L275" s="352">
        <f>'2. Прогноз. Без корректировки'!N268+K367</f>
        <v>3.359</v>
      </c>
      <c r="M275" s="352">
        <f>'2. Прогноз. Без корректировки'!O268+L367</f>
        <v>0.81400000000000006</v>
      </c>
      <c r="N275" s="353">
        <f>'2. Прогноз. Без корректировки'!P268+M367</f>
        <v>0.89400000000000002</v>
      </c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</row>
    <row r="276" spans="1:49" x14ac:dyDescent="0.25">
      <c r="A276" s="18" t="s">
        <v>168</v>
      </c>
      <c r="B276" s="342" t="s">
        <v>149</v>
      </c>
      <c r="C276" s="359">
        <f>'2. Прогноз. Без корректировки'!C269</f>
        <v>320.28399999999999</v>
      </c>
      <c r="D276" s="352">
        <f>'2. Прогноз. Без корректировки'!D269+C368</f>
        <v>320.73399999999998</v>
      </c>
      <c r="E276" s="352">
        <f>'2. Прогноз. Без корректировки'!E269+D368</f>
        <v>406.75299999999999</v>
      </c>
      <c r="F276" s="363">
        <f>'2. Прогноз. Без корректировки'!F269+E368</f>
        <v>86.820999999999998</v>
      </c>
      <c r="G276" s="351">
        <f>'2. Прогноз. Без корректировки'!H269+F368</f>
        <v>232.14500000000001</v>
      </c>
      <c r="H276" s="352">
        <f>'2. Прогноз. Без корректировки'!I269+G368</f>
        <v>232.595</v>
      </c>
      <c r="I276" s="352">
        <f>'2. Прогноз. Без корректировки'!J269+H368</f>
        <v>309.40699999999998</v>
      </c>
      <c r="J276" s="353">
        <f>'2. Прогноз. Без корректировки'!K269+I368</f>
        <v>7.4999999999999997E-2</v>
      </c>
      <c r="K276" s="359">
        <f>'2. Прогноз. Без корректировки'!M269+J368</f>
        <v>155.72399999999999</v>
      </c>
      <c r="L276" s="352">
        <f>'2. Прогноз. Без корректировки'!N269+K368</f>
        <v>156.17399999999998</v>
      </c>
      <c r="M276" s="352">
        <f>'2. Прогноз. Без корректировки'!O269+L368</f>
        <v>233.767</v>
      </c>
      <c r="N276" s="353">
        <f>'2. Прогноз. Без корректировки'!P269+M368</f>
        <v>10.435</v>
      </c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</row>
    <row r="277" spans="1:49" x14ac:dyDescent="0.25">
      <c r="A277" s="18" t="s">
        <v>169</v>
      </c>
      <c r="B277" s="342" t="s">
        <v>149</v>
      </c>
      <c r="C277" s="359">
        <f>'2. Прогноз. Без корректировки'!C270</f>
        <v>2.0179999999999998</v>
      </c>
      <c r="D277" s="352">
        <f>'2. Прогноз. Без корректировки'!D270+C369</f>
        <v>3.6259999999999999</v>
      </c>
      <c r="E277" s="352">
        <f>'2. Прогноз. Без корректировки'!E270+D369</f>
        <v>13.819000000000001</v>
      </c>
      <c r="F277" s="363">
        <f>'2. Прогноз. Без корректировки'!F270+E369</f>
        <v>5.2779999999999996</v>
      </c>
      <c r="G277" s="351">
        <f>'2. Прогноз. Без корректировки'!H270+F369</f>
        <v>5.0579999999999998</v>
      </c>
      <c r="H277" s="352">
        <f>'2. Прогноз. Без корректировки'!I270+G369</f>
        <v>6.6660000000000004</v>
      </c>
      <c r="I277" s="352">
        <f>'2. Прогноз. Без корректировки'!J270+H369</f>
        <v>16.859000000000002</v>
      </c>
      <c r="J277" s="353">
        <f>'2. Прогноз. Без корректировки'!K270+I369</f>
        <v>8.3179999999999996</v>
      </c>
      <c r="K277" s="359">
        <f>'2. Прогноз. Без корректировки'!M270+J369</f>
        <v>8.0980000000000008</v>
      </c>
      <c r="L277" s="352">
        <f>'2. Прогноз. Без корректировки'!N270+K369</f>
        <v>9.7059999999999995</v>
      </c>
      <c r="M277" s="352">
        <f>'2. Прогноз. Без корректировки'!O270+L369</f>
        <v>19.899000000000001</v>
      </c>
      <c r="N277" s="353">
        <f>'2. Прогноз. Без корректировки'!P270+M369</f>
        <v>11.358000000000001</v>
      </c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</row>
    <row r="278" spans="1:49" x14ac:dyDescent="0.25">
      <c r="A278" s="18" t="s">
        <v>170</v>
      </c>
      <c r="B278" s="342" t="s">
        <v>149</v>
      </c>
      <c r="C278" s="359">
        <f>'2. Прогноз. Без корректировки'!C271</f>
        <v>0.39800000000000002</v>
      </c>
      <c r="D278" s="352">
        <f>'2. Прогноз. Без корректировки'!D271+C370</f>
        <v>0.64700000000000002</v>
      </c>
      <c r="E278" s="352">
        <f>'2. Прогноз. Без корректировки'!E271+D370</f>
        <v>2.7250000000000001</v>
      </c>
      <c r="F278" s="363">
        <f>'2. Прогноз. Без корректировки'!F271+E370</f>
        <v>2.448</v>
      </c>
      <c r="G278" s="351">
        <f>'2. Прогноз. Без корректировки'!H271+F370</f>
        <v>0.37400000000000017</v>
      </c>
      <c r="H278" s="352">
        <f>'2. Прогноз. Без корректировки'!I271+G370</f>
        <v>0.62300000000000022</v>
      </c>
      <c r="I278" s="352">
        <f>'2. Прогноз. Без корректировки'!J271+H370</f>
        <v>2.7010000000000001</v>
      </c>
      <c r="J278" s="353">
        <f>'2. Прогноз. Без корректировки'!K271+I370</f>
        <v>2.4240000000000004</v>
      </c>
      <c r="K278" s="359">
        <f>'2. Прогноз. Без корректировки'!M271+J370</f>
        <v>0.37599999999999989</v>
      </c>
      <c r="L278" s="352">
        <f>'2. Прогноз. Без корректировки'!N271+K370</f>
        <v>0.62499999999999989</v>
      </c>
      <c r="M278" s="352">
        <f>'2. Прогноз. Без корректировки'!O271+L370</f>
        <v>2.7029999999999998</v>
      </c>
      <c r="N278" s="353">
        <f>'2. Прогноз. Без корректировки'!P271+M370</f>
        <v>2.4259999999999997</v>
      </c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</row>
    <row r="279" spans="1:49" x14ac:dyDescent="0.25">
      <c r="A279" s="18" t="s">
        <v>171</v>
      </c>
      <c r="B279" s="342" t="s">
        <v>149</v>
      </c>
      <c r="C279" s="359">
        <f>'2. Прогноз. Без корректировки'!C272</f>
        <v>5.1740000000000004</v>
      </c>
      <c r="D279" s="352">
        <f>'2. Прогноз. Без корректировки'!D272+C371</f>
        <v>1.591</v>
      </c>
      <c r="E279" s="352">
        <f>'2. Прогноз. Без корректировки'!E272+D371</f>
        <v>8.359</v>
      </c>
      <c r="F279" s="363">
        <f>'2. Прогноз. Без корректировки'!F272+E371</f>
        <v>2.3479999999999999</v>
      </c>
      <c r="G279" s="351">
        <f>'2. Прогноз. Без корректировки'!H272+F371</f>
        <v>2.448</v>
      </c>
      <c r="H279" s="352">
        <f>'2. Прогноз. Без корректировки'!I272+G371</f>
        <v>0</v>
      </c>
      <c r="I279" s="352">
        <f>'2. Прогноз. Без корректировки'!J272+H371</f>
        <v>6.8679999999999994</v>
      </c>
      <c r="J279" s="353">
        <f>'2. Прогноз. Без корректировки'!K272+I371</f>
        <v>0.80700000000000016</v>
      </c>
      <c r="K279" s="359">
        <f>'2. Прогноз. Без корректировки'!M272+J371</f>
        <v>1.1000000000000001</v>
      </c>
      <c r="L279" s="352">
        <f>'2. Прогноз. Без корректировки'!N272+K371</f>
        <v>0.252</v>
      </c>
      <c r="M279" s="352">
        <f>'2. Прогноз. Без корректировки'!O272+L371</f>
        <v>7.0200000000000005</v>
      </c>
      <c r="N279" s="353">
        <f>'2. Прогноз. Без корректировки'!P272+M371</f>
        <v>1.0090000000000001</v>
      </c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</row>
    <row r="280" spans="1:49" x14ac:dyDescent="0.25">
      <c r="A280" s="18" t="s">
        <v>176</v>
      </c>
      <c r="B280" s="342" t="s">
        <v>149</v>
      </c>
      <c r="C280" s="359">
        <f>'2. Прогноз. Без корректировки'!C273</f>
        <v>58.892000000000003</v>
      </c>
      <c r="D280" s="352">
        <f>'2. Прогноз. Без корректировки'!D273+C372</f>
        <v>54.314</v>
      </c>
      <c r="E280" s="352">
        <f>'2. Прогноз. Без корректировки'!E273+D372</f>
        <v>139.607</v>
      </c>
      <c r="F280" s="363">
        <f>'2. Прогноз. Без корректировки'!F273+E372</f>
        <v>101.941</v>
      </c>
      <c r="G280" s="351">
        <f>'2. Прогноз. Без корректировки'!H273+F372</f>
        <v>69.941000000000003</v>
      </c>
      <c r="H280" s="352">
        <f>'2. Прогноз. Без корректировки'!I273+G372</f>
        <v>65.337000000000003</v>
      </c>
      <c r="I280" s="352">
        <f>'2. Прогноз. Без корректировки'!J273+H372</f>
        <v>150.60400000000001</v>
      </c>
      <c r="J280" s="353">
        <f>'2. Прогноз. Без корректировки'!K273+I372</f>
        <v>112.913</v>
      </c>
      <c r="K280" s="359">
        <f>'2. Прогноз. Без корректировки'!M273+J372</f>
        <v>80.912999999999997</v>
      </c>
      <c r="L280" s="352">
        <f>'2. Прогноз. Без корректировки'!N273+K372</f>
        <v>76.283000000000001</v>
      </c>
      <c r="M280" s="352">
        <f>'2. Прогноз. Без корректировки'!O273+L372</f>
        <v>161.52500000000001</v>
      </c>
      <c r="N280" s="353">
        <f>'2. Прогноз. Без корректировки'!P273+M372</f>
        <v>123.80800000000001</v>
      </c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</row>
    <row r="281" spans="1:49" x14ac:dyDescent="0.25">
      <c r="A281" s="18" t="s">
        <v>172</v>
      </c>
      <c r="B281" s="342" t="s">
        <v>149</v>
      </c>
      <c r="C281" s="359">
        <f>'2. Прогноз. Без корректировки'!C274</f>
        <v>60.322000000000003</v>
      </c>
      <c r="D281" s="352">
        <f>'2. Прогноз. Без корректировки'!D274+C373</f>
        <v>86.546999999999997</v>
      </c>
      <c r="E281" s="352">
        <f>'2. Прогноз. Без корректировки'!E274+D373</f>
        <v>125.72</v>
      </c>
      <c r="F281" s="363">
        <f>'2. Прогноз. Без корректировки'!F274+E373</f>
        <v>142.89099999999999</v>
      </c>
      <c r="G281" s="351">
        <f>'2. Прогноз. Без корректировки'!H274+F373</f>
        <v>139.95400000000001</v>
      </c>
      <c r="H281" s="352">
        <f>'2. Прогноз. Без корректировки'!I274+G373</f>
        <v>168.26400000000001</v>
      </c>
      <c r="I281" s="352">
        <f>'2. Прогноз. Без корректировки'!J274+H373</f>
        <v>216.43899999999999</v>
      </c>
      <c r="J281" s="353">
        <f>'2. Прогноз. Без корректировки'!K274+I373</f>
        <v>215.97900000000001</v>
      </c>
      <c r="K281" s="359">
        <f>'2. Прогноз. Без корректировки'!M274+J373</f>
        <v>213.042</v>
      </c>
      <c r="L281" s="352">
        <f>'2. Прогноз. Без корректировки'!N274+K373</f>
        <v>241.352</v>
      </c>
      <c r="M281" s="352">
        <f>'2. Прогноз. Без корректировки'!O274+L373</f>
        <v>224.50399999999999</v>
      </c>
      <c r="N281" s="353">
        <f>'2. Прогноз. Без корректировки'!P274+M373</f>
        <v>202.04400000000001</v>
      </c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</row>
    <row r="282" spans="1:49" ht="28.5" x14ac:dyDescent="0.25">
      <c r="A282" s="344" t="s">
        <v>52</v>
      </c>
      <c r="B282" s="341" t="s">
        <v>149</v>
      </c>
      <c r="C282" s="358">
        <f t="shared" ref="C282:N282" si="113">SUM(C283:C289)</f>
        <v>17.673999999999999</v>
      </c>
      <c r="D282" s="349">
        <f t="shared" si="113"/>
        <v>7.9709999999999992</v>
      </c>
      <c r="E282" s="349">
        <f t="shared" si="113"/>
        <v>24.49</v>
      </c>
      <c r="F282" s="362">
        <f t="shared" si="113"/>
        <v>62.741</v>
      </c>
      <c r="G282" s="348">
        <f t="shared" si="113"/>
        <v>17.673999999999999</v>
      </c>
      <c r="H282" s="349">
        <f t="shared" si="113"/>
        <v>7.9709999999999992</v>
      </c>
      <c r="I282" s="349">
        <f t="shared" si="113"/>
        <v>24.49</v>
      </c>
      <c r="J282" s="350">
        <f t="shared" si="113"/>
        <v>62.741</v>
      </c>
      <c r="K282" s="358">
        <f t="shared" si="113"/>
        <v>17.673999999999999</v>
      </c>
      <c r="L282" s="349">
        <f t="shared" si="113"/>
        <v>7.9709999999999992</v>
      </c>
      <c r="M282" s="349">
        <f t="shared" si="113"/>
        <v>24.49</v>
      </c>
      <c r="N282" s="350">
        <f t="shared" si="113"/>
        <v>62.741</v>
      </c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</row>
    <row r="283" spans="1:49" x14ac:dyDescent="0.25">
      <c r="A283" s="70" t="s">
        <v>167</v>
      </c>
      <c r="B283" s="342" t="s">
        <v>149</v>
      </c>
      <c r="C283" s="359">
        <f t="shared" ref="C283:F289" si="114">(MIN(D173,I173,N173,S173,X173,AC173,AH173))</f>
        <v>0.1</v>
      </c>
      <c r="D283" s="352">
        <f t="shared" si="114"/>
        <v>1</v>
      </c>
      <c r="E283" s="352">
        <f t="shared" si="114"/>
        <v>0.5</v>
      </c>
      <c r="F283" s="363">
        <f t="shared" si="114"/>
        <v>0.9</v>
      </c>
      <c r="G283" s="351">
        <f t="shared" ref="G283:J289" si="115">(MIN(D173,I173,N173,S173,X173,AC173,AH173))</f>
        <v>0.1</v>
      </c>
      <c r="H283" s="352">
        <f t="shared" si="115"/>
        <v>1</v>
      </c>
      <c r="I283" s="352">
        <f t="shared" si="115"/>
        <v>0.5</v>
      </c>
      <c r="J283" s="353">
        <f t="shared" si="115"/>
        <v>0.9</v>
      </c>
      <c r="K283" s="359">
        <f t="shared" ref="K283:N289" si="116">(MIN(D173,I173,N173,S173,X173,AC173,AH173))</f>
        <v>0.1</v>
      </c>
      <c r="L283" s="352">
        <f t="shared" si="116"/>
        <v>1</v>
      </c>
      <c r="M283" s="352">
        <f t="shared" si="116"/>
        <v>0.5</v>
      </c>
      <c r="N283" s="353">
        <f t="shared" si="116"/>
        <v>0.9</v>
      </c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</row>
    <row r="284" spans="1:49" x14ac:dyDescent="0.25">
      <c r="A284" s="70" t="s">
        <v>168</v>
      </c>
      <c r="B284" s="342" t="s">
        <v>149</v>
      </c>
      <c r="C284" s="359">
        <f t="shared" si="114"/>
        <v>1.2</v>
      </c>
      <c r="D284" s="352">
        <f t="shared" si="114"/>
        <v>0.5</v>
      </c>
      <c r="E284" s="352">
        <f t="shared" si="114"/>
        <v>3.3</v>
      </c>
      <c r="F284" s="363">
        <f t="shared" si="114"/>
        <v>10.4</v>
      </c>
      <c r="G284" s="351">
        <f t="shared" si="115"/>
        <v>1.2</v>
      </c>
      <c r="H284" s="352">
        <f t="shared" si="115"/>
        <v>0.5</v>
      </c>
      <c r="I284" s="352">
        <f t="shared" si="115"/>
        <v>3.3</v>
      </c>
      <c r="J284" s="353">
        <f t="shared" si="115"/>
        <v>10.4</v>
      </c>
      <c r="K284" s="359">
        <f t="shared" si="116"/>
        <v>1.2</v>
      </c>
      <c r="L284" s="352">
        <f t="shared" si="116"/>
        <v>0.5</v>
      </c>
      <c r="M284" s="352">
        <f t="shared" si="116"/>
        <v>3.3</v>
      </c>
      <c r="N284" s="353">
        <f t="shared" si="116"/>
        <v>10.4</v>
      </c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</row>
    <row r="285" spans="1:49" x14ac:dyDescent="0.25">
      <c r="A285" s="70" t="s">
        <v>169</v>
      </c>
      <c r="B285" s="342" t="s">
        <v>149</v>
      </c>
      <c r="C285" s="359">
        <f t="shared" si="114"/>
        <v>0.2</v>
      </c>
      <c r="D285" s="352">
        <f t="shared" si="114"/>
        <v>0.42499999999999999</v>
      </c>
      <c r="E285" s="352">
        <f t="shared" si="114"/>
        <v>1.63</v>
      </c>
      <c r="F285" s="363">
        <f t="shared" si="114"/>
        <v>0.38</v>
      </c>
      <c r="G285" s="351">
        <f t="shared" si="115"/>
        <v>0.2</v>
      </c>
      <c r="H285" s="352">
        <f t="shared" si="115"/>
        <v>0.42499999999999999</v>
      </c>
      <c r="I285" s="352">
        <f t="shared" si="115"/>
        <v>1.63</v>
      </c>
      <c r="J285" s="353">
        <f t="shared" si="115"/>
        <v>0.38</v>
      </c>
      <c r="K285" s="359">
        <f t="shared" si="116"/>
        <v>0.2</v>
      </c>
      <c r="L285" s="352">
        <f t="shared" si="116"/>
        <v>0.42499999999999999</v>
      </c>
      <c r="M285" s="352">
        <f t="shared" si="116"/>
        <v>1.63</v>
      </c>
      <c r="N285" s="353">
        <f t="shared" si="116"/>
        <v>0.38</v>
      </c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</row>
    <row r="286" spans="1:49" x14ac:dyDescent="0.25">
      <c r="A286" s="70" t="s">
        <v>170</v>
      </c>
      <c r="B286" s="342" t="s">
        <v>149</v>
      </c>
      <c r="C286" s="359">
        <f t="shared" si="114"/>
        <v>0.374</v>
      </c>
      <c r="D286" s="352">
        <f t="shared" si="114"/>
        <v>4.5999999999999999E-2</v>
      </c>
      <c r="E286" s="352">
        <f t="shared" si="114"/>
        <v>2.4500000000000002</v>
      </c>
      <c r="F286" s="363">
        <f t="shared" si="114"/>
        <v>2.6240000000000001</v>
      </c>
      <c r="G286" s="351">
        <f t="shared" si="115"/>
        <v>0.374</v>
      </c>
      <c r="H286" s="352">
        <f t="shared" si="115"/>
        <v>4.5999999999999999E-2</v>
      </c>
      <c r="I286" s="352">
        <f t="shared" si="115"/>
        <v>2.4500000000000002</v>
      </c>
      <c r="J286" s="353">
        <f t="shared" si="115"/>
        <v>2.6240000000000001</v>
      </c>
      <c r="K286" s="359">
        <f t="shared" si="116"/>
        <v>0.374</v>
      </c>
      <c r="L286" s="352">
        <f t="shared" si="116"/>
        <v>4.5999999999999999E-2</v>
      </c>
      <c r="M286" s="352">
        <f t="shared" si="116"/>
        <v>2.4500000000000002</v>
      </c>
      <c r="N286" s="353">
        <f t="shared" si="116"/>
        <v>2.6240000000000001</v>
      </c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</row>
    <row r="287" spans="1:49" x14ac:dyDescent="0.25">
      <c r="A287" s="70" t="s">
        <v>171</v>
      </c>
      <c r="B287" s="342" t="s">
        <v>149</v>
      </c>
      <c r="C287" s="359">
        <f t="shared" si="114"/>
        <v>0.1</v>
      </c>
      <c r="D287" s="352">
        <f t="shared" si="114"/>
        <v>0.1</v>
      </c>
      <c r="E287" s="352">
        <f t="shared" si="114"/>
        <v>3.31</v>
      </c>
      <c r="F287" s="363">
        <f t="shared" si="114"/>
        <v>1</v>
      </c>
      <c r="G287" s="351">
        <f t="shared" si="115"/>
        <v>0.1</v>
      </c>
      <c r="H287" s="352">
        <f t="shared" si="115"/>
        <v>0.1</v>
      </c>
      <c r="I287" s="352">
        <f t="shared" si="115"/>
        <v>3.31</v>
      </c>
      <c r="J287" s="353">
        <f t="shared" si="115"/>
        <v>1</v>
      </c>
      <c r="K287" s="359">
        <f t="shared" si="116"/>
        <v>0.1</v>
      </c>
      <c r="L287" s="352">
        <f t="shared" si="116"/>
        <v>0.1</v>
      </c>
      <c r="M287" s="352">
        <f t="shared" si="116"/>
        <v>3.31</v>
      </c>
      <c r="N287" s="353">
        <f t="shared" si="116"/>
        <v>1</v>
      </c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</row>
    <row r="288" spans="1:49" x14ac:dyDescent="0.25">
      <c r="A288" s="70" t="s">
        <v>176</v>
      </c>
      <c r="B288" s="342" t="s">
        <v>149</v>
      </c>
      <c r="C288" s="359">
        <f t="shared" si="114"/>
        <v>15.6</v>
      </c>
      <c r="D288" s="352">
        <f t="shared" si="114"/>
        <v>5.6</v>
      </c>
      <c r="E288" s="352">
        <f t="shared" si="114"/>
        <v>11.1</v>
      </c>
      <c r="F288" s="363">
        <f t="shared" si="114"/>
        <v>44.4</v>
      </c>
      <c r="G288" s="351">
        <f t="shared" si="115"/>
        <v>15.6</v>
      </c>
      <c r="H288" s="352">
        <f t="shared" si="115"/>
        <v>5.6</v>
      </c>
      <c r="I288" s="352">
        <f t="shared" si="115"/>
        <v>11.1</v>
      </c>
      <c r="J288" s="353">
        <f t="shared" si="115"/>
        <v>44.4</v>
      </c>
      <c r="K288" s="359">
        <f t="shared" si="116"/>
        <v>15.6</v>
      </c>
      <c r="L288" s="352">
        <f t="shared" si="116"/>
        <v>5.6</v>
      </c>
      <c r="M288" s="352">
        <f t="shared" si="116"/>
        <v>11.1</v>
      </c>
      <c r="N288" s="353">
        <f t="shared" si="116"/>
        <v>44.4</v>
      </c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</row>
    <row r="289" spans="1:49" x14ac:dyDescent="0.25">
      <c r="A289" s="70" t="s">
        <v>172</v>
      </c>
      <c r="B289" s="342" t="s">
        <v>149</v>
      </c>
      <c r="C289" s="359">
        <f t="shared" si="114"/>
        <v>0.1</v>
      </c>
      <c r="D289" s="352">
        <f t="shared" si="114"/>
        <v>0.3</v>
      </c>
      <c r="E289" s="352">
        <f t="shared" si="114"/>
        <v>2.2000000000000002</v>
      </c>
      <c r="F289" s="363">
        <f t="shared" si="114"/>
        <v>3.0369999999999999</v>
      </c>
      <c r="G289" s="351">
        <f t="shared" si="115"/>
        <v>0.1</v>
      </c>
      <c r="H289" s="352">
        <f t="shared" si="115"/>
        <v>0.3</v>
      </c>
      <c r="I289" s="352">
        <f t="shared" si="115"/>
        <v>2.2000000000000002</v>
      </c>
      <c r="J289" s="353">
        <f t="shared" si="115"/>
        <v>3.0369999999999999</v>
      </c>
      <c r="K289" s="359">
        <f t="shared" si="116"/>
        <v>0.1</v>
      </c>
      <c r="L289" s="352">
        <f t="shared" si="116"/>
        <v>0.3</v>
      </c>
      <c r="M289" s="352">
        <f t="shared" si="116"/>
        <v>2.2000000000000002</v>
      </c>
      <c r="N289" s="353">
        <f t="shared" si="116"/>
        <v>3.0369999999999999</v>
      </c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</row>
    <row r="290" spans="1:49" x14ac:dyDescent="0.25">
      <c r="A290" s="372" t="s">
        <v>53</v>
      </c>
      <c r="B290" s="373"/>
      <c r="C290" s="374"/>
      <c r="D290" s="374"/>
      <c r="E290" s="374"/>
      <c r="F290" s="374"/>
      <c r="G290" s="374"/>
      <c r="H290" s="374"/>
      <c r="I290" s="374"/>
      <c r="J290" s="374"/>
      <c r="K290" s="374"/>
      <c r="L290" s="374"/>
      <c r="M290" s="374"/>
      <c r="N290" s="375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</row>
    <row r="291" spans="1:49" ht="57" x14ac:dyDescent="0.25">
      <c r="A291" s="340" t="s">
        <v>54</v>
      </c>
      <c r="B291" s="427" t="s">
        <v>149</v>
      </c>
      <c r="C291" s="428">
        <f t="shared" ref="C291:N291" si="117">SUM(C292:C298)</f>
        <v>0</v>
      </c>
      <c r="D291" s="429">
        <f t="shared" si="117"/>
        <v>0</v>
      </c>
      <c r="E291" s="429">
        <f t="shared" si="117"/>
        <v>0</v>
      </c>
      <c r="F291" s="430">
        <f t="shared" si="117"/>
        <v>0.86700000000000021</v>
      </c>
      <c r="G291" s="431">
        <f t="shared" si="117"/>
        <v>0</v>
      </c>
      <c r="H291" s="429">
        <f t="shared" si="117"/>
        <v>0.1</v>
      </c>
      <c r="I291" s="429">
        <f t="shared" si="117"/>
        <v>0</v>
      </c>
      <c r="J291" s="432">
        <f t="shared" si="117"/>
        <v>10.839</v>
      </c>
      <c r="K291" s="428">
        <f t="shared" si="117"/>
        <v>0</v>
      </c>
      <c r="L291" s="429">
        <f t="shared" si="117"/>
        <v>0</v>
      </c>
      <c r="M291" s="429">
        <f t="shared" si="117"/>
        <v>0</v>
      </c>
      <c r="N291" s="432">
        <f t="shared" si="117"/>
        <v>0.2040000000000004</v>
      </c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</row>
    <row r="292" spans="1:49" x14ac:dyDescent="0.25">
      <c r="A292" s="18" t="s">
        <v>167</v>
      </c>
      <c r="B292" s="342" t="s">
        <v>149</v>
      </c>
      <c r="C292" s="359">
        <f t="shared" ref="C292:N292" si="118">IF(C275&lt;C283,-(C275-C283),0)</f>
        <v>0</v>
      </c>
      <c r="D292" s="352">
        <f t="shared" si="118"/>
        <v>0</v>
      </c>
      <c r="E292" s="352">
        <f t="shared" si="118"/>
        <v>0</v>
      </c>
      <c r="F292" s="363">
        <f t="shared" si="118"/>
        <v>0.69100000000000006</v>
      </c>
      <c r="G292" s="351">
        <f t="shared" si="118"/>
        <v>0</v>
      </c>
      <c r="H292" s="352">
        <f t="shared" si="118"/>
        <v>0</v>
      </c>
      <c r="I292" s="352">
        <f t="shared" si="118"/>
        <v>0</v>
      </c>
      <c r="J292" s="353">
        <f t="shared" si="118"/>
        <v>0.121</v>
      </c>
      <c r="K292" s="359">
        <f t="shared" si="118"/>
        <v>0</v>
      </c>
      <c r="L292" s="352">
        <f t="shared" si="118"/>
        <v>0</v>
      </c>
      <c r="M292" s="352">
        <f t="shared" si="118"/>
        <v>0</v>
      </c>
      <c r="N292" s="353">
        <f t="shared" si="118"/>
        <v>6.0000000000000053E-3</v>
      </c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</row>
    <row r="293" spans="1:49" x14ac:dyDescent="0.25">
      <c r="A293" s="18" t="s">
        <v>168</v>
      </c>
      <c r="B293" s="342" t="s">
        <v>149</v>
      </c>
      <c r="C293" s="359">
        <f t="shared" ref="C293:N293" si="119">IF(C276&lt;C284,-(C276-C284),0)</f>
        <v>0</v>
      </c>
      <c r="D293" s="352">
        <f t="shared" si="119"/>
        <v>0</v>
      </c>
      <c r="E293" s="352">
        <f t="shared" si="119"/>
        <v>0</v>
      </c>
      <c r="F293" s="363">
        <f t="shared" si="119"/>
        <v>0</v>
      </c>
      <c r="G293" s="351">
        <f t="shared" si="119"/>
        <v>0</v>
      </c>
      <c r="H293" s="352">
        <f t="shared" si="119"/>
        <v>0</v>
      </c>
      <c r="I293" s="352">
        <f t="shared" si="119"/>
        <v>0</v>
      </c>
      <c r="J293" s="353">
        <f t="shared" si="119"/>
        <v>10.325000000000001</v>
      </c>
      <c r="K293" s="359">
        <f t="shared" si="119"/>
        <v>0</v>
      </c>
      <c r="L293" s="352">
        <f t="shared" si="119"/>
        <v>0</v>
      </c>
      <c r="M293" s="352">
        <f t="shared" si="119"/>
        <v>0</v>
      </c>
      <c r="N293" s="353">
        <f t="shared" si="119"/>
        <v>0</v>
      </c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</row>
    <row r="294" spans="1:49" x14ac:dyDescent="0.25">
      <c r="A294" s="18" t="s">
        <v>169</v>
      </c>
      <c r="B294" s="342" t="s">
        <v>149</v>
      </c>
      <c r="C294" s="359">
        <f t="shared" ref="C294:N294" si="120">IF(C277&lt;C285,-(C277-C285),0)</f>
        <v>0</v>
      </c>
      <c r="D294" s="352">
        <f t="shared" si="120"/>
        <v>0</v>
      </c>
      <c r="E294" s="352">
        <f t="shared" si="120"/>
        <v>0</v>
      </c>
      <c r="F294" s="363">
        <f t="shared" si="120"/>
        <v>0</v>
      </c>
      <c r="G294" s="351">
        <f t="shared" si="120"/>
        <v>0</v>
      </c>
      <c r="H294" s="352">
        <f t="shared" si="120"/>
        <v>0</v>
      </c>
      <c r="I294" s="352">
        <f t="shared" si="120"/>
        <v>0</v>
      </c>
      <c r="J294" s="353">
        <f t="shared" si="120"/>
        <v>0</v>
      </c>
      <c r="K294" s="359">
        <f t="shared" si="120"/>
        <v>0</v>
      </c>
      <c r="L294" s="352">
        <f t="shared" si="120"/>
        <v>0</v>
      </c>
      <c r="M294" s="352">
        <f t="shared" si="120"/>
        <v>0</v>
      </c>
      <c r="N294" s="353">
        <f t="shared" si="120"/>
        <v>0</v>
      </c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</row>
    <row r="295" spans="1:49" x14ac:dyDescent="0.25">
      <c r="A295" s="18" t="s">
        <v>170</v>
      </c>
      <c r="B295" s="342" t="s">
        <v>149</v>
      </c>
      <c r="C295" s="359">
        <f t="shared" ref="C295:N295" si="121">IF(C278&lt;C286,-(C278-C286),0)</f>
        <v>0</v>
      </c>
      <c r="D295" s="352">
        <f t="shared" si="121"/>
        <v>0</v>
      </c>
      <c r="E295" s="352">
        <f t="shared" si="121"/>
        <v>0</v>
      </c>
      <c r="F295" s="363">
        <f t="shared" si="121"/>
        <v>0.17600000000000016</v>
      </c>
      <c r="G295" s="351">
        <f t="shared" si="121"/>
        <v>0</v>
      </c>
      <c r="H295" s="352">
        <f t="shared" si="121"/>
        <v>0</v>
      </c>
      <c r="I295" s="352">
        <f t="shared" si="121"/>
        <v>0</v>
      </c>
      <c r="J295" s="353">
        <f t="shared" si="121"/>
        <v>0.19999999999999973</v>
      </c>
      <c r="K295" s="359">
        <f t="shared" si="121"/>
        <v>0</v>
      </c>
      <c r="L295" s="352">
        <f t="shared" si="121"/>
        <v>0</v>
      </c>
      <c r="M295" s="352">
        <f t="shared" si="121"/>
        <v>0</v>
      </c>
      <c r="N295" s="353">
        <f t="shared" si="121"/>
        <v>0.1980000000000004</v>
      </c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</row>
    <row r="296" spans="1:49" x14ac:dyDescent="0.25">
      <c r="A296" s="18" t="s">
        <v>171</v>
      </c>
      <c r="B296" s="342" t="s">
        <v>149</v>
      </c>
      <c r="C296" s="359">
        <f t="shared" ref="C296:N296" si="122">IF(C279&lt;C287,-(C279-C287),0)</f>
        <v>0</v>
      </c>
      <c r="D296" s="352">
        <f t="shared" si="122"/>
        <v>0</v>
      </c>
      <c r="E296" s="352">
        <f t="shared" si="122"/>
        <v>0</v>
      </c>
      <c r="F296" s="363">
        <f t="shared" si="122"/>
        <v>0</v>
      </c>
      <c r="G296" s="351">
        <f t="shared" si="122"/>
        <v>0</v>
      </c>
      <c r="H296" s="352">
        <f t="shared" si="122"/>
        <v>0.1</v>
      </c>
      <c r="I296" s="352">
        <f t="shared" si="122"/>
        <v>0</v>
      </c>
      <c r="J296" s="353">
        <f t="shared" si="122"/>
        <v>0.19299999999999984</v>
      </c>
      <c r="K296" s="359">
        <f t="shared" si="122"/>
        <v>0</v>
      </c>
      <c r="L296" s="352">
        <f t="shared" si="122"/>
        <v>0</v>
      </c>
      <c r="M296" s="352">
        <f t="shared" si="122"/>
        <v>0</v>
      </c>
      <c r="N296" s="353">
        <f t="shared" si="122"/>
        <v>0</v>
      </c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</row>
    <row r="297" spans="1:49" x14ac:dyDescent="0.25">
      <c r="A297" s="18" t="s">
        <v>176</v>
      </c>
      <c r="B297" s="342" t="s">
        <v>149</v>
      </c>
      <c r="C297" s="359">
        <f t="shared" ref="C297:N297" si="123">IF(C280&lt;C288,-(C280-C288),0)</f>
        <v>0</v>
      </c>
      <c r="D297" s="352">
        <f t="shared" si="123"/>
        <v>0</v>
      </c>
      <c r="E297" s="352">
        <f t="shared" si="123"/>
        <v>0</v>
      </c>
      <c r="F297" s="363">
        <f t="shared" si="123"/>
        <v>0</v>
      </c>
      <c r="G297" s="351">
        <f t="shared" si="123"/>
        <v>0</v>
      </c>
      <c r="H297" s="352">
        <f t="shared" si="123"/>
        <v>0</v>
      </c>
      <c r="I297" s="352">
        <f t="shared" si="123"/>
        <v>0</v>
      </c>
      <c r="J297" s="353">
        <f t="shared" si="123"/>
        <v>0</v>
      </c>
      <c r="K297" s="359">
        <f t="shared" si="123"/>
        <v>0</v>
      </c>
      <c r="L297" s="352">
        <f t="shared" si="123"/>
        <v>0</v>
      </c>
      <c r="M297" s="352">
        <f t="shared" si="123"/>
        <v>0</v>
      </c>
      <c r="N297" s="353">
        <f t="shared" si="123"/>
        <v>0</v>
      </c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</row>
    <row r="298" spans="1:49" x14ac:dyDescent="0.25">
      <c r="A298" s="18" t="s">
        <v>172</v>
      </c>
      <c r="B298" s="342" t="s">
        <v>149</v>
      </c>
      <c r="C298" s="359">
        <f t="shared" ref="C298:N298" si="124">IF(C281&lt;C289,-(C281-C289),0)</f>
        <v>0</v>
      </c>
      <c r="D298" s="352">
        <f t="shared" si="124"/>
        <v>0</v>
      </c>
      <c r="E298" s="352">
        <f t="shared" si="124"/>
        <v>0</v>
      </c>
      <c r="F298" s="363">
        <f t="shared" si="124"/>
        <v>0</v>
      </c>
      <c r="G298" s="351">
        <f t="shared" si="124"/>
        <v>0</v>
      </c>
      <c r="H298" s="352">
        <f t="shared" si="124"/>
        <v>0</v>
      </c>
      <c r="I298" s="352">
        <f t="shared" si="124"/>
        <v>0</v>
      </c>
      <c r="J298" s="353">
        <f t="shared" si="124"/>
        <v>0</v>
      </c>
      <c r="K298" s="359">
        <f t="shared" si="124"/>
        <v>0</v>
      </c>
      <c r="L298" s="352">
        <f t="shared" si="124"/>
        <v>0</v>
      </c>
      <c r="M298" s="352">
        <f t="shared" si="124"/>
        <v>0</v>
      </c>
      <c r="N298" s="353">
        <f t="shared" si="124"/>
        <v>0</v>
      </c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</row>
    <row r="299" spans="1:49" x14ac:dyDescent="0.25">
      <c r="A299" s="376" t="s">
        <v>55</v>
      </c>
      <c r="B299" s="373"/>
      <c r="C299" s="374"/>
      <c r="D299" s="374"/>
      <c r="E299" s="374"/>
      <c r="F299" s="374"/>
      <c r="G299" s="374"/>
      <c r="H299" s="374"/>
      <c r="I299" s="374"/>
      <c r="J299" s="374"/>
      <c r="K299" s="374"/>
      <c r="L299" s="374"/>
      <c r="M299" s="374"/>
      <c r="N299" s="375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</row>
    <row r="300" spans="1:49" ht="42.75" x14ac:dyDescent="0.25">
      <c r="A300" s="345" t="s">
        <v>56</v>
      </c>
      <c r="B300" s="427" t="s">
        <v>149</v>
      </c>
      <c r="C300" s="428">
        <f t="shared" ref="C300:N300" si="125">SUM(C301:C307)</f>
        <v>438.32399999999996</v>
      </c>
      <c r="D300" s="429">
        <f t="shared" si="125"/>
        <v>465.97699999999998</v>
      </c>
      <c r="E300" s="429">
        <f t="shared" si="125"/>
        <v>675.62199999999996</v>
      </c>
      <c r="F300" s="430">
        <f t="shared" si="125"/>
        <v>280.06200000000001</v>
      </c>
      <c r="G300" s="431">
        <f t="shared" si="125"/>
        <v>438.02600000000007</v>
      </c>
      <c r="H300" s="429">
        <f t="shared" si="125"/>
        <v>468.97300000000001</v>
      </c>
      <c r="I300" s="429">
        <f t="shared" si="125"/>
        <v>679.08699999999999</v>
      </c>
      <c r="J300" s="432">
        <f t="shared" si="125"/>
        <v>289.39300000000003</v>
      </c>
      <c r="K300" s="428">
        <f t="shared" si="125"/>
        <v>447.35900000000004</v>
      </c>
      <c r="L300" s="429">
        <f t="shared" si="125"/>
        <v>479.78</v>
      </c>
      <c r="M300" s="429">
        <f t="shared" si="125"/>
        <v>625.74199999999996</v>
      </c>
      <c r="N300" s="432">
        <f t="shared" si="125"/>
        <v>289.43700000000001</v>
      </c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</row>
    <row r="301" spans="1:49" s="15" customFormat="1" x14ac:dyDescent="0.25">
      <c r="A301" s="346" t="s">
        <v>167</v>
      </c>
      <c r="B301" s="342" t="s">
        <v>149</v>
      </c>
      <c r="C301" s="359">
        <f t="shared" ref="C301:N301" si="126">IF(C275&gt;C283,C275-C283,0)</f>
        <v>8.81</v>
      </c>
      <c r="D301" s="352">
        <f t="shared" si="126"/>
        <v>5.4889999999999999</v>
      </c>
      <c r="E301" s="352">
        <f t="shared" si="126"/>
        <v>2.629</v>
      </c>
      <c r="F301" s="363">
        <f t="shared" si="126"/>
        <v>0</v>
      </c>
      <c r="G301" s="351">
        <f t="shared" si="126"/>
        <v>5.6800000000000006</v>
      </c>
      <c r="H301" s="352">
        <f t="shared" si="126"/>
        <v>2.359</v>
      </c>
      <c r="I301" s="352">
        <f t="shared" si="126"/>
        <v>0.19900000000000007</v>
      </c>
      <c r="J301" s="353">
        <f t="shared" si="126"/>
        <v>0</v>
      </c>
      <c r="K301" s="359">
        <f t="shared" si="126"/>
        <v>5.6800000000000006</v>
      </c>
      <c r="L301" s="352">
        <f t="shared" si="126"/>
        <v>2.359</v>
      </c>
      <c r="M301" s="352">
        <f t="shared" si="126"/>
        <v>0.31400000000000006</v>
      </c>
      <c r="N301" s="353">
        <f t="shared" si="126"/>
        <v>0</v>
      </c>
      <c r="O301" s="16"/>
      <c r="P301" s="16"/>
      <c r="Q301" s="16"/>
      <c r="R301" s="16"/>
      <c r="S301" s="16"/>
      <c r="T301" s="16"/>
      <c r="U301" s="16"/>
      <c r="V301" s="16"/>
      <c r="W301" s="16"/>
      <c r="X301" s="16"/>
      <c r="Y301" s="16"/>
      <c r="Z301" s="16"/>
      <c r="AA301" s="16"/>
      <c r="AB301" s="16"/>
      <c r="AC301" s="16"/>
      <c r="AD301" s="16"/>
      <c r="AE301" s="16"/>
      <c r="AF301" s="16"/>
      <c r="AG301" s="16"/>
      <c r="AH301" s="16"/>
      <c r="AI301" s="16"/>
      <c r="AJ301" s="16"/>
      <c r="AK301" s="16"/>
      <c r="AL301" s="16"/>
      <c r="AM301" s="16"/>
      <c r="AN301" s="16"/>
      <c r="AO301" s="16"/>
      <c r="AP301" s="16"/>
      <c r="AQ301" s="16"/>
      <c r="AR301" s="16"/>
      <c r="AS301" s="16"/>
      <c r="AT301" s="16"/>
      <c r="AU301" s="16"/>
      <c r="AV301" s="16"/>
      <c r="AW301" s="16"/>
    </row>
    <row r="302" spans="1:49" s="15" customFormat="1" x14ac:dyDescent="0.25">
      <c r="A302" s="346" t="s">
        <v>168</v>
      </c>
      <c r="B302" s="342" t="s">
        <v>149</v>
      </c>
      <c r="C302" s="359">
        <f t="shared" ref="C302:N302" si="127">IF(C276&gt;C284,C276-C284,0)</f>
        <v>319.084</v>
      </c>
      <c r="D302" s="352">
        <f t="shared" si="127"/>
        <v>320.23399999999998</v>
      </c>
      <c r="E302" s="352">
        <f t="shared" si="127"/>
        <v>403.45299999999997</v>
      </c>
      <c r="F302" s="363">
        <f t="shared" si="127"/>
        <v>76.420999999999992</v>
      </c>
      <c r="G302" s="351">
        <f t="shared" si="127"/>
        <v>230.94500000000002</v>
      </c>
      <c r="H302" s="352">
        <f t="shared" si="127"/>
        <v>232.095</v>
      </c>
      <c r="I302" s="352">
        <f t="shared" si="127"/>
        <v>306.10699999999997</v>
      </c>
      <c r="J302" s="353">
        <f t="shared" si="127"/>
        <v>0</v>
      </c>
      <c r="K302" s="359">
        <f t="shared" si="127"/>
        <v>154.524</v>
      </c>
      <c r="L302" s="352">
        <f t="shared" si="127"/>
        <v>155.67399999999998</v>
      </c>
      <c r="M302" s="352">
        <f t="shared" si="127"/>
        <v>230.46699999999998</v>
      </c>
      <c r="N302" s="353">
        <f t="shared" si="127"/>
        <v>3.5000000000000142E-2</v>
      </c>
      <c r="O302" s="16"/>
      <c r="P302" s="16"/>
      <c r="Q302" s="16"/>
      <c r="R302" s="16"/>
      <c r="S302" s="16"/>
      <c r="T302" s="16"/>
      <c r="U302" s="16"/>
      <c r="V302" s="16"/>
      <c r="W302" s="16"/>
      <c r="X302" s="16"/>
      <c r="Y302" s="16"/>
      <c r="Z302" s="16"/>
      <c r="AA302" s="16"/>
      <c r="AB302" s="16"/>
      <c r="AC302" s="16"/>
      <c r="AD302" s="16"/>
      <c r="AE302" s="16"/>
      <c r="AF302" s="16"/>
      <c r="AG302" s="16"/>
      <c r="AH302" s="16"/>
      <c r="AI302" s="16"/>
      <c r="AJ302" s="16"/>
      <c r="AK302" s="16"/>
      <c r="AL302" s="16"/>
      <c r="AM302" s="16"/>
      <c r="AN302" s="16"/>
      <c r="AO302" s="16"/>
      <c r="AP302" s="16"/>
      <c r="AQ302" s="16"/>
      <c r="AR302" s="16"/>
      <c r="AS302" s="16"/>
      <c r="AT302" s="16"/>
      <c r="AU302" s="16"/>
      <c r="AV302" s="16"/>
      <c r="AW302" s="16"/>
    </row>
    <row r="303" spans="1:49" s="15" customFormat="1" x14ac:dyDescent="0.25">
      <c r="A303" s="346" t="s">
        <v>169</v>
      </c>
      <c r="B303" s="342" t="s">
        <v>149</v>
      </c>
      <c r="C303" s="359">
        <f t="shared" ref="C303:N303" si="128">IF(C277&gt;C285,C277-C285,0)</f>
        <v>1.8179999999999998</v>
      </c>
      <c r="D303" s="352">
        <f t="shared" si="128"/>
        <v>3.2010000000000001</v>
      </c>
      <c r="E303" s="352">
        <f t="shared" si="128"/>
        <v>12.189</v>
      </c>
      <c r="F303" s="363">
        <f t="shared" si="128"/>
        <v>4.8979999999999997</v>
      </c>
      <c r="G303" s="351">
        <f t="shared" si="128"/>
        <v>4.8579999999999997</v>
      </c>
      <c r="H303" s="352">
        <f t="shared" si="128"/>
        <v>6.2410000000000005</v>
      </c>
      <c r="I303" s="352">
        <f t="shared" si="128"/>
        <v>15.229000000000003</v>
      </c>
      <c r="J303" s="353">
        <f t="shared" si="128"/>
        <v>7.9379999999999997</v>
      </c>
      <c r="K303" s="359">
        <f t="shared" si="128"/>
        <v>7.8980000000000006</v>
      </c>
      <c r="L303" s="352">
        <f t="shared" si="128"/>
        <v>9.2809999999999988</v>
      </c>
      <c r="M303" s="352">
        <f t="shared" si="128"/>
        <v>18.269000000000002</v>
      </c>
      <c r="N303" s="353">
        <f t="shared" si="128"/>
        <v>10.978</v>
      </c>
      <c r="O303" s="16"/>
      <c r="P303" s="16"/>
      <c r="Q303" s="16"/>
      <c r="R303" s="16"/>
      <c r="S303" s="16"/>
      <c r="T303" s="16"/>
      <c r="U303" s="16"/>
      <c r="V303" s="16"/>
      <c r="W303" s="16"/>
      <c r="X303" s="16"/>
      <c r="Y303" s="16"/>
      <c r="Z303" s="16"/>
      <c r="AA303" s="16"/>
      <c r="AB303" s="16"/>
      <c r="AC303" s="16"/>
      <c r="AD303" s="16"/>
      <c r="AE303" s="16"/>
      <c r="AF303" s="16"/>
      <c r="AG303" s="16"/>
      <c r="AH303" s="16"/>
      <c r="AI303" s="16"/>
      <c r="AJ303" s="16"/>
      <c r="AK303" s="16"/>
      <c r="AL303" s="16"/>
      <c r="AM303" s="16"/>
      <c r="AN303" s="16"/>
      <c r="AO303" s="16"/>
      <c r="AP303" s="16"/>
      <c r="AQ303" s="16"/>
      <c r="AR303" s="16"/>
      <c r="AS303" s="16"/>
      <c r="AT303" s="16"/>
      <c r="AU303" s="16"/>
      <c r="AV303" s="16"/>
      <c r="AW303" s="16"/>
    </row>
    <row r="304" spans="1:49" s="15" customFormat="1" x14ac:dyDescent="0.25">
      <c r="A304" s="346" t="s">
        <v>170</v>
      </c>
      <c r="B304" s="342" t="s">
        <v>149</v>
      </c>
      <c r="C304" s="359">
        <f t="shared" ref="C304:N304" si="129">IF(C278&gt;C286,C278-C286,0)</f>
        <v>2.4000000000000021E-2</v>
      </c>
      <c r="D304" s="352">
        <f t="shared" si="129"/>
        <v>0.60099999999999998</v>
      </c>
      <c r="E304" s="352">
        <f t="shared" si="129"/>
        <v>0.27499999999999991</v>
      </c>
      <c r="F304" s="363">
        <f t="shared" si="129"/>
        <v>0</v>
      </c>
      <c r="G304" s="351">
        <f t="shared" si="129"/>
        <v>0</v>
      </c>
      <c r="H304" s="352">
        <f t="shared" si="129"/>
        <v>0.57700000000000018</v>
      </c>
      <c r="I304" s="352">
        <f t="shared" si="129"/>
        <v>0.25099999999999989</v>
      </c>
      <c r="J304" s="353">
        <f t="shared" si="129"/>
        <v>0</v>
      </c>
      <c r="K304" s="359">
        <f t="shared" si="129"/>
        <v>1.9999999999998908E-3</v>
      </c>
      <c r="L304" s="352">
        <f t="shared" si="129"/>
        <v>0.57899999999999985</v>
      </c>
      <c r="M304" s="352">
        <f t="shared" si="129"/>
        <v>0.25299999999999967</v>
      </c>
      <c r="N304" s="353">
        <f t="shared" si="129"/>
        <v>0</v>
      </c>
      <c r="O304" s="16"/>
      <c r="P304" s="16"/>
      <c r="Q304" s="16"/>
      <c r="R304" s="16"/>
      <c r="S304" s="16"/>
      <c r="T304" s="16"/>
      <c r="U304" s="16"/>
      <c r="V304" s="16"/>
      <c r="W304" s="16"/>
      <c r="X304" s="16"/>
      <c r="Y304" s="16"/>
      <c r="Z304" s="16"/>
      <c r="AA304" s="16"/>
      <c r="AB304" s="16"/>
      <c r="AC304" s="16"/>
      <c r="AD304" s="16"/>
      <c r="AE304" s="16"/>
      <c r="AF304" s="16"/>
      <c r="AG304" s="16"/>
      <c r="AH304" s="16"/>
      <c r="AI304" s="16"/>
      <c r="AJ304" s="16"/>
      <c r="AK304" s="16"/>
      <c r="AL304" s="16"/>
      <c r="AM304" s="16"/>
      <c r="AN304" s="16"/>
      <c r="AO304" s="16"/>
      <c r="AP304" s="16"/>
      <c r="AQ304" s="16"/>
      <c r="AR304" s="16"/>
      <c r="AS304" s="16"/>
      <c r="AT304" s="16"/>
      <c r="AU304" s="16"/>
      <c r="AV304" s="16"/>
      <c r="AW304" s="16"/>
    </row>
    <row r="305" spans="1:49" s="15" customFormat="1" x14ac:dyDescent="0.25">
      <c r="A305" s="346" t="s">
        <v>171</v>
      </c>
      <c r="B305" s="342" t="s">
        <v>149</v>
      </c>
      <c r="C305" s="359">
        <f t="shared" ref="C305:N305" si="130">IF(C279&gt;C287,C279-C287,0)</f>
        <v>5.0740000000000007</v>
      </c>
      <c r="D305" s="352">
        <f t="shared" si="130"/>
        <v>1.4909999999999999</v>
      </c>
      <c r="E305" s="352">
        <f t="shared" si="130"/>
        <v>5.0489999999999995</v>
      </c>
      <c r="F305" s="363">
        <f t="shared" si="130"/>
        <v>1.3479999999999999</v>
      </c>
      <c r="G305" s="351">
        <f t="shared" si="130"/>
        <v>2.3479999999999999</v>
      </c>
      <c r="H305" s="352">
        <f t="shared" si="130"/>
        <v>0</v>
      </c>
      <c r="I305" s="352">
        <f t="shared" si="130"/>
        <v>3.5579999999999994</v>
      </c>
      <c r="J305" s="353">
        <f t="shared" si="130"/>
        <v>0</v>
      </c>
      <c r="K305" s="359">
        <f t="shared" si="130"/>
        <v>1</v>
      </c>
      <c r="L305" s="352">
        <f t="shared" si="130"/>
        <v>0.152</v>
      </c>
      <c r="M305" s="352">
        <f t="shared" si="130"/>
        <v>3.7100000000000004</v>
      </c>
      <c r="N305" s="353">
        <f t="shared" si="130"/>
        <v>9.000000000000119E-3</v>
      </c>
      <c r="O305" s="16"/>
      <c r="P305" s="16"/>
      <c r="Q305" s="16"/>
      <c r="R305" s="16"/>
      <c r="S305" s="16"/>
      <c r="T305" s="16"/>
      <c r="U305" s="16"/>
      <c r="V305" s="16"/>
      <c r="W305" s="16"/>
      <c r="X305" s="16"/>
      <c r="Y305" s="16"/>
      <c r="Z305" s="16"/>
      <c r="AA305" s="16"/>
      <c r="AB305" s="16"/>
      <c r="AC305" s="16"/>
      <c r="AD305" s="16"/>
      <c r="AE305" s="16"/>
      <c r="AF305" s="16"/>
      <c r="AG305" s="16"/>
      <c r="AH305" s="16"/>
      <c r="AI305" s="16"/>
      <c r="AJ305" s="16"/>
      <c r="AK305" s="16"/>
      <c r="AL305" s="16"/>
      <c r="AM305" s="16"/>
      <c r="AN305" s="16"/>
      <c r="AO305" s="16"/>
      <c r="AP305" s="16"/>
      <c r="AQ305" s="16"/>
      <c r="AR305" s="16"/>
      <c r="AS305" s="16"/>
      <c r="AT305" s="16"/>
      <c r="AU305" s="16"/>
      <c r="AV305" s="16"/>
      <c r="AW305" s="16"/>
    </row>
    <row r="306" spans="1:49" s="15" customFormat="1" x14ac:dyDescent="0.25">
      <c r="A306" s="346" t="s">
        <v>176</v>
      </c>
      <c r="B306" s="342" t="s">
        <v>149</v>
      </c>
      <c r="C306" s="359">
        <f t="shared" ref="C306:N306" si="131">IF(C280&gt;C288,C280-C288,0)</f>
        <v>43.292000000000002</v>
      </c>
      <c r="D306" s="352">
        <f t="shared" si="131"/>
        <v>48.713999999999999</v>
      </c>
      <c r="E306" s="352">
        <f t="shared" si="131"/>
        <v>128.50700000000001</v>
      </c>
      <c r="F306" s="363">
        <f t="shared" si="131"/>
        <v>57.541000000000004</v>
      </c>
      <c r="G306" s="351">
        <f t="shared" si="131"/>
        <v>54.341000000000001</v>
      </c>
      <c r="H306" s="352">
        <f t="shared" si="131"/>
        <v>59.737000000000002</v>
      </c>
      <c r="I306" s="352">
        <f t="shared" si="131"/>
        <v>139.50400000000002</v>
      </c>
      <c r="J306" s="353">
        <f t="shared" si="131"/>
        <v>68.513000000000005</v>
      </c>
      <c r="K306" s="359">
        <f t="shared" si="131"/>
        <v>65.313000000000002</v>
      </c>
      <c r="L306" s="352">
        <f t="shared" si="131"/>
        <v>70.683000000000007</v>
      </c>
      <c r="M306" s="352">
        <f t="shared" si="131"/>
        <v>150.42500000000001</v>
      </c>
      <c r="N306" s="353">
        <f t="shared" si="131"/>
        <v>79.408000000000015</v>
      </c>
      <c r="O306" s="16"/>
      <c r="P306" s="16"/>
      <c r="Q306" s="16"/>
      <c r="R306" s="16"/>
      <c r="S306" s="16"/>
      <c r="T306" s="16"/>
      <c r="U306" s="16"/>
      <c r="V306" s="16"/>
      <c r="W306" s="16"/>
      <c r="X306" s="16"/>
      <c r="Y306" s="16"/>
      <c r="Z306" s="16"/>
      <c r="AA306" s="16"/>
      <c r="AB306" s="16"/>
      <c r="AC306" s="16"/>
      <c r="AD306" s="16"/>
      <c r="AE306" s="16"/>
      <c r="AF306" s="16"/>
      <c r="AG306" s="16"/>
      <c r="AH306" s="16"/>
      <c r="AI306" s="16"/>
      <c r="AJ306" s="16"/>
      <c r="AK306" s="16"/>
      <c r="AL306" s="16"/>
      <c r="AM306" s="16"/>
      <c r="AN306" s="16"/>
      <c r="AO306" s="16"/>
      <c r="AP306" s="16"/>
      <c r="AQ306" s="16"/>
      <c r="AR306" s="16"/>
      <c r="AS306" s="16"/>
      <c r="AT306" s="16"/>
      <c r="AU306" s="16"/>
      <c r="AV306" s="16"/>
      <c r="AW306" s="16"/>
    </row>
    <row r="307" spans="1:49" s="15" customFormat="1" x14ac:dyDescent="0.25">
      <c r="A307" s="346" t="s">
        <v>172</v>
      </c>
      <c r="B307" s="342" t="s">
        <v>149</v>
      </c>
      <c r="C307" s="359">
        <f t="shared" ref="C307:N307" si="132">IF(C281&gt;C289,C281-C289,0)</f>
        <v>60.222000000000001</v>
      </c>
      <c r="D307" s="352">
        <f t="shared" si="132"/>
        <v>86.247</v>
      </c>
      <c r="E307" s="352">
        <f t="shared" si="132"/>
        <v>123.52</v>
      </c>
      <c r="F307" s="363">
        <f t="shared" si="132"/>
        <v>139.85399999999998</v>
      </c>
      <c r="G307" s="351">
        <f t="shared" si="132"/>
        <v>139.85400000000001</v>
      </c>
      <c r="H307" s="352">
        <f t="shared" si="132"/>
        <v>167.964</v>
      </c>
      <c r="I307" s="352">
        <f t="shared" si="132"/>
        <v>214.239</v>
      </c>
      <c r="J307" s="353">
        <f t="shared" si="132"/>
        <v>212.94200000000001</v>
      </c>
      <c r="K307" s="359">
        <f t="shared" si="132"/>
        <v>212.94200000000001</v>
      </c>
      <c r="L307" s="352">
        <f t="shared" si="132"/>
        <v>241.05199999999999</v>
      </c>
      <c r="M307" s="352">
        <f t="shared" si="132"/>
        <v>222.304</v>
      </c>
      <c r="N307" s="353">
        <f t="shared" si="132"/>
        <v>199.00700000000001</v>
      </c>
      <c r="O307" s="16"/>
      <c r="P307" s="16"/>
      <c r="Q307" s="16"/>
      <c r="R307" s="16"/>
      <c r="S307" s="16"/>
      <c r="T307" s="16"/>
      <c r="U307" s="16"/>
      <c r="V307" s="16"/>
      <c r="W307" s="16"/>
      <c r="X307" s="16"/>
      <c r="Y307" s="16"/>
      <c r="Z307" s="16"/>
      <c r="AA307" s="16"/>
      <c r="AB307" s="16"/>
      <c r="AC307" s="16"/>
      <c r="AD307" s="16"/>
      <c r="AE307" s="16"/>
      <c r="AF307" s="16"/>
      <c r="AG307" s="16"/>
      <c r="AH307" s="16"/>
      <c r="AI307" s="16"/>
      <c r="AJ307" s="16"/>
      <c r="AK307" s="16"/>
      <c r="AL307" s="16"/>
      <c r="AM307" s="16"/>
      <c r="AN307" s="16"/>
      <c r="AO307" s="16"/>
      <c r="AP307" s="16"/>
      <c r="AQ307" s="16"/>
      <c r="AR307" s="16"/>
      <c r="AS307" s="16"/>
      <c r="AT307" s="16"/>
      <c r="AU307" s="16"/>
      <c r="AV307" s="16"/>
      <c r="AW307" s="16"/>
    </row>
    <row r="308" spans="1:49" x14ac:dyDescent="0.25">
      <c r="A308" s="345" t="s">
        <v>57</v>
      </c>
      <c r="B308" s="341" t="s">
        <v>149</v>
      </c>
      <c r="C308" s="358">
        <f t="shared" ref="C308:N308" si="133">SUM(C309:C315)</f>
        <v>0</v>
      </c>
      <c r="D308" s="349">
        <f t="shared" si="133"/>
        <v>0</v>
      </c>
      <c r="E308" s="349">
        <f t="shared" si="133"/>
        <v>0</v>
      </c>
      <c r="F308" s="362">
        <f t="shared" si="133"/>
        <v>0</v>
      </c>
      <c r="G308" s="348">
        <f t="shared" si="133"/>
        <v>0</v>
      </c>
      <c r="H308" s="349">
        <f t="shared" si="133"/>
        <v>0</v>
      </c>
      <c r="I308" s="349">
        <f t="shared" si="133"/>
        <v>0</v>
      </c>
      <c r="J308" s="350">
        <f t="shared" si="133"/>
        <v>0</v>
      </c>
      <c r="K308" s="358">
        <f t="shared" si="133"/>
        <v>0</v>
      </c>
      <c r="L308" s="349">
        <f t="shared" si="133"/>
        <v>0</v>
      </c>
      <c r="M308" s="349">
        <f t="shared" si="133"/>
        <v>0</v>
      </c>
      <c r="N308" s="350">
        <f t="shared" si="133"/>
        <v>0</v>
      </c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</row>
    <row r="309" spans="1:49" s="15" customFormat="1" x14ac:dyDescent="0.25">
      <c r="A309" s="346" t="s">
        <v>167</v>
      </c>
      <c r="B309" s="342" t="s">
        <v>149</v>
      </c>
      <c r="C309" s="359">
        <f t="shared" ref="C309:C315" si="134">-MIN(C259,C301,0)</f>
        <v>0</v>
      </c>
      <c r="D309" s="352">
        <f t="shared" ref="D309:F315" si="135">-MIN(D259,D301,C351)</f>
        <v>0</v>
      </c>
      <c r="E309" s="352">
        <f t="shared" si="135"/>
        <v>0</v>
      </c>
      <c r="F309" s="363">
        <f t="shared" si="135"/>
        <v>0</v>
      </c>
      <c r="G309" s="351">
        <f t="shared" ref="G309:G315" si="136">-MIN(G259,G301,0)</f>
        <v>0</v>
      </c>
      <c r="H309" s="352">
        <f t="shared" ref="H309:J315" si="137">-MIN(H259,H301,G351)</f>
        <v>0</v>
      </c>
      <c r="I309" s="352">
        <f t="shared" si="137"/>
        <v>0</v>
      </c>
      <c r="J309" s="353">
        <f t="shared" si="137"/>
        <v>0</v>
      </c>
      <c r="K309" s="359">
        <f t="shared" ref="K309:K315" si="138">-MIN(K259,K301,0)</f>
        <v>0</v>
      </c>
      <c r="L309" s="352">
        <f t="shared" ref="L309:N315" si="139">-MIN(L259,L301,K351)</f>
        <v>0</v>
      </c>
      <c r="M309" s="352">
        <f t="shared" si="139"/>
        <v>0</v>
      </c>
      <c r="N309" s="353">
        <f t="shared" si="139"/>
        <v>0</v>
      </c>
      <c r="O309" s="16"/>
      <c r="P309" s="16"/>
      <c r="Q309" s="16"/>
      <c r="R309" s="16"/>
      <c r="S309" s="16"/>
      <c r="T309" s="16"/>
      <c r="U309" s="16"/>
      <c r="V309" s="16"/>
      <c r="W309" s="16"/>
      <c r="X309" s="16"/>
      <c r="Y309" s="16"/>
      <c r="Z309" s="16"/>
      <c r="AA309" s="16"/>
      <c r="AB309" s="16"/>
      <c r="AC309" s="16"/>
      <c r="AD309" s="16"/>
      <c r="AE309" s="16"/>
      <c r="AF309" s="16"/>
      <c r="AG309" s="16"/>
      <c r="AH309" s="16"/>
      <c r="AI309" s="16"/>
      <c r="AJ309" s="16"/>
      <c r="AK309" s="16"/>
      <c r="AL309" s="16"/>
      <c r="AM309" s="16"/>
      <c r="AN309" s="16"/>
      <c r="AO309" s="16"/>
      <c r="AP309" s="16"/>
      <c r="AQ309" s="16"/>
      <c r="AR309" s="16"/>
      <c r="AS309" s="16"/>
      <c r="AT309" s="16"/>
      <c r="AU309" s="16"/>
      <c r="AV309" s="16"/>
      <c r="AW309" s="16"/>
    </row>
    <row r="310" spans="1:49" s="15" customFormat="1" x14ac:dyDescent="0.25">
      <c r="A310" s="346" t="s">
        <v>168</v>
      </c>
      <c r="B310" s="342" t="s">
        <v>149</v>
      </c>
      <c r="C310" s="359">
        <f t="shared" si="134"/>
        <v>0</v>
      </c>
      <c r="D310" s="352">
        <f t="shared" si="135"/>
        <v>0</v>
      </c>
      <c r="E310" s="352">
        <f t="shared" si="135"/>
        <v>0</v>
      </c>
      <c r="F310" s="363">
        <f t="shared" si="135"/>
        <v>0</v>
      </c>
      <c r="G310" s="351">
        <f t="shared" si="136"/>
        <v>0</v>
      </c>
      <c r="H310" s="352">
        <f t="shared" si="137"/>
        <v>0</v>
      </c>
      <c r="I310" s="352">
        <f t="shared" si="137"/>
        <v>0</v>
      </c>
      <c r="J310" s="353">
        <f t="shared" si="137"/>
        <v>0</v>
      </c>
      <c r="K310" s="359">
        <f t="shared" si="138"/>
        <v>0</v>
      </c>
      <c r="L310" s="352">
        <f t="shared" si="139"/>
        <v>0</v>
      </c>
      <c r="M310" s="352">
        <f t="shared" si="139"/>
        <v>0</v>
      </c>
      <c r="N310" s="353">
        <f t="shared" si="139"/>
        <v>0</v>
      </c>
      <c r="O310" s="16"/>
      <c r="P310" s="16"/>
      <c r="Q310" s="16"/>
      <c r="R310" s="16"/>
      <c r="S310" s="16"/>
      <c r="T310" s="16"/>
      <c r="U310" s="16"/>
      <c r="V310" s="16"/>
      <c r="W310" s="16"/>
      <c r="X310" s="16"/>
      <c r="Y310" s="16"/>
      <c r="Z310" s="16"/>
      <c r="AA310" s="16"/>
      <c r="AB310" s="16"/>
      <c r="AC310" s="16"/>
      <c r="AD310" s="16"/>
      <c r="AE310" s="16"/>
      <c r="AF310" s="16"/>
      <c r="AG310" s="16"/>
      <c r="AH310" s="16"/>
      <c r="AI310" s="16"/>
      <c r="AJ310" s="16"/>
      <c r="AK310" s="16"/>
      <c r="AL310" s="16"/>
      <c r="AM310" s="16"/>
      <c r="AN310" s="16"/>
      <c r="AO310" s="16"/>
      <c r="AP310" s="16"/>
      <c r="AQ310" s="16"/>
      <c r="AR310" s="16"/>
      <c r="AS310" s="16"/>
      <c r="AT310" s="16"/>
      <c r="AU310" s="16"/>
      <c r="AV310" s="16"/>
      <c r="AW310" s="16"/>
    </row>
    <row r="311" spans="1:49" s="15" customFormat="1" x14ac:dyDescent="0.25">
      <c r="A311" s="346" t="s">
        <v>169</v>
      </c>
      <c r="B311" s="342" t="s">
        <v>149</v>
      </c>
      <c r="C311" s="359">
        <f t="shared" si="134"/>
        <v>0</v>
      </c>
      <c r="D311" s="352">
        <f t="shared" si="135"/>
        <v>0</v>
      </c>
      <c r="E311" s="352">
        <f t="shared" si="135"/>
        <v>0</v>
      </c>
      <c r="F311" s="363">
        <f t="shared" si="135"/>
        <v>0</v>
      </c>
      <c r="G311" s="351">
        <f t="shared" si="136"/>
        <v>0</v>
      </c>
      <c r="H311" s="352">
        <f t="shared" si="137"/>
        <v>0</v>
      </c>
      <c r="I311" s="352">
        <f t="shared" si="137"/>
        <v>0</v>
      </c>
      <c r="J311" s="353">
        <f t="shared" si="137"/>
        <v>0</v>
      </c>
      <c r="K311" s="359">
        <f t="shared" si="138"/>
        <v>0</v>
      </c>
      <c r="L311" s="352">
        <f t="shared" si="139"/>
        <v>0</v>
      </c>
      <c r="M311" s="352">
        <f t="shared" si="139"/>
        <v>0</v>
      </c>
      <c r="N311" s="353">
        <f t="shared" si="139"/>
        <v>0</v>
      </c>
      <c r="O311" s="16"/>
      <c r="P311" s="16"/>
      <c r="Q311" s="16"/>
      <c r="R311" s="16"/>
      <c r="S311" s="16"/>
      <c r="T311" s="16"/>
      <c r="U311" s="16"/>
      <c r="V311" s="16"/>
      <c r="W311" s="16"/>
      <c r="X311" s="16"/>
      <c r="Y311" s="16"/>
      <c r="Z311" s="16"/>
      <c r="AA311" s="16"/>
      <c r="AB311" s="16"/>
      <c r="AC311" s="16"/>
      <c r="AD311" s="16"/>
      <c r="AE311" s="16"/>
      <c r="AF311" s="16"/>
      <c r="AG311" s="16"/>
      <c r="AH311" s="16"/>
      <c r="AI311" s="16"/>
      <c r="AJ311" s="16"/>
      <c r="AK311" s="16"/>
      <c r="AL311" s="16"/>
      <c r="AM311" s="16"/>
      <c r="AN311" s="16"/>
      <c r="AO311" s="16"/>
      <c r="AP311" s="16"/>
      <c r="AQ311" s="16"/>
      <c r="AR311" s="16"/>
      <c r="AS311" s="16"/>
      <c r="AT311" s="16"/>
      <c r="AU311" s="16"/>
      <c r="AV311" s="16"/>
      <c r="AW311" s="16"/>
    </row>
    <row r="312" spans="1:49" s="15" customFormat="1" x14ac:dyDescent="0.25">
      <c r="A312" s="346" t="s">
        <v>170</v>
      </c>
      <c r="B312" s="342" t="s">
        <v>149</v>
      </c>
      <c r="C312" s="359">
        <f t="shared" si="134"/>
        <v>0</v>
      </c>
      <c r="D312" s="352">
        <f t="shared" si="135"/>
        <v>0</v>
      </c>
      <c r="E312" s="352">
        <f t="shared" si="135"/>
        <v>0</v>
      </c>
      <c r="F312" s="363">
        <f t="shared" si="135"/>
        <v>0</v>
      </c>
      <c r="G312" s="351">
        <f t="shared" si="136"/>
        <v>0</v>
      </c>
      <c r="H312" s="352">
        <f t="shared" si="137"/>
        <v>0</v>
      </c>
      <c r="I312" s="352">
        <f t="shared" si="137"/>
        <v>0</v>
      </c>
      <c r="J312" s="353">
        <f t="shared" si="137"/>
        <v>0</v>
      </c>
      <c r="K312" s="359">
        <f t="shared" si="138"/>
        <v>0</v>
      </c>
      <c r="L312" s="352">
        <f t="shared" si="139"/>
        <v>0</v>
      </c>
      <c r="M312" s="352">
        <f t="shared" si="139"/>
        <v>0</v>
      </c>
      <c r="N312" s="353">
        <f t="shared" si="139"/>
        <v>0</v>
      </c>
      <c r="O312" s="16"/>
      <c r="P312" s="16"/>
      <c r="Q312" s="16"/>
      <c r="R312" s="16"/>
      <c r="S312" s="16"/>
      <c r="T312" s="16"/>
      <c r="U312" s="16"/>
      <c r="V312" s="16"/>
      <c r="W312" s="16"/>
      <c r="X312" s="16"/>
      <c r="Y312" s="16"/>
      <c r="Z312" s="16"/>
      <c r="AA312" s="16"/>
      <c r="AB312" s="16"/>
      <c r="AC312" s="16"/>
      <c r="AD312" s="16"/>
      <c r="AE312" s="16"/>
      <c r="AF312" s="16"/>
      <c r="AG312" s="16"/>
      <c r="AH312" s="16"/>
      <c r="AI312" s="16"/>
      <c r="AJ312" s="16"/>
      <c r="AK312" s="16"/>
      <c r="AL312" s="16"/>
      <c r="AM312" s="16"/>
      <c r="AN312" s="16"/>
      <c r="AO312" s="16"/>
      <c r="AP312" s="16"/>
      <c r="AQ312" s="16"/>
      <c r="AR312" s="16"/>
      <c r="AS312" s="16"/>
      <c r="AT312" s="16"/>
      <c r="AU312" s="16"/>
      <c r="AV312" s="16"/>
      <c r="AW312" s="16"/>
    </row>
    <row r="313" spans="1:49" s="15" customFormat="1" x14ac:dyDescent="0.25">
      <c r="A313" s="346" t="s">
        <v>171</v>
      </c>
      <c r="B313" s="342" t="s">
        <v>149</v>
      </c>
      <c r="C313" s="359">
        <f t="shared" si="134"/>
        <v>0</v>
      </c>
      <c r="D313" s="352">
        <f t="shared" si="135"/>
        <v>0</v>
      </c>
      <c r="E313" s="352">
        <f t="shared" si="135"/>
        <v>0</v>
      </c>
      <c r="F313" s="363">
        <f t="shared" si="135"/>
        <v>0</v>
      </c>
      <c r="G313" s="351">
        <f t="shared" si="136"/>
        <v>0</v>
      </c>
      <c r="H313" s="352">
        <f t="shared" si="137"/>
        <v>0</v>
      </c>
      <c r="I313" s="352">
        <f t="shared" si="137"/>
        <v>0</v>
      </c>
      <c r="J313" s="353">
        <f t="shared" si="137"/>
        <v>0</v>
      </c>
      <c r="K313" s="359">
        <f t="shared" si="138"/>
        <v>0</v>
      </c>
      <c r="L313" s="352">
        <f t="shared" si="139"/>
        <v>0</v>
      </c>
      <c r="M313" s="352">
        <f t="shared" si="139"/>
        <v>0</v>
      </c>
      <c r="N313" s="353">
        <f t="shared" si="139"/>
        <v>0</v>
      </c>
      <c r="O313" s="16"/>
      <c r="P313" s="16"/>
      <c r="Q313" s="16"/>
      <c r="R313" s="16"/>
      <c r="S313" s="16"/>
      <c r="T313" s="16"/>
      <c r="U313" s="16"/>
      <c r="V313" s="16"/>
      <c r="W313" s="16"/>
      <c r="X313" s="16"/>
      <c r="Y313" s="16"/>
      <c r="Z313" s="16"/>
      <c r="AA313" s="16"/>
      <c r="AB313" s="16"/>
      <c r="AC313" s="16"/>
      <c r="AD313" s="16"/>
      <c r="AE313" s="16"/>
      <c r="AF313" s="16"/>
      <c r="AG313" s="16"/>
      <c r="AH313" s="16"/>
      <c r="AI313" s="16"/>
      <c r="AJ313" s="16"/>
      <c r="AK313" s="16"/>
      <c r="AL313" s="16"/>
      <c r="AM313" s="16"/>
      <c r="AN313" s="16"/>
      <c r="AO313" s="16"/>
      <c r="AP313" s="16"/>
      <c r="AQ313" s="16"/>
      <c r="AR313" s="16"/>
      <c r="AS313" s="16"/>
      <c r="AT313" s="16"/>
      <c r="AU313" s="16"/>
      <c r="AV313" s="16"/>
      <c r="AW313" s="16"/>
    </row>
    <row r="314" spans="1:49" s="15" customFormat="1" x14ac:dyDescent="0.25">
      <c r="A314" s="346" t="s">
        <v>176</v>
      </c>
      <c r="B314" s="342" t="s">
        <v>149</v>
      </c>
      <c r="C314" s="359">
        <f t="shared" si="134"/>
        <v>0</v>
      </c>
      <c r="D314" s="352">
        <f t="shared" si="135"/>
        <v>0</v>
      </c>
      <c r="E314" s="352">
        <f t="shared" si="135"/>
        <v>0</v>
      </c>
      <c r="F314" s="363">
        <f t="shared" si="135"/>
        <v>0</v>
      </c>
      <c r="G314" s="351">
        <f t="shared" si="136"/>
        <v>0</v>
      </c>
      <c r="H314" s="352">
        <f t="shared" si="137"/>
        <v>0</v>
      </c>
      <c r="I314" s="352">
        <f t="shared" si="137"/>
        <v>0</v>
      </c>
      <c r="J314" s="353">
        <f t="shared" si="137"/>
        <v>0</v>
      </c>
      <c r="K314" s="359">
        <f t="shared" si="138"/>
        <v>0</v>
      </c>
      <c r="L314" s="352">
        <f t="shared" si="139"/>
        <v>0</v>
      </c>
      <c r="M314" s="352">
        <f t="shared" si="139"/>
        <v>0</v>
      </c>
      <c r="N314" s="353">
        <f t="shared" si="139"/>
        <v>0</v>
      </c>
      <c r="O314" s="16"/>
      <c r="P314" s="16"/>
      <c r="Q314" s="16"/>
      <c r="R314" s="16"/>
      <c r="S314" s="16"/>
      <c r="T314" s="16"/>
      <c r="U314" s="16"/>
      <c r="V314" s="16"/>
      <c r="W314" s="16"/>
      <c r="X314" s="16"/>
      <c r="Y314" s="16"/>
      <c r="Z314" s="16"/>
      <c r="AA314" s="16"/>
      <c r="AB314" s="16"/>
      <c r="AC314" s="16"/>
      <c r="AD314" s="16"/>
      <c r="AE314" s="16"/>
      <c r="AF314" s="16"/>
      <c r="AG314" s="16"/>
      <c r="AH314" s="16"/>
      <c r="AI314" s="16"/>
      <c r="AJ314" s="16"/>
      <c r="AK314" s="16"/>
      <c r="AL314" s="16"/>
      <c r="AM314" s="16"/>
      <c r="AN314" s="16"/>
      <c r="AO314" s="16"/>
      <c r="AP314" s="16"/>
      <c r="AQ314" s="16"/>
      <c r="AR314" s="16"/>
      <c r="AS314" s="16"/>
      <c r="AT314" s="16"/>
      <c r="AU314" s="16"/>
      <c r="AV314" s="16"/>
      <c r="AW314" s="16"/>
    </row>
    <row r="315" spans="1:49" s="15" customFormat="1" x14ac:dyDescent="0.25">
      <c r="A315" s="346" t="s">
        <v>172</v>
      </c>
      <c r="B315" s="342" t="s">
        <v>149</v>
      </c>
      <c r="C315" s="359">
        <f t="shared" si="134"/>
        <v>0</v>
      </c>
      <c r="D315" s="352">
        <f t="shared" si="135"/>
        <v>0</v>
      </c>
      <c r="E315" s="352">
        <f t="shared" si="135"/>
        <v>0</v>
      </c>
      <c r="F315" s="363">
        <f t="shared" si="135"/>
        <v>0</v>
      </c>
      <c r="G315" s="351">
        <f t="shared" si="136"/>
        <v>0</v>
      </c>
      <c r="H315" s="352">
        <f t="shared" si="137"/>
        <v>0</v>
      </c>
      <c r="I315" s="352">
        <f t="shared" si="137"/>
        <v>0</v>
      </c>
      <c r="J315" s="353">
        <f t="shared" si="137"/>
        <v>0</v>
      </c>
      <c r="K315" s="359">
        <f t="shared" si="138"/>
        <v>0</v>
      </c>
      <c r="L315" s="352">
        <f t="shared" si="139"/>
        <v>0</v>
      </c>
      <c r="M315" s="352">
        <f t="shared" si="139"/>
        <v>0</v>
      </c>
      <c r="N315" s="353">
        <f t="shared" si="139"/>
        <v>0</v>
      </c>
      <c r="O315" s="16"/>
      <c r="P315" s="16"/>
      <c r="Q315" s="16"/>
      <c r="R315" s="16"/>
      <c r="S315" s="16"/>
      <c r="T315" s="16"/>
      <c r="U315" s="16"/>
      <c r="V315" s="16"/>
      <c r="W315" s="16"/>
      <c r="X315" s="16"/>
      <c r="Y315" s="16"/>
      <c r="Z315" s="16"/>
      <c r="AA315" s="16"/>
      <c r="AB315" s="16"/>
      <c r="AC315" s="16"/>
      <c r="AD315" s="16"/>
      <c r="AE315" s="16"/>
      <c r="AF315" s="16"/>
      <c r="AG315" s="16"/>
      <c r="AH315" s="16"/>
      <c r="AI315" s="16"/>
      <c r="AJ315" s="16"/>
      <c r="AK315" s="16"/>
      <c r="AL315" s="16"/>
      <c r="AM315" s="16"/>
      <c r="AN315" s="16"/>
      <c r="AO315" s="16"/>
      <c r="AP315" s="16"/>
      <c r="AQ315" s="16"/>
      <c r="AR315" s="16"/>
      <c r="AS315" s="16"/>
      <c r="AT315" s="16"/>
      <c r="AU315" s="16"/>
      <c r="AV315" s="16"/>
      <c r="AW315" s="16"/>
    </row>
    <row r="316" spans="1:49" x14ac:dyDescent="0.25">
      <c r="A316" s="345" t="s">
        <v>58</v>
      </c>
      <c r="B316" s="341" t="s">
        <v>149</v>
      </c>
      <c r="C316" s="358">
        <f t="shared" ref="C316:N316" si="140">SUM(C317:C323)</f>
        <v>0</v>
      </c>
      <c r="D316" s="349">
        <f t="shared" si="140"/>
        <v>0</v>
      </c>
      <c r="E316" s="349">
        <f t="shared" si="140"/>
        <v>0</v>
      </c>
      <c r="F316" s="362">
        <f t="shared" si="140"/>
        <v>0</v>
      </c>
      <c r="G316" s="348">
        <f t="shared" si="140"/>
        <v>0</v>
      </c>
      <c r="H316" s="349">
        <f t="shared" si="140"/>
        <v>0</v>
      </c>
      <c r="I316" s="349">
        <f t="shared" si="140"/>
        <v>5.0000000000000044E-2</v>
      </c>
      <c r="J316" s="350">
        <f t="shared" si="140"/>
        <v>0</v>
      </c>
      <c r="K316" s="358">
        <f t="shared" si="140"/>
        <v>0</v>
      </c>
      <c r="L316" s="349">
        <f t="shared" si="140"/>
        <v>0</v>
      </c>
      <c r="M316" s="349">
        <f t="shared" si="140"/>
        <v>0</v>
      </c>
      <c r="N316" s="350">
        <f t="shared" si="140"/>
        <v>0</v>
      </c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</row>
    <row r="317" spans="1:49" s="15" customFormat="1" x14ac:dyDescent="0.25">
      <c r="A317" s="346" t="s">
        <v>167</v>
      </c>
      <c r="B317" s="342" t="s">
        <v>149</v>
      </c>
      <c r="C317" s="359">
        <f t="shared" ref="C317:C323" si="141">MIN(C301+C309,0)</f>
        <v>0</v>
      </c>
      <c r="D317" s="352">
        <f t="shared" ref="D317:F323" si="142">MIN(D301+D309,-C359)</f>
        <v>0</v>
      </c>
      <c r="E317" s="352">
        <f t="shared" si="142"/>
        <v>0</v>
      </c>
      <c r="F317" s="363">
        <f t="shared" si="142"/>
        <v>0</v>
      </c>
      <c r="G317" s="351">
        <f t="shared" ref="G317:G323" si="143">MIN(G301+G309,0)</f>
        <v>0</v>
      </c>
      <c r="H317" s="352">
        <f t="shared" ref="H317:J323" si="144">MIN(H301+H309,-G359)</f>
        <v>0</v>
      </c>
      <c r="I317" s="352">
        <f t="shared" si="144"/>
        <v>0</v>
      </c>
      <c r="J317" s="353">
        <f t="shared" si="144"/>
        <v>0</v>
      </c>
      <c r="K317" s="359">
        <f t="shared" ref="K317:K323" si="145">MIN(K301+K309,0)</f>
        <v>0</v>
      </c>
      <c r="L317" s="352">
        <f t="shared" ref="L317:N323" si="146">MIN(L301+L309,-K359)</f>
        <v>0</v>
      </c>
      <c r="M317" s="352">
        <f t="shared" si="146"/>
        <v>0</v>
      </c>
      <c r="N317" s="353">
        <f t="shared" si="146"/>
        <v>0</v>
      </c>
      <c r="O317" s="16"/>
      <c r="P317" s="16"/>
      <c r="Q317" s="16"/>
      <c r="R317" s="16"/>
      <c r="S317" s="16"/>
      <c r="T317" s="16"/>
      <c r="U317" s="16"/>
      <c r="V317" s="16"/>
      <c r="W317" s="16"/>
      <c r="X317" s="16"/>
      <c r="Y317" s="16"/>
      <c r="Z317" s="16"/>
      <c r="AA317" s="16"/>
      <c r="AB317" s="16"/>
      <c r="AC317" s="16"/>
      <c r="AD317" s="16"/>
      <c r="AE317" s="16"/>
      <c r="AF317" s="16"/>
      <c r="AG317" s="16"/>
      <c r="AH317" s="16"/>
      <c r="AI317" s="16"/>
      <c r="AJ317" s="16"/>
      <c r="AK317" s="16"/>
      <c r="AL317" s="16"/>
      <c r="AM317" s="16"/>
      <c r="AN317" s="16"/>
      <c r="AO317" s="16"/>
      <c r="AP317" s="16"/>
      <c r="AQ317" s="16"/>
      <c r="AR317" s="16"/>
      <c r="AS317" s="16"/>
      <c r="AT317" s="16"/>
      <c r="AU317" s="16"/>
      <c r="AV317" s="16"/>
      <c r="AW317" s="16"/>
    </row>
    <row r="318" spans="1:49" s="15" customFormat="1" x14ac:dyDescent="0.25">
      <c r="A318" s="346" t="s">
        <v>168</v>
      </c>
      <c r="B318" s="342" t="s">
        <v>149</v>
      </c>
      <c r="C318" s="359">
        <f t="shared" si="141"/>
        <v>0</v>
      </c>
      <c r="D318" s="352">
        <f t="shared" si="142"/>
        <v>0</v>
      </c>
      <c r="E318" s="352">
        <f t="shared" si="142"/>
        <v>0</v>
      </c>
      <c r="F318" s="363">
        <f t="shared" si="142"/>
        <v>0</v>
      </c>
      <c r="G318" s="351">
        <f t="shared" si="143"/>
        <v>0</v>
      </c>
      <c r="H318" s="352">
        <f t="shared" si="144"/>
        <v>0</v>
      </c>
      <c r="I318" s="352">
        <f t="shared" si="144"/>
        <v>0</v>
      </c>
      <c r="J318" s="353">
        <f t="shared" si="144"/>
        <v>0</v>
      </c>
      <c r="K318" s="359">
        <f t="shared" si="145"/>
        <v>0</v>
      </c>
      <c r="L318" s="352">
        <f t="shared" si="146"/>
        <v>0</v>
      </c>
      <c r="M318" s="352">
        <f t="shared" si="146"/>
        <v>0</v>
      </c>
      <c r="N318" s="353">
        <f t="shared" si="146"/>
        <v>0</v>
      </c>
      <c r="O318" s="16"/>
      <c r="P318" s="16"/>
      <c r="Q318" s="16"/>
      <c r="R318" s="16"/>
      <c r="S318" s="16"/>
      <c r="T318" s="16"/>
      <c r="U318" s="16"/>
      <c r="V318" s="16"/>
      <c r="W318" s="16"/>
      <c r="X318" s="16"/>
      <c r="Y318" s="16"/>
      <c r="Z318" s="16"/>
      <c r="AA318" s="16"/>
      <c r="AB318" s="16"/>
      <c r="AC318" s="16"/>
      <c r="AD318" s="16"/>
      <c r="AE318" s="16"/>
      <c r="AF318" s="16"/>
      <c r="AG318" s="16"/>
      <c r="AH318" s="16"/>
      <c r="AI318" s="16"/>
      <c r="AJ318" s="16"/>
      <c r="AK318" s="16"/>
      <c r="AL318" s="16"/>
      <c r="AM318" s="16"/>
      <c r="AN318" s="16"/>
      <c r="AO318" s="16"/>
      <c r="AP318" s="16"/>
      <c r="AQ318" s="16"/>
      <c r="AR318" s="16"/>
      <c r="AS318" s="16"/>
      <c r="AT318" s="16"/>
      <c r="AU318" s="16"/>
      <c r="AV318" s="16"/>
      <c r="AW318" s="16"/>
    </row>
    <row r="319" spans="1:49" s="15" customFormat="1" x14ac:dyDescent="0.25">
      <c r="A319" s="346" t="s">
        <v>169</v>
      </c>
      <c r="B319" s="342" t="s">
        <v>149</v>
      </c>
      <c r="C319" s="359">
        <f t="shared" si="141"/>
        <v>0</v>
      </c>
      <c r="D319" s="352">
        <f t="shared" si="142"/>
        <v>0</v>
      </c>
      <c r="E319" s="352">
        <f t="shared" si="142"/>
        <v>0</v>
      </c>
      <c r="F319" s="363">
        <f t="shared" si="142"/>
        <v>0</v>
      </c>
      <c r="G319" s="351">
        <f t="shared" si="143"/>
        <v>0</v>
      </c>
      <c r="H319" s="352">
        <f t="shared" si="144"/>
        <v>0</v>
      </c>
      <c r="I319" s="352">
        <f t="shared" si="144"/>
        <v>0</v>
      </c>
      <c r="J319" s="353">
        <f t="shared" si="144"/>
        <v>0</v>
      </c>
      <c r="K319" s="359">
        <f t="shared" si="145"/>
        <v>0</v>
      </c>
      <c r="L319" s="352">
        <f t="shared" si="146"/>
        <v>0</v>
      </c>
      <c r="M319" s="352">
        <f t="shared" si="146"/>
        <v>0</v>
      </c>
      <c r="N319" s="353">
        <f t="shared" si="146"/>
        <v>0</v>
      </c>
      <c r="O319" s="16"/>
      <c r="P319" s="16"/>
      <c r="Q319" s="16"/>
      <c r="R319" s="16"/>
      <c r="S319" s="16"/>
      <c r="T319" s="16"/>
      <c r="U319" s="16"/>
      <c r="V319" s="16"/>
      <c r="W319" s="16"/>
      <c r="X319" s="16"/>
      <c r="Y319" s="16"/>
      <c r="Z319" s="16"/>
      <c r="AA319" s="16"/>
      <c r="AB319" s="16"/>
      <c r="AC319" s="16"/>
      <c r="AD319" s="16"/>
      <c r="AE319" s="16"/>
      <c r="AF319" s="16"/>
      <c r="AG319" s="16"/>
      <c r="AH319" s="16"/>
      <c r="AI319" s="16"/>
      <c r="AJ319" s="16"/>
      <c r="AK319" s="16"/>
      <c r="AL319" s="16"/>
      <c r="AM319" s="16"/>
      <c r="AN319" s="16"/>
      <c r="AO319" s="16"/>
      <c r="AP319" s="16"/>
      <c r="AQ319" s="16"/>
      <c r="AR319" s="16"/>
      <c r="AS319" s="16"/>
      <c r="AT319" s="16"/>
      <c r="AU319" s="16"/>
      <c r="AV319" s="16"/>
      <c r="AW319" s="16"/>
    </row>
    <row r="320" spans="1:49" s="15" customFormat="1" x14ac:dyDescent="0.25">
      <c r="A320" s="346" t="s">
        <v>170</v>
      </c>
      <c r="B320" s="342" t="s">
        <v>149</v>
      </c>
      <c r="C320" s="359">
        <f t="shared" si="141"/>
        <v>0</v>
      </c>
      <c r="D320" s="352">
        <f t="shared" si="142"/>
        <v>0</v>
      </c>
      <c r="E320" s="352">
        <f t="shared" si="142"/>
        <v>0</v>
      </c>
      <c r="F320" s="363">
        <f t="shared" si="142"/>
        <v>0</v>
      </c>
      <c r="G320" s="351">
        <f t="shared" si="143"/>
        <v>0</v>
      </c>
      <c r="H320" s="352">
        <f t="shared" si="144"/>
        <v>0</v>
      </c>
      <c r="I320" s="352">
        <f t="shared" si="144"/>
        <v>0</v>
      </c>
      <c r="J320" s="353">
        <f t="shared" si="144"/>
        <v>0</v>
      </c>
      <c r="K320" s="359">
        <f t="shared" si="145"/>
        <v>0</v>
      </c>
      <c r="L320" s="352">
        <f t="shared" si="146"/>
        <v>0</v>
      </c>
      <c r="M320" s="352">
        <f t="shared" si="146"/>
        <v>0</v>
      </c>
      <c r="N320" s="353">
        <f t="shared" si="146"/>
        <v>0</v>
      </c>
      <c r="O320" s="16"/>
      <c r="P320" s="16"/>
      <c r="Q320" s="16"/>
      <c r="R320" s="16"/>
      <c r="S320" s="16"/>
      <c r="T320" s="16"/>
      <c r="U320" s="16"/>
      <c r="V320" s="16"/>
      <c r="W320" s="16"/>
      <c r="X320" s="16"/>
      <c r="Y320" s="16"/>
      <c r="Z320" s="16"/>
      <c r="AA320" s="16"/>
      <c r="AB320" s="16"/>
      <c r="AC320" s="16"/>
      <c r="AD320" s="16"/>
      <c r="AE320" s="16"/>
      <c r="AF320" s="16"/>
      <c r="AG320" s="16"/>
      <c r="AH320" s="16"/>
      <c r="AI320" s="16"/>
      <c r="AJ320" s="16"/>
      <c r="AK320" s="16"/>
      <c r="AL320" s="16"/>
      <c r="AM320" s="16"/>
      <c r="AN320" s="16"/>
      <c r="AO320" s="16"/>
      <c r="AP320" s="16"/>
      <c r="AQ320" s="16"/>
      <c r="AR320" s="16"/>
      <c r="AS320" s="16"/>
      <c r="AT320" s="16"/>
      <c r="AU320" s="16"/>
      <c r="AV320" s="16"/>
      <c r="AW320" s="16"/>
    </row>
    <row r="321" spans="1:49" s="15" customFormat="1" x14ac:dyDescent="0.25">
      <c r="A321" s="346" t="s">
        <v>171</v>
      </c>
      <c r="B321" s="342" t="s">
        <v>149</v>
      </c>
      <c r="C321" s="359">
        <f t="shared" si="141"/>
        <v>0</v>
      </c>
      <c r="D321" s="352">
        <f t="shared" si="142"/>
        <v>0</v>
      </c>
      <c r="E321" s="352">
        <f t="shared" si="142"/>
        <v>0</v>
      </c>
      <c r="F321" s="363">
        <f t="shared" si="142"/>
        <v>0</v>
      </c>
      <c r="G321" s="351">
        <f t="shared" si="143"/>
        <v>0</v>
      </c>
      <c r="H321" s="352">
        <f t="shared" si="144"/>
        <v>0</v>
      </c>
      <c r="I321" s="352">
        <f t="shared" si="144"/>
        <v>5.0000000000000044E-2</v>
      </c>
      <c r="J321" s="353">
        <f t="shared" si="144"/>
        <v>0</v>
      </c>
      <c r="K321" s="359">
        <f t="shared" si="145"/>
        <v>0</v>
      </c>
      <c r="L321" s="352">
        <f t="shared" si="146"/>
        <v>0</v>
      </c>
      <c r="M321" s="352">
        <f t="shared" si="146"/>
        <v>0</v>
      </c>
      <c r="N321" s="353">
        <f t="shared" si="146"/>
        <v>0</v>
      </c>
      <c r="O321" s="16"/>
      <c r="P321" s="16"/>
      <c r="Q321" s="16"/>
      <c r="R321" s="16"/>
      <c r="S321" s="16"/>
      <c r="T321" s="16"/>
      <c r="U321" s="16"/>
      <c r="V321" s="16"/>
      <c r="W321" s="16"/>
      <c r="X321" s="16"/>
      <c r="Y321" s="16"/>
      <c r="Z321" s="16"/>
      <c r="AA321" s="16"/>
      <c r="AB321" s="16"/>
      <c r="AC321" s="16"/>
      <c r="AD321" s="16"/>
      <c r="AE321" s="16"/>
      <c r="AF321" s="16"/>
      <c r="AG321" s="16"/>
      <c r="AH321" s="16"/>
      <c r="AI321" s="16"/>
      <c r="AJ321" s="16"/>
      <c r="AK321" s="16"/>
      <c r="AL321" s="16"/>
      <c r="AM321" s="16"/>
      <c r="AN321" s="16"/>
      <c r="AO321" s="16"/>
      <c r="AP321" s="16"/>
      <c r="AQ321" s="16"/>
      <c r="AR321" s="16"/>
      <c r="AS321" s="16"/>
      <c r="AT321" s="16"/>
      <c r="AU321" s="16"/>
      <c r="AV321" s="16"/>
      <c r="AW321" s="16"/>
    </row>
    <row r="322" spans="1:49" s="15" customFormat="1" x14ac:dyDescent="0.25">
      <c r="A322" s="346" t="s">
        <v>176</v>
      </c>
      <c r="B322" s="342" t="s">
        <v>149</v>
      </c>
      <c r="C322" s="359">
        <f t="shared" si="141"/>
        <v>0</v>
      </c>
      <c r="D322" s="352">
        <f t="shared" si="142"/>
        <v>0</v>
      </c>
      <c r="E322" s="352">
        <f t="shared" si="142"/>
        <v>0</v>
      </c>
      <c r="F322" s="363">
        <f t="shared" si="142"/>
        <v>0</v>
      </c>
      <c r="G322" s="351">
        <f t="shared" si="143"/>
        <v>0</v>
      </c>
      <c r="H322" s="352">
        <f t="shared" si="144"/>
        <v>0</v>
      </c>
      <c r="I322" s="352">
        <f t="shared" si="144"/>
        <v>0</v>
      </c>
      <c r="J322" s="353">
        <f t="shared" si="144"/>
        <v>0</v>
      </c>
      <c r="K322" s="359">
        <f t="shared" si="145"/>
        <v>0</v>
      </c>
      <c r="L322" s="352">
        <f t="shared" si="146"/>
        <v>0</v>
      </c>
      <c r="M322" s="352">
        <f t="shared" si="146"/>
        <v>0</v>
      </c>
      <c r="N322" s="353">
        <f t="shared" si="146"/>
        <v>0</v>
      </c>
      <c r="O322" s="16"/>
      <c r="P322" s="16"/>
      <c r="Q322" s="16"/>
      <c r="R322" s="16"/>
      <c r="S322" s="16"/>
      <c r="T322" s="16"/>
      <c r="U322" s="16"/>
      <c r="V322" s="16"/>
      <c r="W322" s="16"/>
      <c r="X322" s="16"/>
      <c r="Y322" s="16"/>
      <c r="Z322" s="16"/>
      <c r="AA322" s="16"/>
      <c r="AB322" s="16"/>
      <c r="AC322" s="16"/>
      <c r="AD322" s="16"/>
      <c r="AE322" s="16"/>
      <c r="AF322" s="16"/>
      <c r="AG322" s="16"/>
      <c r="AH322" s="16"/>
      <c r="AI322" s="16"/>
      <c r="AJ322" s="16"/>
      <c r="AK322" s="16"/>
      <c r="AL322" s="16"/>
      <c r="AM322" s="16"/>
      <c r="AN322" s="16"/>
      <c r="AO322" s="16"/>
      <c r="AP322" s="16"/>
      <c r="AQ322" s="16"/>
      <c r="AR322" s="16"/>
      <c r="AS322" s="16"/>
      <c r="AT322" s="16"/>
      <c r="AU322" s="16"/>
      <c r="AV322" s="16"/>
      <c r="AW322" s="16"/>
    </row>
    <row r="323" spans="1:49" s="15" customFormat="1" x14ac:dyDescent="0.25">
      <c r="A323" s="346" t="s">
        <v>172</v>
      </c>
      <c r="B323" s="342" t="s">
        <v>149</v>
      </c>
      <c r="C323" s="359">
        <f t="shared" si="141"/>
        <v>0</v>
      </c>
      <c r="D323" s="352">
        <f t="shared" si="142"/>
        <v>0</v>
      </c>
      <c r="E323" s="352">
        <f t="shared" si="142"/>
        <v>0</v>
      </c>
      <c r="F323" s="363">
        <f t="shared" si="142"/>
        <v>0</v>
      </c>
      <c r="G323" s="351">
        <f t="shared" si="143"/>
        <v>0</v>
      </c>
      <c r="H323" s="352">
        <f t="shared" si="144"/>
        <v>0</v>
      </c>
      <c r="I323" s="352">
        <f t="shared" si="144"/>
        <v>0</v>
      </c>
      <c r="J323" s="353">
        <f t="shared" si="144"/>
        <v>0</v>
      </c>
      <c r="K323" s="359">
        <f t="shared" si="145"/>
        <v>0</v>
      </c>
      <c r="L323" s="352">
        <f t="shared" si="146"/>
        <v>0</v>
      </c>
      <c r="M323" s="352">
        <f t="shared" si="146"/>
        <v>0</v>
      </c>
      <c r="N323" s="353">
        <f t="shared" si="146"/>
        <v>0</v>
      </c>
      <c r="O323" s="16"/>
      <c r="P323" s="16"/>
      <c r="Q323" s="16"/>
      <c r="R323" s="16"/>
      <c r="S323" s="16"/>
      <c r="T323" s="16"/>
      <c r="U323" s="16"/>
      <c r="V323" s="16"/>
      <c r="W323" s="16"/>
      <c r="X323" s="16"/>
      <c r="Y323" s="16"/>
      <c r="Z323" s="16"/>
      <c r="AA323" s="16"/>
      <c r="AB323" s="16"/>
      <c r="AC323" s="16"/>
      <c r="AD323" s="16"/>
      <c r="AE323" s="16"/>
      <c r="AF323" s="16"/>
      <c r="AG323" s="16"/>
      <c r="AH323" s="16"/>
      <c r="AI323" s="16"/>
      <c r="AJ323" s="16"/>
      <c r="AK323" s="16"/>
      <c r="AL323" s="16"/>
      <c r="AM323" s="16"/>
      <c r="AN323" s="16"/>
      <c r="AO323" s="16"/>
      <c r="AP323" s="16"/>
      <c r="AQ323" s="16"/>
      <c r="AR323" s="16"/>
      <c r="AS323" s="16"/>
      <c r="AT323" s="16"/>
      <c r="AU323" s="16"/>
      <c r="AV323" s="16"/>
      <c r="AW323" s="16"/>
    </row>
    <row r="324" spans="1:49" x14ac:dyDescent="0.25">
      <c r="A324" s="372" t="s">
        <v>59</v>
      </c>
      <c r="B324" s="373"/>
      <c r="C324" s="374"/>
      <c r="D324" s="374"/>
      <c r="E324" s="374"/>
      <c r="F324" s="374"/>
      <c r="G324" s="374"/>
      <c r="H324" s="374"/>
      <c r="I324" s="374"/>
      <c r="J324" s="374"/>
      <c r="K324" s="374"/>
      <c r="L324" s="374"/>
      <c r="M324" s="374"/>
      <c r="N324" s="375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</row>
    <row r="325" spans="1:49" x14ac:dyDescent="0.25">
      <c r="A325" s="340" t="s">
        <v>60</v>
      </c>
      <c r="B325" s="341" t="s">
        <v>149</v>
      </c>
      <c r="C325" s="358">
        <f t="shared" ref="C325:N325" si="147">SUM(C326:C332)</f>
        <v>4.08</v>
      </c>
      <c r="D325" s="349">
        <f t="shared" si="147"/>
        <v>3.3000000000000003</v>
      </c>
      <c r="E325" s="349">
        <f t="shared" si="147"/>
        <v>0.95000000000000007</v>
      </c>
      <c r="F325" s="362">
        <f t="shared" si="147"/>
        <v>2.8134999999999999</v>
      </c>
      <c r="G325" s="348">
        <f t="shared" si="147"/>
        <v>4.08</v>
      </c>
      <c r="H325" s="349">
        <f t="shared" si="147"/>
        <v>3.35</v>
      </c>
      <c r="I325" s="349">
        <f t="shared" si="147"/>
        <v>0.95000000000000007</v>
      </c>
      <c r="J325" s="350">
        <f t="shared" si="147"/>
        <v>7.8115000000000059</v>
      </c>
      <c r="K325" s="358">
        <f t="shared" si="147"/>
        <v>4.08</v>
      </c>
      <c r="L325" s="349">
        <f t="shared" si="147"/>
        <v>4.8999999999999995</v>
      </c>
      <c r="M325" s="349">
        <f t="shared" si="147"/>
        <v>0.95000000000000007</v>
      </c>
      <c r="N325" s="350">
        <f t="shared" si="147"/>
        <v>2.4929999999999999</v>
      </c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</row>
    <row r="326" spans="1:49" s="15" customFormat="1" x14ac:dyDescent="0.25">
      <c r="A326" s="18" t="s">
        <v>167</v>
      </c>
      <c r="B326" s="342" t="s">
        <v>149</v>
      </c>
      <c r="C326" s="360">
        <f t="shared" ref="C326:N326" si="148">C259+C292-(C267-(C334-C317))+C309</f>
        <v>1.1000000000000001</v>
      </c>
      <c r="D326" s="354">
        <f t="shared" si="148"/>
        <v>1.1000000000000001</v>
      </c>
      <c r="E326" s="354">
        <f t="shared" si="148"/>
        <v>0.4</v>
      </c>
      <c r="F326" s="364">
        <f t="shared" si="148"/>
        <v>0.84550000000000014</v>
      </c>
      <c r="G326" s="366">
        <f t="shared" si="148"/>
        <v>1.1000000000000001</v>
      </c>
      <c r="H326" s="354">
        <f t="shared" si="148"/>
        <v>1.1000000000000001</v>
      </c>
      <c r="I326" s="354">
        <f t="shared" si="148"/>
        <v>0.4</v>
      </c>
      <c r="J326" s="355">
        <f t="shared" si="148"/>
        <v>0.5605</v>
      </c>
      <c r="K326" s="360">
        <f t="shared" si="148"/>
        <v>1.1000000000000001</v>
      </c>
      <c r="L326" s="354">
        <f t="shared" si="148"/>
        <v>1.1000000000000001</v>
      </c>
      <c r="M326" s="354">
        <f t="shared" si="148"/>
        <v>0.4</v>
      </c>
      <c r="N326" s="355">
        <f t="shared" si="148"/>
        <v>0.503</v>
      </c>
      <c r="O326" s="16"/>
      <c r="P326" s="16"/>
      <c r="Q326" s="16"/>
      <c r="R326" s="16"/>
      <c r="S326" s="16"/>
      <c r="T326" s="16"/>
      <c r="U326" s="16"/>
      <c r="V326" s="16"/>
      <c r="W326" s="16"/>
      <c r="X326" s="16"/>
      <c r="Y326" s="16"/>
      <c r="Z326" s="16"/>
      <c r="AA326" s="16"/>
      <c r="AB326" s="16"/>
      <c r="AC326" s="16"/>
      <c r="AD326" s="16"/>
      <c r="AE326" s="16"/>
      <c r="AF326" s="16"/>
      <c r="AG326" s="16"/>
      <c r="AH326" s="16"/>
      <c r="AI326" s="16"/>
      <c r="AJ326" s="16"/>
      <c r="AK326" s="16"/>
      <c r="AL326" s="16"/>
      <c r="AM326" s="16"/>
      <c r="AN326" s="16"/>
      <c r="AO326" s="16"/>
      <c r="AP326" s="16"/>
      <c r="AQ326" s="16"/>
      <c r="AR326" s="16"/>
      <c r="AS326" s="16"/>
      <c r="AT326" s="16"/>
      <c r="AU326" s="16"/>
      <c r="AV326" s="16"/>
      <c r="AW326" s="16"/>
    </row>
    <row r="327" spans="1:49" s="15" customFormat="1" x14ac:dyDescent="0.25">
      <c r="A327" s="18" t="s">
        <v>168</v>
      </c>
      <c r="B327" s="342" t="s">
        <v>149</v>
      </c>
      <c r="C327" s="360">
        <f t="shared" ref="C327:N327" si="149">C260+C293-(C268-(C335-C318))+C310</f>
        <v>0.5</v>
      </c>
      <c r="D327" s="354">
        <f t="shared" si="149"/>
        <v>0.1</v>
      </c>
      <c r="E327" s="354">
        <f t="shared" si="149"/>
        <v>0.5</v>
      </c>
      <c r="F327" s="364">
        <f t="shared" si="149"/>
        <v>0.95</v>
      </c>
      <c r="G327" s="366">
        <f t="shared" si="149"/>
        <v>0.5</v>
      </c>
      <c r="H327" s="354">
        <f t="shared" si="149"/>
        <v>0.1</v>
      </c>
      <c r="I327" s="354">
        <f t="shared" si="149"/>
        <v>0.5</v>
      </c>
      <c r="J327" s="355">
        <f t="shared" si="149"/>
        <v>6.112500000000006</v>
      </c>
      <c r="K327" s="360">
        <f t="shared" si="149"/>
        <v>0.5</v>
      </c>
      <c r="L327" s="354">
        <f t="shared" si="149"/>
        <v>0.1</v>
      </c>
      <c r="M327" s="354">
        <f t="shared" si="149"/>
        <v>0.5</v>
      </c>
      <c r="N327" s="355">
        <f t="shared" si="149"/>
        <v>0.95</v>
      </c>
      <c r="O327" s="16"/>
      <c r="P327" s="16"/>
      <c r="Q327" s="16"/>
      <c r="R327" s="16"/>
      <c r="S327" s="16"/>
      <c r="T327" s="16"/>
      <c r="U327" s="16"/>
      <c r="V327" s="16"/>
      <c r="W327" s="16"/>
      <c r="X327" s="16"/>
      <c r="Y327" s="16"/>
      <c r="Z327" s="16"/>
      <c r="AA327" s="16"/>
      <c r="AB327" s="16"/>
      <c r="AC327" s="16"/>
      <c r="AD327" s="16"/>
      <c r="AE327" s="16"/>
      <c r="AF327" s="16"/>
      <c r="AG327" s="16"/>
      <c r="AH327" s="16"/>
      <c r="AI327" s="16"/>
      <c r="AJ327" s="16"/>
      <c r="AK327" s="16"/>
      <c r="AL327" s="16"/>
      <c r="AM327" s="16"/>
      <c r="AN327" s="16"/>
      <c r="AO327" s="16"/>
      <c r="AP327" s="16"/>
      <c r="AQ327" s="16"/>
      <c r="AR327" s="16"/>
      <c r="AS327" s="16"/>
      <c r="AT327" s="16"/>
      <c r="AU327" s="16"/>
      <c r="AV327" s="16"/>
      <c r="AW327" s="16"/>
    </row>
    <row r="328" spans="1:49" s="15" customFormat="1" x14ac:dyDescent="0.25">
      <c r="A328" s="18" t="s">
        <v>169</v>
      </c>
      <c r="B328" s="342" t="s">
        <v>149</v>
      </c>
      <c r="C328" s="360">
        <f t="shared" ref="C328:N328" si="150">C261+C294-(C269-(C336-C319))+C311</f>
        <v>1.08</v>
      </c>
      <c r="D328" s="354">
        <f t="shared" si="150"/>
        <v>0.8</v>
      </c>
      <c r="E328" s="354">
        <f t="shared" si="150"/>
        <v>0</v>
      </c>
      <c r="F328" s="364">
        <f t="shared" si="150"/>
        <v>0.7</v>
      </c>
      <c r="G328" s="366">
        <f t="shared" si="150"/>
        <v>1.08</v>
      </c>
      <c r="H328" s="354">
        <f t="shared" si="150"/>
        <v>0.8</v>
      </c>
      <c r="I328" s="354">
        <f t="shared" si="150"/>
        <v>0</v>
      </c>
      <c r="J328" s="355">
        <f t="shared" si="150"/>
        <v>0.7</v>
      </c>
      <c r="K328" s="360">
        <f t="shared" si="150"/>
        <v>1.08</v>
      </c>
      <c r="L328" s="354">
        <f t="shared" si="150"/>
        <v>0.8</v>
      </c>
      <c r="M328" s="354">
        <f t="shared" si="150"/>
        <v>0</v>
      </c>
      <c r="N328" s="355">
        <f t="shared" si="150"/>
        <v>0.7</v>
      </c>
      <c r="O328" s="16"/>
      <c r="P328" s="16"/>
      <c r="Q328" s="16"/>
      <c r="R328" s="16"/>
      <c r="S328" s="16"/>
      <c r="T328" s="16"/>
      <c r="U328" s="16"/>
      <c r="V328" s="16"/>
      <c r="W328" s="16"/>
      <c r="X328" s="16"/>
      <c r="Y328" s="16"/>
      <c r="Z328" s="16"/>
      <c r="AA328" s="16"/>
      <c r="AB328" s="16"/>
      <c r="AC328" s="16"/>
      <c r="AD328" s="16"/>
      <c r="AE328" s="16"/>
      <c r="AF328" s="16"/>
      <c r="AG328" s="16"/>
      <c r="AH328" s="16"/>
      <c r="AI328" s="16"/>
      <c r="AJ328" s="16"/>
      <c r="AK328" s="16"/>
      <c r="AL328" s="16"/>
      <c r="AM328" s="16"/>
      <c r="AN328" s="16"/>
      <c r="AO328" s="16"/>
      <c r="AP328" s="16"/>
      <c r="AQ328" s="16"/>
      <c r="AR328" s="16"/>
      <c r="AS328" s="16"/>
      <c r="AT328" s="16"/>
      <c r="AU328" s="16"/>
      <c r="AV328" s="16"/>
      <c r="AW328" s="16"/>
    </row>
    <row r="329" spans="1:49" s="15" customFormat="1" x14ac:dyDescent="0.25">
      <c r="A329" s="18" t="s">
        <v>170</v>
      </c>
      <c r="B329" s="342" t="s">
        <v>149</v>
      </c>
      <c r="C329" s="360">
        <f t="shared" ref="C329:N329" si="151">C262+C295-(C270-(C337-C320))+C312</f>
        <v>0.25</v>
      </c>
      <c r="D329" s="354">
        <f t="shared" si="151"/>
        <v>0.6</v>
      </c>
      <c r="E329" s="354">
        <f t="shared" si="151"/>
        <v>0</v>
      </c>
      <c r="F329" s="364">
        <f t="shared" si="151"/>
        <v>0.17600000000000016</v>
      </c>
      <c r="G329" s="366">
        <f t="shared" si="151"/>
        <v>0.25</v>
      </c>
      <c r="H329" s="354">
        <f t="shared" si="151"/>
        <v>0.6</v>
      </c>
      <c r="I329" s="354">
        <f t="shared" si="151"/>
        <v>0</v>
      </c>
      <c r="J329" s="355">
        <f t="shared" si="151"/>
        <v>0.19999999999999973</v>
      </c>
      <c r="K329" s="360">
        <f t="shared" si="151"/>
        <v>0.25</v>
      </c>
      <c r="L329" s="354">
        <f t="shared" si="151"/>
        <v>0.6</v>
      </c>
      <c r="M329" s="354">
        <f t="shared" si="151"/>
        <v>0</v>
      </c>
      <c r="N329" s="355">
        <f t="shared" si="151"/>
        <v>0.1980000000000004</v>
      </c>
      <c r="O329" s="16"/>
      <c r="P329" s="16"/>
      <c r="Q329" s="16"/>
      <c r="R329" s="16"/>
      <c r="S329" s="16"/>
      <c r="T329" s="16"/>
      <c r="U329" s="16"/>
      <c r="V329" s="16"/>
      <c r="W329" s="16"/>
      <c r="X329" s="16"/>
      <c r="Y329" s="16"/>
      <c r="Z329" s="16"/>
      <c r="AA329" s="16"/>
      <c r="AB329" s="16"/>
      <c r="AC329" s="16"/>
      <c r="AD329" s="16"/>
      <c r="AE329" s="16"/>
      <c r="AF329" s="16"/>
      <c r="AG329" s="16"/>
      <c r="AH329" s="16"/>
      <c r="AI329" s="16"/>
      <c r="AJ329" s="16"/>
      <c r="AK329" s="16"/>
      <c r="AL329" s="16"/>
      <c r="AM329" s="16"/>
      <c r="AN329" s="16"/>
      <c r="AO329" s="16"/>
      <c r="AP329" s="16"/>
      <c r="AQ329" s="16"/>
      <c r="AR329" s="16"/>
      <c r="AS329" s="16"/>
      <c r="AT329" s="16"/>
      <c r="AU329" s="16"/>
      <c r="AV329" s="16"/>
      <c r="AW329" s="16"/>
    </row>
    <row r="330" spans="1:49" s="15" customFormat="1" x14ac:dyDescent="0.25">
      <c r="A330" s="18" t="s">
        <v>171</v>
      </c>
      <c r="B330" s="342" t="s">
        <v>149</v>
      </c>
      <c r="C330" s="360">
        <f t="shared" ref="C330:N330" si="152">C263+C296-(C271-(C338-C321))+C313</f>
        <v>1.1000000000000001</v>
      </c>
      <c r="D330" s="354">
        <f t="shared" si="152"/>
        <v>0.1</v>
      </c>
      <c r="E330" s="354">
        <f t="shared" si="152"/>
        <v>0</v>
      </c>
      <c r="F330" s="364">
        <f t="shared" si="152"/>
        <v>9.1999999999999998E-2</v>
      </c>
      <c r="G330" s="366">
        <f t="shared" si="152"/>
        <v>1.1000000000000001</v>
      </c>
      <c r="H330" s="354">
        <f t="shared" si="152"/>
        <v>0.14999999999999997</v>
      </c>
      <c r="I330" s="354">
        <f t="shared" si="152"/>
        <v>0</v>
      </c>
      <c r="J330" s="355">
        <f t="shared" si="152"/>
        <v>0.1885</v>
      </c>
      <c r="K330" s="360">
        <f t="shared" si="152"/>
        <v>1.1000000000000001</v>
      </c>
      <c r="L330" s="354">
        <f t="shared" si="152"/>
        <v>1.7</v>
      </c>
      <c r="M330" s="354">
        <f t="shared" si="152"/>
        <v>0</v>
      </c>
      <c r="N330" s="355">
        <f t="shared" si="152"/>
        <v>9.1999999999999998E-2</v>
      </c>
      <c r="O330" s="16"/>
      <c r="P330" s="16"/>
      <c r="Q330" s="16"/>
      <c r="R330" s="16"/>
      <c r="S330" s="16"/>
      <c r="T330" s="16"/>
      <c r="U330" s="16"/>
      <c r="V330" s="16"/>
      <c r="W330" s="16"/>
      <c r="X330" s="16"/>
      <c r="Y330" s="16"/>
      <c r="Z330" s="16"/>
      <c r="AA330" s="16"/>
      <c r="AB330" s="16"/>
      <c r="AC330" s="16"/>
      <c r="AD330" s="16"/>
      <c r="AE330" s="16"/>
      <c r="AF330" s="16"/>
      <c r="AG330" s="16"/>
      <c r="AH330" s="16"/>
      <c r="AI330" s="16"/>
      <c r="AJ330" s="16"/>
      <c r="AK330" s="16"/>
      <c r="AL330" s="16"/>
      <c r="AM330" s="16"/>
      <c r="AN330" s="16"/>
      <c r="AO330" s="16"/>
      <c r="AP330" s="16"/>
      <c r="AQ330" s="16"/>
      <c r="AR330" s="16"/>
      <c r="AS330" s="16"/>
      <c r="AT330" s="16"/>
      <c r="AU330" s="16"/>
      <c r="AV330" s="16"/>
      <c r="AW330" s="16"/>
    </row>
    <row r="331" spans="1:49" s="15" customFormat="1" x14ac:dyDescent="0.25">
      <c r="A331" s="18" t="s">
        <v>176</v>
      </c>
      <c r="B331" s="342" t="s">
        <v>149</v>
      </c>
      <c r="C331" s="360">
        <f t="shared" ref="C331:N331" si="153">C264+C297-(C272-(C339-C322))+C314</f>
        <v>0</v>
      </c>
      <c r="D331" s="354">
        <f t="shared" si="153"/>
        <v>0.1</v>
      </c>
      <c r="E331" s="354">
        <f t="shared" si="153"/>
        <v>0</v>
      </c>
      <c r="F331" s="364">
        <f t="shared" si="153"/>
        <v>0</v>
      </c>
      <c r="G331" s="366">
        <f t="shared" si="153"/>
        <v>0</v>
      </c>
      <c r="H331" s="354">
        <f t="shared" si="153"/>
        <v>0.1</v>
      </c>
      <c r="I331" s="354">
        <f t="shared" si="153"/>
        <v>0</v>
      </c>
      <c r="J331" s="355">
        <f t="shared" si="153"/>
        <v>0</v>
      </c>
      <c r="K331" s="360">
        <f t="shared" si="153"/>
        <v>0</v>
      </c>
      <c r="L331" s="354">
        <f t="shared" si="153"/>
        <v>0.1</v>
      </c>
      <c r="M331" s="354">
        <f t="shared" si="153"/>
        <v>0</v>
      </c>
      <c r="N331" s="355">
        <f t="shared" si="153"/>
        <v>0</v>
      </c>
      <c r="O331" s="16"/>
      <c r="P331" s="16"/>
      <c r="Q331" s="16"/>
      <c r="R331" s="16"/>
      <c r="S331" s="16"/>
      <c r="T331" s="16"/>
      <c r="U331" s="16"/>
      <c r="V331" s="16"/>
      <c r="W331" s="16"/>
      <c r="X331" s="16"/>
      <c r="Y331" s="16"/>
      <c r="Z331" s="16"/>
      <c r="AA331" s="16"/>
      <c r="AB331" s="16"/>
      <c r="AC331" s="16"/>
      <c r="AD331" s="16"/>
      <c r="AE331" s="16"/>
      <c r="AF331" s="16"/>
      <c r="AG331" s="16"/>
      <c r="AH331" s="16"/>
      <c r="AI331" s="16"/>
      <c r="AJ331" s="16"/>
      <c r="AK331" s="16"/>
      <c r="AL331" s="16"/>
      <c r="AM331" s="16"/>
      <c r="AN331" s="16"/>
      <c r="AO331" s="16"/>
      <c r="AP331" s="16"/>
      <c r="AQ331" s="16"/>
      <c r="AR331" s="16"/>
      <c r="AS331" s="16"/>
      <c r="AT331" s="16"/>
      <c r="AU331" s="16"/>
      <c r="AV331" s="16"/>
      <c r="AW331" s="16"/>
    </row>
    <row r="332" spans="1:49" s="15" customFormat="1" x14ac:dyDescent="0.25">
      <c r="A332" s="18" t="s">
        <v>172</v>
      </c>
      <c r="B332" s="342" t="s">
        <v>149</v>
      </c>
      <c r="C332" s="360">
        <f t="shared" ref="C332:N332" si="154">C265+C298-(C273-(C340-C323))+C315</f>
        <v>0.05</v>
      </c>
      <c r="D332" s="354">
        <f t="shared" si="154"/>
        <v>0.5</v>
      </c>
      <c r="E332" s="354">
        <f t="shared" si="154"/>
        <v>0.05</v>
      </c>
      <c r="F332" s="364">
        <f t="shared" si="154"/>
        <v>0.05</v>
      </c>
      <c r="G332" s="366">
        <f t="shared" si="154"/>
        <v>0.05</v>
      </c>
      <c r="H332" s="354">
        <f t="shared" si="154"/>
        <v>0.5</v>
      </c>
      <c r="I332" s="354">
        <f t="shared" si="154"/>
        <v>0.05</v>
      </c>
      <c r="J332" s="355">
        <f t="shared" si="154"/>
        <v>0.05</v>
      </c>
      <c r="K332" s="360">
        <f t="shared" si="154"/>
        <v>0.05</v>
      </c>
      <c r="L332" s="354">
        <f t="shared" si="154"/>
        <v>0.5</v>
      </c>
      <c r="M332" s="354">
        <f t="shared" si="154"/>
        <v>0.05</v>
      </c>
      <c r="N332" s="355">
        <f t="shared" si="154"/>
        <v>0.05</v>
      </c>
      <c r="O332" s="16"/>
      <c r="P332" s="16"/>
      <c r="Q332" s="16"/>
      <c r="R332" s="16"/>
      <c r="S332" s="16"/>
      <c r="T332" s="16"/>
      <c r="U332" s="16"/>
      <c r="V332" s="16"/>
      <c r="W332" s="16"/>
      <c r="X332" s="16"/>
      <c r="Y332" s="16"/>
      <c r="Z332" s="16"/>
      <c r="AA332" s="16"/>
      <c r="AB332" s="16"/>
      <c r="AC332" s="16"/>
      <c r="AD332" s="16"/>
      <c r="AE332" s="16"/>
      <c r="AF332" s="16"/>
      <c r="AG332" s="16"/>
      <c r="AH332" s="16"/>
      <c r="AI332" s="16"/>
      <c r="AJ332" s="16"/>
      <c r="AK332" s="16"/>
      <c r="AL332" s="16"/>
      <c r="AM332" s="16"/>
      <c r="AN332" s="16"/>
      <c r="AO332" s="16"/>
      <c r="AP332" s="16"/>
      <c r="AQ332" s="16"/>
      <c r="AR332" s="16"/>
      <c r="AS332" s="16"/>
      <c r="AT332" s="16"/>
      <c r="AU332" s="16"/>
      <c r="AV332" s="16"/>
      <c r="AW332" s="16"/>
    </row>
    <row r="333" spans="1:49" x14ac:dyDescent="0.25">
      <c r="A333" s="340" t="s">
        <v>61</v>
      </c>
      <c r="B333" s="341" t="s">
        <v>149</v>
      </c>
      <c r="C333" s="358">
        <f t="shared" ref="C333:N333" si="155">SUM(C334:C340)</f>
        <v>25.686999999999998</v>
      </c>
      <c r="D333" s="349">
        <f t="shared" si="155"/>
        <v>34.9</v>
      </c>
      <c r="E333" s="349">
        <f t="shared" si="155"/>
        <v>264.16800000000001</v>
      </c>
      <c r="F333" s="362">
        <f t="shared" si="155"/>
        <v>363.86149999999998</v>
      </c>
      <c r="G333" s="348">
        <f t="shared" si="155"/>
        <v>25.686999999999998</v>
      </c>
      <c r="H333" s="349">
        <f t="shared" si="155"/>
        <v>33.715000000000003</v>
      </c>
      <c r="I333" s="349">
        <f t="shared" si="155"/>
        <v>263.51799999999997</v>
      </c>
      <c r="J333" s="350">
        <f t="shared" si="155"/>
        <v>362.28750000000002</v>
      </c>
      <c r="K333" s="358">
        <f t="shared" si="155"/>
        <v>25.686999999999998</v>
      </c>
      <c r="L333" s="349">
        <f t="shared" si="155"/>
        <v>33.765000000000001</v>
      </c>
      <c r="M333" s="349">
        <f t="shared" si="155"/>
        <v>327.35299999999995</v>
      </c>
      <c r="N333" s="350">
        <f t="shared" si="155"/>
        <v>303.60400000000004</v>
      </c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</row>
    <row r="334" spans="1:49" s="15" customFormat="1" x14ac:dyDescent="0.25">
      <c r="A334" s="18" t="s">
        <v>167</v>
      </c>
      <c r="B334" s="342" t="s">
        <v>149</v>
      </c>
      <c r="C334" s="360">
        <f t="shared" ref="C334:N334" si="156">IF(C267&gt;=0.5*C292,C267-0.5*C292,0)+C317</f>
        <v>0</v>
      </c>
      <c r="D334" s="354">
        <f t="shared" si="156"/>
        <v>4.3</v>
      </c>
      <c r="E334" s="354">
        <f t="shared" si="156"/>
        <v>17.218</v>
      </c>
      <c r="F334" s="364">
        <f t="shared" si="156"/>
        <v>3.6545000000000001</v>
      </c>
      <c r="G334" s="366">
        <f t="shared" si="156"/>
        <v>0</v>
      </c>
      <c r="H334" s="354">
        <f t="shared" si="156"/>
        <v>4.3</v>
      </c>
      <c r="I334" s="354">
        <f t="shared" si="156"/>
        <v>16.518000000000001</v>
      </c>
      <c r="J334" s="355">
        <f t="shared" si="156"/>
        <v>0.9395</v>
      </c>
      <c r="K334" s="360">
        <f t="shared" si="156"/>
        <v>0</v>
      </c>
      <c r="L334" s="354">
        <f t="shared" si="156"/>
        <v>4.3</v>
      </c>
      <c r="M334" s="354">
        <f t="shared" si="156"/>
        <v>16.402999999999999</v>
      </c>
      <c r="N334" s="355">
        <f t="shared" si="156"/>
        <v>0.997</v>
      </c>
      <c r="O334" s="16"/>
      <c r="P334" s="16"/>
      <c r="Q334" s="16"/>
      <c r="R334" s="16"/>
      <c r="S334" s="16"/>
      <c r="T334" s="16"/>
      <c r="U334" s="16"/>
      <c r="V334" s="16"/>
      <c r="W334" s="16"/>
      <c r="X334" s="16"/>
      <c r="Y334" s="16"/>
      <c r="Z334" s="16"/>
      <c r="AA334" s="16"/>
      <c r="AB334" s="16"/>
      <c r="AC334" s="16"/>
      <c r="AD334" s="16"/>
      <c r="AE334" s="16"/>
      <c r="AF334" s="16"/>
      <c r="AG334" s="16"/>
      <c r="AH334" s="16"/>
      <c r="AI334" s="16"/>
      <c r="AJ334" s="16"/>
      <c r="AK334" s="16"/>
      <c r="AL334" s="16"/>
      <c r="AM334" s="16"/>
      <c r="AN334" s="16"/>
      <c r="AO334" s="16"/>
      <c r="AP334" s="16"/>
      <c r="AQ334" s="16"/>
      <c r="AR334" s="16"/>
      <c r="AS334" s="16"/>
      <c r="AT334" s="16"/>
      <c r="AU334" s="16"/>
      <c r="AV334" s="16"/>
      <c r="AW334" s="16"/>
    </row>
    <row r="335" spans="1:49" s="15" customFormat="1" x14ac:dyDescent="0.25">
      <c r="A335" s="18" t="s">
        <v>168</v>
      </c>
      <c r="B335" s="342" t="s">
        <v>149</v>
      </c>
      <c r="C335" s="360">
        <f t="shared" ref="C335:N335" si="157">IF(C268&gt;=0.5*C293,C268-0.5*C293,0)+C318</f>
        <v>0.2</v>
      </c>
      <c r="D335" s="354">
        <f t="shared" si="157"/>
        <v>0.5</v>
      </c>
      <c r="E335" s="354">
        <f t="shared" si="157"/>
        <v>80.088999999999999</v>
      </c>
      <c r="F335" s="364">
        <f t="shared" si="157"/>
        <v>161.44</v>
      </c>
      <c r="G335" s="366">
        <f t="shared" si="157"/>
        <v>0.2</v>
      </c>
      <c r="H335" s="354">
        <f t="shared" si="157"/>
        <v>0.5</v>
      </c>
      <c r="I335" s="354">
        <f t="shared" si="157"/>
        <v>80.088999999999999</v>
      </c>
      <c r="J335" s="355">
        <f t="shared" si="157"/>
        <v>140.67750000000001</v>
      </c>
      <c r="K335" s="360">
        <f t="shared" si="157"/>
        <v>0.2</v>
      </c>
      <c r="L335" s="354">
        <f t="shared" si="157"/>
        <v>0.5</v>
      </c>
      <c r="M335" s="354">
        <f t="shared" si="157"/>
        <v>80.088999999999999</v>
      </c>
      <c r="N335" s="355">
        <f t="shared" si="157"/>
        <v>59.84</v>
      </c>
      <c r="O335" s="16"/>
      <c r="P335" s="16"/>
      <c r="Q335" s="16"/>
      <c r="R335" s="16"/>
      <c r="S335" s="16"/>
      <c r="T335" s="16"/>
      <c r="U335" s="16"/>
      <c r="V335" s="16"/>
      <c r="W335" s="16"/>
      <c r="X335" s="16"/>
      <c r="Y335" s="16"/>
      <c r="Z335" s="16"/>
      <c r="AA335" s="16"/>
      <c r="AB335" s="16"/>
      <c r="AC335" s="16"/>
      <c r="AD335" s="16"/>
      <c r="AE335" s="16"/>
      <c r="AF335" s="16"/>
      <c r="AG335" s="16"/>
      <c r="AH335" s="16"/>
      <c r="AI335" s="16"/>
      <c r="AJ335" s="16"/>
      <c r="AK335" s="16"/>
      <c r="AL335" s="16"/>
      <c r="AM335" s="16"/>
      <c r="AN335" s="16"/>
      <c r="AO335" s="16"/>
      <c r="AP335" s="16"/>
      <c r="AQ335" s="16"/>
      <c r="AR335" s="16"/>
      <c r="AS335" s="16"/>
      <c r="AT335" s="16"/>
      <c r="AU335" s="16"/>
      <c r="AV335" s="16"/>
      <c r="AW335" s="16"/>
    </row>
    <row r="336" spans="1:49" s="15" customFormat="1" x14ac:dyDescent="0.25">
      <c r="A336" s="18" t="s">
        <v>169</v>
      </c>
      <c r="B336" s="342" t="s">
        <v>149</v>
      </c>
      <c r="C336" s="360">
        <f t="shared" ref="C336:N336" si="158">IF(C269&gt;=0.5*C294,C269-0.5*C294,0)+C319</f>
        <v>0</v>
      </c>
      <c r="D336" s="354">
        <f t="shared" si="158"/>
        <v>3</v>
      </c>
      <c r="E336" s="354">
        <f t="shared" si="158"/>
        <v>3</v>
      </c>
      <c r="F336" s="364">
        <f t="shared" si="158"/>
        <v>11.641</v>
      </c>
      <c r="G336" s="366">
        <f t="shared" si="158"/>
        <v>0</v>
      </c>
      <c r="H336" s="354">
        <f t="shared" si="158"/>
        <v>3</v>
      </c>
      <c r="I336" s="354">
        <f t="shared" si="158"/>
        <v>3</v>
      </c>
      <c r="J336" s="355">
        <f t="shared" si="158"/>
        <v>11.641</v>
      </c>
      <c r="K336" s="360">
        <f t="shared" si="158"/>
        <v>0</v>
      </c>
      <c r="L336" s="354">
        <f t="shared" si="158"/>
        <v>3</v>
      </c>
      <c r="M336" s="354">
        <f t="shared" si="158"/>
        <v>3</v>
      </c>
      <c r="N336" s="355">
        <f t="shared" si="158"/>
        <v>11.641</v>
      </c>
      <c r="O336" s="16"/>
      <c r="P336" s="16"/>
      <c r="Q336" s="16"/>
      <c r="R336" s="16"/>
      <c r="S336" s="16"/>
      <c r="T336" s="16"/>
      <c r="U336" s="16"/>
      <c r="V336" s="16"/>
      <c r="W336" s="16"/>
      <c r="X336" s="16"/>
      <c r="Y336" s="16"/>
      <c r="Z336" s="16"/>
      <c r="AA336" s="16"/>
      <c r="AB336" s="16"/>
      <c r="AC336" s="16"/>
      <c r="AD336" s="16"/>
      <c r="AE336" s="16"/>
      <c r="AF336" s="16"/>
      <c r="AG336" s="16"/>
      <c r="AH336" s="16"/>
      <c r="AI336" s="16"/>
      <c r="AJ336" s="16"/>
      <c r="AK336" s="16"/>
      <c r="AL336" s="16"/>
      <c r="AM336" s="16"/>
      <c r="AN336" s="16"/>
      <c r="AO336" s="16"/>
      <c r="AP336" s="16"/>
      <c r="AQ336" s="16"/>
      <c r="AR336" s="16"/>
      <c r="AS336" s="16"/>
      <c r="AT336" s="16"/>
      <c r="AU336" s="16"/>
      <c r="AV336" s="16"/>
      <c r="AW336" s="16"/>
    </row>
    <row r="337" spans="1:49" s="15" customFormat="1" x14ac:dyDescent="0.25">
      <c r="A337" s="18" t="s">
        <v>170</v>
      </c>
      <c r="B337" s="342" t="s">
        <v>149</v>
      </c>
      <c r="C337" s="360">
        <f t="shared" ref="C337:N337" si="159">IF(C270&gt;=0.5*C295,C270-0.5*C295,0)+C320</f>
        <v>0</v>
      </c>
      <c r="D337" s="354">
        <f t="shared" si="159"/>
        <v>0</v>
      </c>
      <c r="E337" s="354">
        <f t="shared" si="159"/>
        <v>0</v>
      </c>
      <c r="F337" s="364">
        <f t="shared" si="159"/>
        <v>0</v>
      </c>
      <c r="G337" s="366">
        <f t="shared" si="159"/>
        <v>0</v>
      </c>
      <c r="H337" s="354">
        <f t="shared" si="159"/>
        <v>0</v>
      </c>
      <c r="I337" s="354">
        <f t="shared" si="159"/>
        <v>0</v>
      </c>
      <c r="J337" s="355">
        <f t="shared" si="159"/>
        <v>0</v>
      </c>
      <c r="K337" s="360">
        <f t="shared" si="159"/>
        <v>0</v>
      </c>
      <c r="L337" s="354">
        <f t="shared" si="159"/>
        <v>0</v>
      </c>
      <c r="M337" s="354">
        <f t="shared" si="159"/>
        <v>0</v>
      </c>
      <c r="N337" s="355">
        <f t="shared" si="159"/>
        <v>0</v>
      </c>
      <c r="O337" s="16"/>
      <c r="P337" s="16"/>
      <c r="Q337" s="16"/>
      <c r="R337" s="16"/>
      <c r="S337" s="16"/>
      <c r="T337" s="16"/>
      <c r="U337" s="16"/>
      <c r="V337" s="16"/>
      <c r="W337" s="16"/>
      <c r="X337" s="16"/>
      <c r="Y337" s="16"/>
      <c r="Z337" s="16"/>
      <c r="AA337" s="16"/>
      <c r="AB337" s="16"/>
      <c r="AC337" s="16"/>
      <c r="AD337" s="16"/>
      <c r="AE337" s="16"/>
      <c r="AF337" s="16"/>
      <c r="AG337" s="16"/>
      <c r="AH337" s="16"/>
      <c r="AI337" s="16"/>
      <c r="AJ337" s="16"/>
      <c r="AK337" s="16"/>
      <c r="AL337" s="16"/>
      <c r="AM337" s="16"/>
      <c r="AN337" s="16"/>
      <c r="AO337" s="16"/>
      <c r="AP337" s="16"/>
      <c r="AQ337" s="16"/>
      <c r="AR337" s="16"/>
      <c r="AS337" s="16"/>
      <c r="AT337" s="16"/>
      <c r="AU337" s="16"/>
      <c r="AV337" s="16"/>
      <c r="AW337" s="16"/>
    </row>
    <row r="338" spans="1:49" s="15" customFormat="1" x14ac:dyDescent="0.25">
      <c r="A338" s="18" t="s">
        <v>171</v>
      </c>
      <c r="B338" s="342" t="s">
        <v>149</v>
      </c>
      <c r="C338" s="360">
        <f t="shared" ref="C338:N338" si="160">IF(C271&gt;=0.5*C296,C271-0.5*C296,0)+C321</f>
        <v>0</v>
      </c>
      <c r="D338" s="354">
        <f t="shared" si="160"/>
        <v>2</v>
      </c>
      <c r="E338" s="354">
        <f t="shared" si="160"/>
        <v>3</v>
      </c>
      <c r="F338" s="364">
        <f t="shared" si="160"/>
        <v>3.226</v>
      </c>
      <c r="G338" s="366">
        <f t="shared" si="160"/>
        <v>0</v>
      </c>
      <c r="H338" s="354">
        <f t="shared" si="160"/>
        <v>0.81499999999999995</v>
      </c>
      <c r="I338" s="354">
        <f t="shared" si="160"/>
        <v>3.05</v>
      </c>
      <c r="J338" s="355">
        <f t="shared" si="160"/>
        <v>3.1295000000000002</v>
      </c>
      <c r="K338" s="360">
        <f t="shared" si="160"/>
        <v>0</v>
      </c>
      <c r="L338" s="354">
        <f t="shared" si="160"/>
        <v>0.86499999999999999</v>
      </c>
      <c r="M338" s="354">
        <f t="shared" si="160"/>
        <v>3</v>
      </c>
      <c r="N338" s="355">
        <f t="shared" si="160"/>
        <v>3.226</v>
      </c>
      <c r="O338" s="16"/>
      <c r="P338" s="16"/>
      <c r="Q338" s="16"/>
      <c r="R338" s="16"/>
      <c r="S338" s="16"/>
      <c r="T338" s="16"/>
      <c r="U338" s="16"/>
      <c r="V338" s="16"/>
      <c r="W338" s="16"/>
      <c r="X338" s="16"/>
      <c r="Y338" s="16"/>
      <c r="Z338" s="16"/>
      <c r="AA338" s="16"/>
      <c r="AB338" s="16"/>
      <c r="AC338" s="16"/>
      <c r="AD338" s="16"/>
      <c r="AE338" s="16"/>
      <c r="AF338" s="16"/>
      <c r="AG338" s="16"/>
      <c r="AH338" s="16"/>
      <c r="AI338" s="16"/>
      <c r="AJ338" s="16"/>
      <c r="AK338" s="16"/>
      <c r="AL338" s="16"/>
      <c r="AM338" s="16"/>
      <c r="AN338" s="16"/>
      <c r="AO338" s="16"/>
      <c r="AP338" s="16"/>
      <c r="AQ338" s="16"/>
      <c r="AR338" s="16"/>
      <c r="AS338" s="16"/>
      <c r="AT338" s="16"/>
      <c r="AU338" s="16"/>
      <c r="AV338" s="16"/>
      <c r="AW338" s="16"/>
    </row>
    <row r="339" spans="1:49" s="15" customFormat="1" x14ac:dyDescent="0.25">
      <c r="A339" s="18" t="s">
        <v>176</v>
      </c>
      <c r="B339" s="342" t="s">
        <v>149</v>
      </c>
      <c r="C339" s="360">
        <f t="shared" ref="C339:N339" si="161">IF(C272&gt;=0.5*C297,C272-0.5*C297,0)+C322</f>
        <v>25</v>
      </c>
      <c r="D339" s="354">
        <f t="shared" si="161"/>
        <v>25</v>
      </c>
      <c r="E339" s="354">
        <f t="shared" si="161"/>
        <v>32</v>
      </c>
      <c r="F339" s="364">
        <f t="shared" si="161"/>
        <v>138.49600000000001</v>
      </c>
      <c r="G339" s="366">
        <f t="shared" si="161"/>
        <v>25</v>
      </c>
      <c r="H339" s="354">
        <f t="shared" si="161"/>
        <v>25</v>
      </c>
      <c r="I339" s="354">
        <f t="shared" si="161"/>
        <v>32</v>
      </c>
      <c r="J339" s="355">
        <f t="shared" si="161"/>
        <v>138.49600000000001</v>
      </c>
      <c r="K339" s="360">
        <f t="shared" si="161"/>
        <v>25</v>
      </c>
      <c r="L339" s="354">
        <f t="shared" si="161"/>
        <v>25</v>
      </c>
      <c r="M339" s="354">
        <f t="shared" si="161"/>
        <v>32</v>
      </c>
      <c r="N339" s="355">
        <f t="shared" si="161"/>
        <v>138.49600000000001</v>
      </c>
      <c r="O339" s="16"/>
      <c r="P339" s="16"/>
      <c r="Q339" s="16"/>
      <c r="R339" s="16"/>
      <c r="S339" s="16"/>
      <c r="T339" s="16"/>
      <c r="U339" s="16"/>
      <c r="V339" s="16"/>
      <c r="W339" s="16"/>
      <c r="X339" s="16"/>
      <c r="Y339" s="16"/>
      <c r="Z339" s="16"/>
      <c r="AA339" s="16"/>
      <c r="AB339" s="16"/>
      <c r="AC339" s="16"/>
      <c r="AD339" s="16"/>
      <c r="AE339" s="16"/>
      <c r="AF339" s="16"/>
      <c r="AG339" s="16"/>
      <c r="AH339" s="16"/>
      <c r="AI339" s="16"/>
      <c r="AJ339" s="16"/>
      <c r="AK339" s="16"/>
      <c r="AL339" s="16"/>
      <c r="AM339" s="16"/>
      <c r="AN339" s="16"/>
      <c r="AO339" s="16"/>
      <c r="AP339" s="16"/>
      <c r="AQ339" s="16"/>
      <c r="AR339" s="16"/>
      <c r="AS339" s="16"/>
      <c r="AT339" s="16"/>
      <c r="AU339" s="16"/>
      <c r="AV339" s="16"/>
      <c r="AW339" s="16"/>
    </row>
    <row r="340" spans="1:49" s="15" customFormat="1" x14ac:dyDescent="0.25">
      <c r="A340" s="18" t="s">
        <v>172</v>
      </c>
      <c r="B340" s="342" t="s">
        <v>149</v>
      </c>
      <c r="C340" s="360">
        <f t="shared" ref="C340:N340" si="162">IF(C273&gt;=0.5*C298,C273-0.5*C298,0)+C323</f>
        <v>0.48699999999999999</v>
      </c>
      <c r="D340" s="354">
        <f t="shared" si="162"/>
        <v>0.1</v>
      </c>
      <c r="E340" s="354">
        <f t="shared" si="162"/>
        <v>128.86099999999999</v>
      </c>
      <c r="F340" s="364">
        <f t="shared" si="162"/>
        <v>45.404000000000003</v>
      </c>
      <c r="G340" s="366">
        <f t="shared" si="162"/>
        <v>0.48699999999999999</v>
      </c>
      <c r="H340" s="354">
        <f t="shared" si="162"/>
        <v>0.1</v>
      </c>
      <c r="I340" s="354">
        <f t="shared" si="162"/>
        <v>128.86099999999999</v>
      </c>
      <c r="J340" s="355">
        <f t="shared" si="162"/>
        <v>67.403999999999996</v>
      </c>
      <c r="K340" s="360">
        <f t="shared" si="162"/>
        <v>0.48699999999999999</v>
      </c>
      <c r="L340" s="354">
        <f t="shared" si="162"/>
        <v>0.1</v>
      </c>
      <c r="M340" s="354">
        <f t="shared" si="162"/>
        <v>192.86099999999999</v>
      </c>
      <c r="N340" s="355">
        <f t="shared" si="162"/>
        <v>89.403999999999996</v>
      </c>
      <c r="O340" s="16"/>
      <c r="P340" s="16"/>
      <c r="Q340" s="16"/>
      <c r="R340" s="16"/>
      <c r="S340" s="16"/>
      <c r="T340" s="16"/>
      <c r="U340" s="16"/>
      <c r="V340" s="16"/>
      <c r="W340" s="16"/>
      <c r="X340" s="16"/>
      <c r="Y340" s="16"/>
      <c r="Z340" s="16"/>
      <c r="AA340" s="16"/>
      <c r="AB340" s="16"/>
      <c r="AC340" s="16"/>
      <c r="AD340" s="16"/>
      <c r="AE340" s="16"/>
      <c r="AF340" s="16"/>
      <c r="AG340" s="16"/>
      <c r="AH340" s="16"/>
      <c r="AI340" s="16"/>
      <c r="AJ340" s="16"/>
      <c r="AK340" s="16"/>
      <c r="AL340" s="16"/>
      <c r="AM340" s="16"/>
      <c r="AN340" s="16"/>
      <c r="AO340" s="16"/>
      <c r="AP340" s="16"/>
      <c r="AQ340" s="16"/>
      <c r="AR340" s="16"/>
      <c r="AS340" s="16"/>
      <c r="AT340" s="16"/>
      <c r="AU340" s="16"/>
      <c r="AV340" s="16"/>
      <c r="AW340" s="16"/>
    </row>
    <row r="341" spans="1:49" x14ac:dyDescent="0.25">
      <c r="A341" s="340" t="s">
        <v>62</v>
      </c>
      <c r="B341" s="341" t="s">
        <v>149</v>
      </c>
      <c r="C341" s="358">
        <f t="shared" ref="C341:N341" si="163">SUM(C342:C348)</f>
        <v>455.99799999999999</v>
      </c>
      <c r="D341" s="349">
        <f t="shared" si="163"/>
        <v>473.94799999999998</v>
      </c>
      <c r="E341" s="349">
        <f t="shared" si="163"/>
        <v>700.11200000000008</v>
      </c>
      <c r="F341" s="362">
        <f t="shared" si="163"/>
        <v>342.803</v>
      </c>
      <c r="G341" s="348">
        <f t="shared" si="163"/>
        <v>455.7</v>
      </c>
      <c r="H341" s="349">
        <f t="shared" si="163"/>
        <v>476.94400000000002</v>
      </c>
      <c r="I341" s="349">
        <f t="shared" si="163"/>
        <v>703.52699999999993</v>
      </c>
      <c r="J341" s="350">
        <f t="shared" si="163"/>
        <v>352.13400000000001</v>
      </c>
      <c r="K341" s="358">
        <f t="shared" si="163"/>
        <v>465.03300000000002</v>
      </c>
      <c r="L341" s="349">
        <f t="shared" si="163"/>
        <v>487.75099999999998</v>
      </c>
      <c r="M341" s="349">
        <f t="shared" si="163"/>
        <v>650.23199999999997</v>
      </c>
      <c r="N341" s="350">
        <f t="shared" si="163"/>
        <v>352.178</v>
      </c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</row>
    <row r="342" spans="1:49" s="15" customFormat="1" x14ac:dyDescent="0.25">
      <c r="A342" s="18" t="s">
        <v>167</v>
      </c>
      <c r="B342" s="342" t="s">
        <v>149</v>
      </c>
      <c r="C342" s="359">
        <f t="shared" ref="C342:N342" si="164">C275+C292-C317+C309</f>
        <v>8.91</v>
      </c>
      <c r="D342" s="352">
        <f t="shared" si="164"/>
        <v>6.4889999999999999</v>
      </c>
      <c r="E342" s="352">
        <f t="shared" si="164"/>
        <v>3.129</v>
      </c>
      <c r="F342" s="363">
        <f t="shared" si="164"/>
        <v>0.9</v>
      </c>
      <c r="G342" s="351">
        <f t="shared" si="164"/>
        <v>5.78</v>
      </c>
      <c r="H342" s="352">
        <f t="shared" si="164"/>
        <v>3.359</v>
      </c>
      <c r="I342" s="352">
        <f t="shared" si="164"/>
        <v>0.69900000000000007</v>
      </c>
      <c r="J342" s="353">
        <f t="shared" si="164"/>
        <v>0.9</v>
      </c>
      <c r="K342" s="359">
        <f t="shared" si="164"/>
        <v>5.78</v>
      </c>
      <c r="L342" s="352">
        <f t="shared" si="164"/>
        <v>3.359</v>
      </c>
      <c r="M342" s="352">
        <f t="shared" si="164"/>
        <v>0.81400000000000006</v>
      </c>
      <c r="N342" s="353">
        <f t="shared" si="164"/>
        <v>0.9</v>
      </c>
      <c r="O342" s="16"/>
      <c r="P342" s="16"/>
      <c r="Q342" s="16"/>
      <c r="R342" s="16"/>
      <c r="S342" s="16"/>
      <c r="T342" s="16"/>
      <c r="U342" s="16"/>
      <c r="V342" s="16"/>
      <c r="W342" s="16"/>
      <c r="X342" s="16"/>
      <c r="Y342" s="16"/>
      <c r="Z342" s="16"/>
      <c r="AA342" s="16"/>
      <c r="AB342" s="16"/>
      <c r="AC342" s="16"/>
      <c r="AD342" s="16"/>
      <c r="AE342" s="16"/>
      <c r="AF342" s="16"/>
      <c r="AG342" s="16"/>
      <c r="AH342" s="16"/>
      <c r="AI342" s="16"/>
      <c r="AJ342" s="16"/>
      <c r="AK342" s="16"/>
      <c r="AL342" s="16"/>
      <c r="AM342" s="16"/>
      <c r="AN342" s="16"/>
      <c r="AO342" s="16"/>
      <c r="AP342" s="16"/>
      <c r="AQ342" s="16"/>
      <c r="AR342" s="16"/>
      <c r="AS342" s="16"/>
      <c r="AT342" s="16"/>
      <c r="AU342" s="16"/>
      <c r="AV342" s="16"/>
      <c r="AW342" s="16"/>
    </row>
    <row r="343" spans="1:49" s="15" customFormat="1" x14ac:dyDescent="0.25">
      <c r="A343" s="18" t="s">
        <v>168</v>
      </c>
      <c r="B343" s="342" t="s">
        <v>149</v>
      </c>
      <c r="C343" s="359">
        <f t="shared" ref="C343:N343" si="165">C276+C293-C318+C310</f>
        <v>320.28399999999999</v>
      </c>
      <c r="D343" s="352">
        <f t="shared" si="165"/>
        <v>320.73399999999998</v>
      </c>
      <c r="E343" s="352">
        <f t="shared" si="165"/>
        <v>406.75299999999999</v>
      </c>
      <c r="F343" s="363">
        <f t="shared" si="165"/>
        <v>86.820999999999998</v>
      </c>
      <c r="G343" s="351">
        <f t="shared" si="165"/>
        <v>232.14500000000001</v>
      </c>
      <c r="H343" s="352">
        <f t="shared" si="165"/>
        <v>232.595</v>
      </c>
      <c r="I343" s="352">
        <f t="shared" si="165"/>
        <v>309.40699999999998</v>
      </c>
      <c r="J343" s="353">
        <f t="shared" si="165"/>
        <v>10.4</v>
      </c>
      <c r="K343" s="359">
        <f t="shared" si="165"/>
        <v>155.72399999999999</v>
      </c>
      <c r="L343" s="352">
        <f t="shared" si="165"/>
        <v>156.17399999999998</v>
      </c>
      <c r="M343" s="352">
        <f t="shared" si="165"/>
        <v>233.767</v>
      </c>
      <c r="N343" s="353">
        <f t="shared" si="165"/>
        <v>10.435</v>
      </c>
      <c r="O343" s="16"/>
      <c r="P343" s="16"/>
      <c r="Q343" s="16"/>
      <c r="R343" s="16"/>
      <c r="S343" s="16"/>
      <c r="T343" s="16"/>
      <c r="U343" s="16"/>
      <c r="V343" s="16"/>
      <c r="W343" s="16"/>
      <c r="X343" s="16"/>
      <c r="Y343" s="16"/>
      <c r="Z343" s="16"/>
      <c r="AA343" s="16"/>
      <c r="AB343" s="16"/>
      <c r="AC343" s="16"/>
      <c r="AD343" s="16"/>
      <c r="AE343" s="16"/>
      <c r="AF343" s="16"/>
      <c r="AG343" s="16"/>
      <c r="AH343" s="16"/>
      <c r="AI343" s="16"/>
      <c r="AJ343" s="16"/>
      <c r="AK343" s="16"/>
      <c r="AL343" s="16"/>
      <c r="AM343" s="16"/>
      <c r="AN343" s="16"/>
      <c r="AO343" s="16"/>
      <c r="AP343" s="16"/>
      <c r="AQ343" s="16"/>
      <c r="AR343" s="16"/>
      <c r="AS343" s="16"/>
      <c r="AT343" s="16"/>
      <c r="AU343" s="16"/>
      <c r="AV343" s="16"/>
      <c r="AW343" s="16"/>
    </row>
    <row r="344" spans="1:49" s="15" customFormat="1" x14ac:dyDescent="0.25">
      <c r="A344" s="18" t="s">
        <v>169</v>
      </c>
      <c r="B344" s="342" t="s">
        <v>149</v>
      </c>
      <c r="C344" s="359">
        <f t="shared" ref="C344:N344" si="166">C277+C294-C319+C311</f>
        <v>2.0179999999999998</v>
      </c>
      <c r="D344" s="352">
        <f t="shared" si="166"/>
        <v>3.6259999999999999</v>
      </c>
      <c r="E344" s="352">
        <f t="shared" si="166"/>
        <v>13.819000000000001</v>
      </c>
      <c r="F344" s="363">
        <f t="shared" si="166"/>
        <v>5.2779999999999996</v>
      </c>
      <c r="G344" s="351">
        <f t="shared" si="166"/>
        <v>5.0579999999999998</v>
      </c>
      <c r="H344" s="352">
        <f t="shared" si="166"/>
        <v>6.6660000000000004</v>
      </c>
      <c r="I344" s="352">
        <f t="shared" si="166"/>
        <v>16.859000000000002</v>
      </c>
      <c r="J344" s="353">
        <f t="shared" si="166"/>
        <v>8.3179999999999996</v>
      </c>
      <c r="K344" s="359">
        <f t="shared" si="166"/>
        <v>8.0980000000000008</v>
      </c>
      <c r="L344" s="352">
        <f t="shared" si="166"/>
        <v>9.7059999999999995</v>
      </c>
      <c r="M344" s="352">
        <f t="shared" si="166"/>
        <v>19.899000000000001</v>
      </c>
      <c r="N344" s="353">
        <f t="shared" si="166"/>
        <v>11.358000000000001</v>
      </c>
      <c r="O344" s="16"/>
      <c r="P344" s="16"/>
      <c r="Q344" s="16"/>
      <c r="R344" s="16"/>
      <c r="S344" s="16"/>
      <c r="T344" s="16"/>
      <c r="U344" s="16"/>
      <c r="V344" s="16"/>
      <c r="W344" s="16"/>
      <c r="X344" s="16"/>
      <c r="Y344" s="16"/>
      <c r="Z344" s="16"/>
      <c r="AA344" s="16"/>
      <c r="AB344" s="16"/>
      <c r="AC344" s="16"/>
      <c r="AD344" s="16"/>
      <c r="AE344" s="16"/>
      <c r="AF344" s="16"/>
      <c r="AG344" s="16"/>
      <c r="AH344" s="16"/>
      <c r="AI344" s="16"/>
      <c r="AJ344" s="16"/>
      <c r="AK344" s="16"/>
      <c r="AL344" s="16"/>
      <c r="AM344" s="16"/>
      <c r="AN344" s="16"/>
      <c r="AO344" s="16"/>
      <c r="AP344" s="16"/>
      <c r="AQ344" s="16"/>
      <c r="AR344" s="16"/>
      <c r="AS344" s="16"/>
      <c r="AT344" s="16"/>
      <c r="AU344" s="16"/>
      <c r="AV344" s="16"/>
      <c r="AW344" s="16"/>
    </row>
    <row r="345" spans="1:49" s="15" customFormat="1" x14ac:dyDescent="0.25">
      <c r="A345" s="18" t="s">
        <v>170</v>
      </c>
      <c r="B345" s="342" t="s">
        <v>149</v>
      </c>
      <c r="C345" s="359">
        <f t="shared" ref="C345:N345" si="167">C278+C295-C320+C312</f>
        <v>0.39800000000000002</v>
      </c>
      <c r="D345" s="352">
        <f t="shared" si="167"/>
        <v>0.64700000000000002</v>
      </c>
      <c r="E345" s="352">
        <f t="shared" si="167"/>
        <v>2.7250000000000001</v>
      </c>
      <c r="F345" s="363">
        <f t="shared" si="167"/>
        <v>2.6240000000000001</v>
      </c>
      <c r="G345" s="351">
        <f t="shared" si="167"/>
        <v>0.37400000000000017</v>
      </c>
      <c r="H345" s="352">
        <f t="shared" si="167"/>
        <v>0.62300000000000022</v>
      </c>
      <c r="I345" s="352">
        <f t="shared" si="167"/>
        <v>2.7010000000000001</v>
      </c>
      <c r="J345" s="353">
        <f t="shared" si="167"/>
        <v>2.6240000000000001</v>
      </c>
      <c r="K345" s="359">
        <f t="shared" si="167"/>
        <v>0.37599999999999989</v>
      </c>
      <c r="L345" s="352">
        <f t="shared" si="167"/>
        <v>0.62499999999999989</v>
      </c>
      <c r="M345" s="352">
        <f t="shared" si="167"/>
        <v>2.7029999999999998</v>
      </c>
      <c r="N345" s="353">
        <f t="shared" si="167"/>
        <v>2.6240000000000001</v>
      </c>
      <c r="O345" s="16"/>
      <c r="P345" s="16"/>
      <c r="Q345" s="16"/>
      <c r="R345" s="16"/>
      <c r="S345" s="16"/>
      <c r="T345" s="16"/>
      <c r="U345" s="16"/>
      <c r="V345" s="16"/>
      <c r="W345" s="16"/>
      <c r="X345" s="16"/>
      <c r="Y345" s="16"/>
      <c r="Z345" s="16"/>
      <c r="AA345" s="16"/>
      <c r="AB345" s="16"/>
      <c r="AC345" s="16"/>
      <c r="AD345" s="16"/>
      <c r="AE345" s="16"/>
      <c r="AF345" s="16"/>
      <c r="AG345" s="16"/>
      <c r="AH345" s="16"/>
      <c r="AI345" s="16"/>
      <c r="AJ345" s="16"/>
      <c r="AK345" s="16"/>
      <c r="AL345" s="16"/>
      <c r="AM345" s="16"/>
      <c r="AN345" s="16"/>
      <c r="AO345" s="16"/>
      <c r="AP345" s="16"/>
      <c r="AQ345" s="16"/>
      <c r="AR345" s="16"/>
      <c r="AS345" s="16"/>
      <c r="AT345" s="16"/>
      <c r="AU345" s="16"/>
      <c r="AV345" s="16"/>
      <c r="AW345" s="16"/>
    </row>
    <row r="346" spans="1:49" s="15" customFormat="1" x14ac:dyDescent="0.25">
      <c r="A346" s="18" t="s">
        <v>171</v>
      </c>
      <c r="B346" s="342" t="s">
        <v>149</v>
      </c>
      <c r="C346" s="359">
        <f t="shared" ref="C346:N346" si="168">C279+C296-C321+C313</f>
        <v>5.1740000000000004</v>
      </c>
      <c r="D346" s="352">
        <f t="shared" si="168"/>
        <v>1.591</v>
      </c>
      <c r="E346" s="352">
        <f t="shared" si="168"/>
        <v>8.359</v>
      </c>
      <c r="F346" s="363">
        <f t="shared" si="168"/>
        <v>2.3479999999999999</v>
      </c>
      <c r="G346" s="351">
        <f t="shared" si="168"/>
        <v>2.448</v>
      </c>
      <c r="H346" s="352">
        <f t="shared" si="168"/>
        <v>0.1</v>
      </c>
      <c r="I346" s="352">
        <f t="shared" si="168"/>
        <v>6.8179999999999996</v>
      </c>
      <c r="J346" s="353">
        <f t="shared" si="168"/>
        <v>1</v>
      </c>
      <c r="K346" s="359">
        <f t="shared" si="168"/>
        <v>1.1000000000000001</v>
      </c>
      <c r="L346" s="352">
        <f t="shared" si="168"/>
        <v>0.252</v>
      </c>
      <c r="M346" s="352">
        <f t="shared" si="168"/>
        <v>7.0200000000000005</v>
      </c>
      <c r="N346" s="353">
        <f t="shared" si="168"/>
        <v>1.0090000000000001</v>
      </c>
      <c r="O346" s="16"/>
      <c r="P346" s="16"/>
      <c r="Q346" s="16"/>
      <c r="R346" s="16"/>
      <c r="S346" s="16"/>
      <c r="T346" s="16"/>
      <c r="U346" s="16"/>
      <c r="V346" s="16"/>
      <c r="W346" s="16"/>
      <c r="X346" s="16"/>
      <c r="Y346" s="16"/>
      <c r="Z346" s="16"/>
      <c r="AA346" s="16"/>
      <c r="AB346" s="16"/>
      <c r="AC346" s="16"/>
      <c r="AD346" s="16"/>
      <c r="AE346" s="16"/>
      <c r="AF346" s="16"/>
      <c r="AG346" s="16"/>
      <c r="AH346" s="16"/>
      <c r="AI346" s="16"/>
      <c r="AJ346" s="16"/>
      <c r="AK346" s="16"/>
      <c r="AL346" s="16"/>
      <c r="AM346" s="16"/>
      <c r="AN346" s="16"/>
      <c r="AO346" s="16"/>
      <c r="AP346" s="16"/>
      <c r="AQ346" s="16"/>
      <c r="AR346" s="16"/>
      <c r="AS346" s="16"/>
      <c r="AT346" s="16"/>
      <c r="AU346" s="16"/>
      <c r="AV346" s="16"/>
      <c r="AW346" s="16"/>
    </row>
    <row r="347" spans="1:49" s="15" customFormat="1" x14ac:dyDescent="0.25">
      <c r="A347" s="18" t="s">
        <v>176</v>
      </c>
      <c r="B347" s="342" t="s">
        <v>149</v>
      </c>
      <c r="C347" s="359">
        <f t="shared" ref="C347:N347" si="169">C280+C297-C322+C314</f>
        <v>58.892000000000003</v>
      </c>
      <c r="D347" s="352">
        <f t="shared" si="169"/>
        <v>54.314</v>
      </c>
      <c r="E347" s="352">
        <f t="shared" si="169"/>
        <v>139.607</v>
      </c>
      <c r="F347" s="363">
        <f t="shared" si="169"/>
        <v>101.941</v>
      </c>
      <c r="G347" s="351">
        <f t="shared" si="169"/>
        <v>69.941000000000003</v>
      </c>
      <c r="H347" s="352">
        <f t="shared" si="169"/>
        <v>65.337000000000003</v>
      </c>
      <c r="I347" s="352">
        <f t="shared" si="169"/>
        <v>150.60400000000001</v>
      </c>
      <c r="J347" s="353">
        <f t="shared" si="169"/>
        <v>112.913</v>
      </c>
      <c r="K347" s="359">
        <f t="shared" si="169"/>
        <v>80.912999999999997</v>
      </c>
      <c r="L347" s="352">
        <f t="shared" si="169"/>
        <v>76.283000000000001</v>
      </c>
      <c r="M347" s="352">
        <f t="shared" si="169"/>
        <v>161.52500000000001</v>
      </c>
      <c r="N347" s="353">
        <f t="shared" si="169"/>
        <v>123.80800000000001</v>
      </c>
      <c r="O347" s="16"/>
      <c r="P347" s="16"/>
      <c r="Q347" s="16"/>
      <c r="R347" s="16"/>
      <c r="S347" s="16"/>
      <c r="T347" s="16"/>
      <c r="U347" s="16"/>
      <c r="V347" s="16"/>
      <c r="W347" s="16"/>
      <c r="X347" s="16"/>
      <c r="Y347" s="16"/>
      <c r="Z347" s="16"/>
      <c r="AA347" s="16"/>
      <c r="AB347" s="16"/>
      <c r="AC347" s="16"/>
      <c r="AD347" s="16"/>
      <c r="AE347" s="16"/>
      <c r="AF347" s="16"/>
      <c r="AG347" s="16"/>
      <c r="AH347" s="16"/>
      <c r="AI347" s="16"/>
      <c r="AJ347" s="16"/>
      <c r="AK347" s="16"/>
      <c r="AL347" s="16"/>
      <c r="AM347" s="16"/>
      <c r="AN347" s="16"/>
      <c r="AO347" s="16"/>
      <c r="AP347" s="16"/>
      <c r="AQ347" s="16"/>
      <c r="AR347" s="16"/>
      <c r="AS347" s="16"/>
      <c r="AT347" s="16"/>
      <c r="AU347" s="16"/>
      <c r="AV347" s="16"/>
      <c r="AW347" s="16"/>
    </row>
    <row r="348" spans="1:49" s="15" customFormat="1" x14ac:dyDescent="0.25">
      <c r="A348" s="18" t="s">
        <v>172</v>
      </c>
      <c r="B348" s="342" t="s">
        <v>149</v>
      </c>
      <c r="C348" s="359">
        <f t="shared" ref="C348:N348" si="170">C281+C298-C323+C315</f>
        <v>60.322000000000003</v>
      </c>
      <c r="D348" s="352">
        <f t="shared" si="170"/>
        <v>86.546999999999997</v>
      </c>
      <c r="E348" s="352">
        <f t="shared" si="170"/>
        <v>125.72</v>
      </c>
      <c r="F348" s="363">
        <f t="shared" si="170"/>
        <v>142.89099999999999</v>
      </c>
      <c r="G348" s="351">
        <f t="shared" si="170"/>
        <v>139.95400000000001</v>
      </c>
      <c r="H348" s="352">
        <f t="shared" si="170"/>
        <v>168.26400000000001</v>
      </c>
      <c r="I348" s="352">
        <f t="shared" si="170"/>
        <v>216.43899999999999</v>
      </c>
      <c r="J348" s="353">
        <f t="shared" si="170"/>
        <v>215.97900000000001</v>
      </c>
      <c r="K348" s="359">
        <f t="shared" si="170"/>
        <v>213.042</v>
      </c>
      <c r="L348" s="352">
        <f t="shared" si="170"/>
        <v>241.352</v>
      </c>
      <c r="M348" s="352">
        <f t="shared" si="170"/>
        <v>224.50399999999999</v>
      </c>
      <c r="N348" s="353">
        <f t="shared" si="170"/>
        <v>202.04400000000001</v>
      </c>
      <c r="O348" s="16"/>
      <c r="P348" s="16"/>
      <c r="Q348" s="16"/>
      <c r="R348" s="16"/>
      <c r="S348" s="16"/>
      <c r="T348" s="16"/>
      <c r="U348" s="16"/>
      <c r="V348" s="16"/>
      <c r="W348" s="16"/>
      <c r="X348" s="16"/>
      <c r="Y348" s="16"/>
      <c r="Z348" s="16"/>
      <c r="AA348" s="16"/>
      <c r="AB348" s="16"/>
      <c r="AC348" s="16"/>
      <c r="AD348" s="16"/>
      <c r="AE348" s="16"/>
      <c r="AF348" s="16"/>
      <c r="AG348" s="16"/>
      <c r="AH348" s="16"/>
      <c r="AI348" s="16"/>
      <c r="AJ348" s="16"/>
      <c r="AK348" s="16"/>
      <c r="AL348" s="16"/>
      <c r="AM348" s="16"/>
      <c r="AN348" s="16"/>
      <c r="AO348" s="16"/>
      <c r="AP348" s="16"/>
      <c r="AQ348" s="16"/>
      <c r="AR348" s="16"/>
      <c r="AS348" s="16"/>
      <c r="AT348" s="16"/>
      <c r="AU348" s="16"/>
      <c r="AV348" s="16"/>
      <c r="AW348" s="16"/>
    </row>
    <row r="349" spans="1:49" x14ac:dyDescent="0.25">
      <c r="A349" s="372" t="s">
        <v>63</v>
      </c>
      <c r="B349" s="373"/>
      <c r="C349" s="374"/>
      <c r="D349" s="374"/>
      <c r="E349" s="374"/>
      <c r="F349" s="374"/>
      <c r="G349" s="374"/>
      <c r="H349" s="374"/>
      <c r="I349" s="374"/>
      <c r="J349" s="374"/>
      <c r="K349" s="374"/>
      <c r="L349" s="374"/>
      <c r="M349" s="374"/>
      <c r="N349" s="375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</row>
    <row r="350" spans="1:49" x14ac:dyDescent="0.25">
      <c r="A350" s="340" t="s">
        <v>64</v>
      </c>
      <c r="B350" s="341" t="s">
        <v>149</v>
      </c>
      <c r="C350" s="358">
        <f t="shared" ref="C350:N350" si="171">SUM(C351:C357)</f>
        <v>0</v>
      </c>
      <c r="D350" s="349">
        <f t="shared" si="171"/>
        <v>0</v>
      </c>
      <c r="E350" s="349">
        <f t="shared" si="171"/>
        <v>0</v>
      </c>
      <c r="F350" s="362">
        <f t="shared" si="171"/>
        <v>0.5215000000000003</v>
      </c>
      <c r="G350" s="348">
        <f t="shared" si="171"/>
        <v>0</v>
      </c>
      <c r="H350" s="349">
        <f t="shared" si="171"/>
        <v>4.9999999999999961E-2</v>
      </c>
      <c r="I350" s="349">
        <f t="shared" si="171"/>
        <v>4.9999999999999961E-2</v>
      </c>
      <c r="J350" s="350">
        <f t="shared" si="171"/>
        <v>5.569500000000005</v>
      </c>
      <c r="K350" s="358">
        <f t="shared" si="171"/>
        <v>0</v>
      </c>
      <c r="L350" s="349">
        <f t="shared" si="171"/>
        <v>0</v>
      </c>
      <c r="M350" s="349">
        <f t="shared" si="171"/>
        <v>0</v>
      </c>
      <c r="N350" s="350">
        <f t="shared" si="171"/>
        <v>0.2010000000000004</v>
      </c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</row>
    <row r="351" spans="1:49" s="15" customFormat="1" x14ac:dyDescent="0.25">
      <c r="A351" s="18" t="s">
        <v>167</v>
      </c>
      <c r="B351" s="342" t="s">
        <v>149</v>
      </c>
      <c r="C351" s="359">
        <f t="shared" ref="C351:C357" si="172">C326-C259</f>
        <v>0</v>
      </c>
      <c r="D351" s="352">
        <f t="shared" ref="D351:F357" si="173">D326-D259+C351</f>
        <v>0</v>
      </c>
      <c r="E351" s="352">
        <f t="shared" si="173"/>
        <v>0</v>
      </c>
      <c r="F351" s="363">
        <f t="shared" si="173"/>
        <v>0.34550000000000014</v>
      </c>
      <c r="G351" s="351">
        <f t="shared" ref="G351:G357" si="174">G326-G259</f>
        <v>0</v>
      </c>
      <c r="H351" s="352">
        <f t="shared" ref="H351:J357" si="175">H326-H259+G351</f>
        <v>0</v>
      </c>
      <c r="I351" s="352">
        <f t="shared" si="175"/>
        <v>0</v>
      </c>
      <c r="J351" s="353">
        <f t="shared" si="175"/>
        <v>6.0499999999999998E-2</v>
      </c>
      <c r="K351" s="359">
        <f t="shared" ref="K351:K357" si="176">K326-K259</f>
        <v>0</v>
      </c>
      <c r="L351" s="352">
        <f t="shared" ref="L351:N357" si="177">L326-L259+K351</f>
        <v>0</v>
      </c>
      <c r="M351" s="352">
        <f t="shared" si="177"/>
        <v>0</v>
      </c>
      <c r="N351" s="353">
        <f t="shared" si="177"/>
        <v>3.0000000000000027E-3</v>
      </c>
      <c r="O351" s="16"/>
      <c r="P351" s="16"/>
      <c r="Q351" s="16"/>
      <c r="R351" s="16"/>
      <c r="S351" s="16"/>
      <c r="T351" s="16"/>
      <c r="U351" s="16"/>
      <c r="V351" s="16"/>
      <c r="W351" s="16"/>
      <c r="X351" s="16"/>
      <c r="Y351" s="16"/>
      <c r="Z351" s="16"/>
      <c r="AA351" s="16"/>
      <c r="AB351" s="16"/>
      <c r="AC351" s="16"/>
      <c r="AD351" s="16"/>
      <c r="AE351" s="16"/>
      <c r="AF351" s="16"/>
      <c r="AG351" s="16"/>
      <c r="AH351" s="16"/>
      <c r="AI351" s="16"/>
      <c r="AJ351" s="16"/>
      <c r="AK351" s="16"/>
      <c r="AL351" s="16"/>
      <c r="AM351" s="16"/>
      <c r="AN351" s="16"/>
      <c r="AO351" s="16"/>
      <c r="AP351" s="16"/>
      <c r="AQ351" s="16"/>
      <c r="AR351" s="16"/>
      <c r="AS351" s="16"/>
      <c r="AT351" s="16"/>
      <c r="AU351" s="16"/>
      <c r="AV351" s="16"/>
      <c r="AW351" s="16"/>
    </row>
    <row r="352" spans="1:49" s="15" customFormat="1" x14ac:dyDescent="0.25">
      <c r="A352" s="18" t="s">
        <v>168</v>
      </c>
      <c r="B352" s="342" t="s">
        <v>149</v>
      </c>
      <c r="C352" s="359">
        <f t="shared" si="172"/>
        <v>0</v>
      </c>
      <c r="D352" s="352">
        <f t="shared" si="173"/>
        <v>0</v>
      </c>
      <c r="E352" s="352">
        <f t="shared" si="173"/>
        <v>0</v>
      </c>
      <c r="F352" s="363">
        <f t="shared" si="173"/>
        <v>0</v>
      </c>
      <c r="G352" s="351">
        <f t="shared" si="174"/>
        <v>0</v>
      </c>
      <c r="H352" s="352">
        <f t="shared" si="175"/>
        <v>0</v>
      </c>
      <c r="I352" s="352">
        <f t="shared" si="175"/>
        <v>0</v>
      </c>
      <c r="J352" s="353">
        <f t="shared" si="175"/>
        <v>5.1625000000000059</v>
      </c>
      <c r="K352" s="359">
        <f t="shared" si="176"/>
        <v>0</v>
      </c>
      <c r="L352" s="352">
        <f t="shared" si="177"/>
        <v>0</v>
      </c>
      <c r="M352" s="352">
        <f t="shared" si="177"/>
        <v>0</v>
      </c>
      <c r="N352" s="353">
        <f t="shared" si="177"/>
        <v>0</v>
      </c>
      <c r="O352" s="16"/>
      <c r="P352" s="16"/>
      <c r="Q352" s="16"/>
      <c r="R352" s="16"/>
      <c r="S352" s="16"/>
      <c r="T352" s="16"/>
      <c r="U352" s="16"/>
      <c r="V352" s="16"/>
      <c r="W352" s="16"/>
      <c r="X352" s="16"/>
      <c r="Y352" s="16"/>
      <c r="Z352" s="16"/>
      <c r="AA352" s="16"/>
      <c r="AB352" s="16"/>
      <c r="AC352" s="16"/>
      <c r="AD352" s="16"/>
      <c r="AE352" s="16"/>
      <c r="AF352" s="16"/>
      <c r="AG352" s="16"/>
      <c r="AH352" s="16"/>
      <c r="AI352" s="16"/>
      <c r="AJ352" s="16"/>
      <c r="AK352" s="16"/>
      <c r="AL352" s="16"/>
      <c r="AM352" s="16"/>
      <c r="AN352" s="16"/>
      <c r="AO352" s="16"/>
      <c r="AP352" s="16"/>
      <c r="AQ352" s="16"/>
      <c r="AR352" s="16"/>
      <c r="AS352" s="16"/>
      <c r="AT352" s="16"/>
      <c r="AU352" s="16"/>
      <c r="AV352" s="16"/>
      <c r="AW352" s="16"/>
    </row>
    <row r="353" spans="1:49" s="15" customFormat="1" x14ac:dyDescent="0.25">
      <c r="A353" s="18" t="s">
        <v>169</v>
      </c>
      <c r="B353" s="342" t="s">
        <v>149</v>
      </c>
      <c r="C353" s="359">
        <f t="shared" si="172"/>
        <v>0</v>
      </c>
      <c r="D353" s="352">
        <f t="shared" si="173"/>
        <v>0</v>
      </c>
      <c r="E353" s="352">
        <f t="shared" si="173"/>
        <v>0</v>
      </c>
      <c r="F353" s="363">
        <f t="shared" si="173"/>
        <v>0</v>
      </c>
      <c r="G353" s="351">
        <f t="shared" si="174"/>
        <v>0</v>
      </c>
      <c r="H353" s="352">
        <f t="shared" si="175"/>
        <v>0</v>
      </c>
      <c r="I353" s="352">
        <f t="shared" si="175"/>
        <v>0</v>
      </c>
      <c r="J353" s="353">
        <f t="shared" si="175"/>
        <v>0</v>
      </c>
      <c r="K353" s="359">
        <f t="shared" si="176"/>
        <v>0</v>
      </c>
      <c r="L353" s="352">
        <f t="shared" si="177"/>
        <v>0</v>
      </c>
      <c r="M353" s="352">
        <f t="shared" si="177"/>
        <v>0</v>
      </c>
      <c r="N353" s="353">
        <f t="shared" si="177"/>
        <v>0</v>
      </c>
      <c r="O353" s="16"/>
      <c r="P353" s="16"/>
      <c r="Q353" s="16"/>
      <c r="R353" s="16"/>
      <c r="S353" s="16"/>
      <c r="T353" s="16"/>
      <c r="U353" s="16"/>
      <c r="V353" s="16"/>
      <c r="W353" s="16"/>
      <c r="X353" s="16"/>
      <c r="Y353" s="16"/>
      <c r="Z353" s="16"/>
      <c r="AA353" s="16"/>
      <c r="AB353" s="16"/>
      <c r="AC353" s="16"/>
      <c r="AD353" s="16"/>
      <c r="AE353" s="16"/>
      <c r="AF353" s="16"/>
      <c r="AG353" s="16"/>
      <c r="AH353" s="16"/>
      <c r="AI353" s="16"/>
      <c r="AJ353" s="16"/>
      <c r="AK353" s="16"/>
      <c r="AL353" s="16"/>
      <c r="AM353" s="16"/>
      <c r="AN353" s="16"/>
      <c r="AO353" s="16"/>
      <c r="AP353" s="16"/>
      <c r="AQ353" s="16"/>
      <c r="AR353" s="16"/>
      <c r="AS353" s="16"/>
      <c r="AT353" s="16"/>
      <c r="AU353" s="16"/>
      <c r="AV353" s="16"/>
      <c r="AW353" s="16"/>
    </row>
    <row r="354" spans="1:49" s="15" customFormat="1" x14ac:dyDescent="0.25">
      <c r="A354" s="18" t="s">
        <v>170</v>
      </c>
      <c r="B354" s="342" t="s">
        <v>149</v>
      </c>
      <c r="C354" s="359">
        <f t="shared" si="172"/>
        <v>0</v>
      </c>
      <c r="D354" s="352">
        <f t="shared" si="173"/>
        <v>0</v>
      </c>
      <c r="E354" s="352">
        <f t="shared" si="173"/>
        <v>0</v>
      </c>
      <c r="F354" s="363">
        <f t="shared" si="173"/>
        <v>0.17600000000000016</v>
      </c>
      <c r="G354" s="351">
        <f t="shared" si="174"/>
        <v>0</v>
      </c>
      <c r="H354" s="352">
        <f t="shared" si="175"/>
        <v>0</v>
      </c>
      <c r="I354" s="352">
        <f t="shared" si="175"/>
        <v>0</v>
      </c>
      <c r="J354" s="353">
        <f t="shared" si="175"/>
        <v>0.19999999999999973</v>
      </c>
      <c r="K354" s="359">
        <f t="shared" si="176"/>
        <v>0</v>
      </c>
      <c r="L354" s="352">
        <f t="shared" si="177"/>
        <v>0</v>
      </c>
      <c r="M354" s="352">
        <f t="shared" si="177"/>
        <v>0</v>
      </c>
      <c r="N354" s="353">
        <f t="shared" si="177"/>
        <v>0.1980000000000004</v>
      </c>
      <c r="O354" s="16"/>
      <c r="P354" s="16"/>
      <c r="Q354" s="16"/>
      <c r="R354" s="16"/>
      <c r="S354" s="16"/>
      <c r="T354" s="16"/>
      <c r="U354" s="16"/>
      <c r="V354" s="16"/>
      <c r="W354" s="16"/>
      <c r="X354" s="16"/>
      <c r="Y354" s="16"/>
      <c r="Z354" s="16"/>
      <c r="AA354" s="16"/>
      <c r="AB354" s="16"/>
      <c r="AC354" s="16"/>
      <c r="AD354" s="16"/>
      <c r="AE354" s="16"/>
      <c r="AF354" s="16"/>
      <c r="AG354" s="16"/>
      <c r="AH354" s="16"/>
      <c r="AI354" s="16"/>
      <c r="AJ354" s="16"/>
      <c r="AK354" s="16"/>
      <c r="AL354" s="16"/>
      <c r="AM354" s="16"/>
      <c r="AN354" s="16"/>
      <c r="AO354" s="16"/>
      <c r="AP354" s="16"/>
      <c r="AQ354" s="16"/>
      <c r="AR354" s="16"/>
      <c r="AS354" s="16"/>
      <c r="AT354" s="16"/>
      <c r="AU354" s="16"/>
      <c r="AV354" s="16"/>
      <c r="AW354" s="16"/>
    </row>
    <row r="355" spans="1:49" s="15" customFormat="1" x14ac:dyDescent="0.25">
      <c r="A355" s="18" t="s">
        <v>171</v>
      </c>
      <c r="B355" s="342" t="s">
        <v>149</v>
      </c>
      <c r="C355" s="359">
        <f t="shared" si="172"/>
        <v>0</v>
      </c>
      <c r="D355" s="352">
        <f t="shared" si="173"/>
        <v>0</v>
      </c>
      <c r="E355" s="352">
        <f t="shared" si="173"/>
        <v>0</v>
      </c>
      <c r="F355" s="363">
        <f t="shared" si="173"/>
        <v>0</v>
      </c>
      <c r="G355" s="351">
        <f t="shared" si="174"/>
        <v>0</v>
      </c>
      <c r="H355" s="352">
        <f t="shared" si="175"/>
        <v>4.9999999999999961E-2</v>
      </c>
      <c r="I355" s="352">
        <f t="shared" si="175"/>
        <v>4.9999999999999961E-2</v>
      </c>
      <c r="J355" s="353">
        <f t="shared" si="175"/>
        <v>0.14649999999999996</v>
      </c>
      <c r="K355" s="359">
        <f t="shared" si="176"/>
        <v>0</v>
      </c>
      <c r="L355" s="352">
        <f t="shared" si="177"/>
        <v>0</v>
      </c>
      <c r="M355" s="352">
        <f t="shared" si="177"/>
        <v>0</v>
      </c>
      <c r="N355" s="353">
        <f t="shared" si="177"/>
        <v>0</v>
      </c>
      <c r="O355" s="16"/>
      <c r="P355" s="16"/>
      <c r="Q355" s="16"/>
      <c r="R355" s="16"/>
      <c r="S355" s="16"/>
      <c r="T355" s="16"/>
      <c r="U355" s="16"/>
      <c r="V355" s="16"/>
      <c r="W355" s="16"/>
      <c r="X355" s="16"/>
      <c r="Y355" s="16"/>
      <c r="Z355" s="16"/>
      <c r="AA355" s="16"/>
      <c r="AB355" s="16"/>
      <c r="AC355" s="16"/>
      <c r="AD355" s="16"/>
      <c r="AE355" s="16"/>
      <c r="AF355" s="16"/>
      <c r="AG355" s="16"/>
      <c r="AH355" s="16"/>
      <c r="AI355" s="16"/>
      <c r="AJ355" s="16"/>
      <c r="AK355" s="16"/>
      <c r="AL355" s="16"/>
      <c r="AM355" s="16"/>
      <c r="AN355" s="16"/>
      <c r="AO355" s="16"/>
      <c r="AP355" s="16"/>
      <c r="AQ355" s="16"/>
      <c r="AR355" s="16"/>
      <c r="AS355" s="16"/>
      <c r="AT355" s="16"/>
      <c r="AU355" s="16"/>
      <c r="AV355" s="16"/>
      <c r="AW355" s="16"/>
    </row>
    <row r="356" spans="1:49" s="15" customFormat="1" x14ac:dyDescent="0.25">
      <c r="A356" s="18" t="s">
        <v>176</v>
      </c>
      <c r="B356" s="342" t="s">
        <v>149</v>
      </c>
      <c r="C356" s="359">
        <f t="shared" si="172"/>
        <v>0</v>
      </c>
      <c r="D356" s="352">
        <f t="shared" si="173"/>
        <v>0</v>
      </c>
      <c r="E356" s="352">
        <f t="shared" si="173"/>
        <v>0</v>
      </c>
      <c r="F356" s="363">
        <f t="shared" si="173"/>
        <v>0</v>
      </c>
      <c r="G356" s="351">
        <f t="shared" si="174"/>
        <v>0</v>
      </c>
      <c r="H356" s="352">
        <f t="shared" si="175"/>
        <v>0</v>
      </c>
      <c r="I356" s="352">
        <f t="shared" si="175"/>
        <v>0</v>
      </c>
      <c r="J356" s="353">
        <f t="shared" si="175"/>
        <v>0</v>
      </c>
      <c r="K356" s="359">
        <f t="shared" si="176"/>
        <v>0</v>
      </c>
      <c r="L356" s="352">
        <f t="shared" si="177"/>
        <v>0</v>
      </c>
      <c r="M356" s="352">
        <f t="shared" si="177"/>
        <v>0</v>
      </c>
      <c r="N356" s="353">
        <f t="shared" si="177"/>
        <v>0</v>
      </c>
      <c r="O356" s="16"/>
      <c r="P356" s="16"/>
      <c r="Q356" s="16"/>
      <c r="R356" s="16"/>
      <c r="S356" s="16"/>
      <c r="T356" s="16"/>
      <c r="U356" s="16"/>
      <c r="V356" s="16"/>
      <c r="W356" s="16"/>
      <c r="X356" s="16"/>
      <c r="Y356" s="16"/>
      <c r="Z356" s="16"/>
      <c r="AA356" s="16"/>
      <c r="AB356" s="16"/>
      <c r="AC356" s="16"/>
      <c r="AD356" s="16"/>
      <c r="AE356" s="16"/>
      <c r="AF356" s="16"/>
      <c r="AG356" s="16"/>
      <c r="AH356" s="16"/>
      <c r="AI356" s="16"/>
      <c r="AJ356" s="16"/>
      <c r="AK356" s="16"/>
      <c r="AL356" s="16"/>
      <c r="AM356" s="16"/>
      <c r="AN356" s="16"/>
      <c r="AO356" s="16"/>
      <c r="AP356" s="16"/>
      <c r="AQ356" s="16"/>
      <c r="AR356" s="16"/>
      <c r="AS356" s="16"/>
      <c r="AT356" s="16"/>
      <c r="AU356" s="16"/>
      <c r="AV356" s="16"/>
      <c r="AW356" s="16"/>
    </row>
    <row r="357" spans="1:49" s="15" customFormat="1" x14ac:dyDescent="0.25">
      <c r="A357" s="18" t="s">
        <v>172</v>
      </c>
      <c r="B357" s="342" t="s">
        <v>149</v>
      </c>
      <c r="C357" s="359">
        <f t="shared" si="172"/>
        <v>0</v>
      </c>
      <c r="D357" s="352">
        <f t="shared" si="173"/>
        <v>0</v>
      </c>
      <c r="E357" s="352">
        <f t="shared" si="173"/>
        <v>0</v>
      </c>
      <c r="F357" s="363">
        <f t="shared" si="173"/>
        <v>0</v>
      </c>
      <c r="G357" s="351">
        <f t="shared" si="174"/>
        <v>0</v>
      </c>
      <c r="H357" s="352">
        <f t="shared" si="175"/>
        <v>0</v>
      </c>
      <c r="I357" s="352">
        <f t="shared" si="175"/>
        <v>0</v>
      </c>
      <c r="J357" s="353">
        <f t="shared" si="175"/>
        <v>0</v>
      </c>
      <c r="K357" s="359">
        <f t="shared" si="176"/>
        <v>0</v>
      </c>
      <c r="L357" s="352">
        <f t="shared" si="177"/>
        <v>0</v>
      </c>
      <c r="M357" s="352">
        <f t="shared" si="177"/>
        <v>0</v>
      </c>
      <c r="N357" s="353">
        <f t="shared" si="177"/>
        <v>0</v>
      </c>
      <c r="O357" s="16"/>
      <c r="P357" s="16"/>
      <c r="Q357" s="16"/>
      <c r="R357" s="16"/>
      <c r="S357" s="16"/>
      <c r="T357" s="16"/>
      <c r="U357" s="16"/>
      <c r="V357" s="16"/>
      <c r="W357" s="16"/>
      <c r="X357" s="16"/>
      <c r="Y357" s="16"/>
      <c r="Z357" s="16"/>
      <c r="AA357" s="16"/>
      <c r="AB357" s="16"/>
      <c r="AC357" s="16"/>
      <c r="AD357" s="16"/>
      <c r="AE357" s="16"/>
      <c r="AF357" s="16"/>
      <c r="AG357" s="16"/>
      <c r="AH357" s="16"/>
      <c r="AI357" s="16"/>
      <c r="AJ357" s="16"/>
      <c r="AK357" s="16"/>
      <c r="AL357" s="16"/>
      <c r="AM357" s="16"/>
      <c r="AN357" s="16"/>
      <c r="AO357" s="16"/>
      <c r="AP357" s="16"/>
      <c r="AQ357" s="16"/>
      <c r="AR357" s="16"/>
      <c r="AS357" s="16"/>
      <c r="AT357" s="16"/>
      <c r="AU357" s="16"/>
      <c r="AV357" s="16"/>
      <c r="AW357" s="16"/>
    </row>
    <row r="358" spans="1:49" x14ac:dyDescent="0.25">
      <c r="A358" s="340" t="s">
        <v>65</v>
      </c>
      <c r="B358" s="341" t="s">
        <v>149</v>
      </c>
      <c r="C358" s="358">
        <f t="shared" ref="C358:N358" si="178">SUM(C359:C365)</f>
        <v>0</v>
      </c>
      <c r="D358" s="349">
        <f t="shared" si="178"/>
        <v>0</v>
      </c>
      <c r="E358" s="349">
        <f t="shared" si="178"/>
        <v>0</v>
      </c>
      <c r="F358" s="362">
        <f t="shared" si="178"/>
        <v>-0.34549999999999992</v>
      </c>
      <c r="G358" s="348">
        <f t="shared" si="178"/>
        <v>0</v>
      </c>
      <c r="H358" s="349">
        <f t="shared" si="178"/>
        <v>-5.0000000000000044E-2</v>
      </c>
      <c r="I358" s="349">
        <f t="shared" si="178"/>
        <v>-2.2204460492503131E-16</v>
      </c>
      <c r="J358" s="350">
        <f t="shared" si="178"/>
        <v>-5.3194999999999943</v>
      </c>
      <c r="K358" s="358">
        <f t="shared" si="178"/>
        <v>0</v>
      </c>
      <c r="L358" s="349">
        <f t="shared" si="178"/>
        <v>0</v>
      </c>
      <c r="M358" s="349">
        <f t="shared" si="178"/>
        <v>0</v>
      </c>
      <c r="N358" s="350">
        <f t="shared" si="178"/>
        <v>-3.0000000000000027E-3</v>
      </c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</row>
    <row r="359" spans="1:49" s="15" customFormat="1" x14ac:dyDescent="0.25">
      <c r="A359" s="18" t="s">
        <v>167</v>
      </c>
      <c r="B359" s="342" t="s">
        <v>149</v>
      </c>
      <c r="C359" s="359">
        <f t="shared" ref="C359:C365" si="179">C334-C267</f>
        <v>0</v>
      </c>
      <c r="D359" s="352">
        <f t="shared" ref="D359:F365" si="180">D334-D267+C359</f>
        <v>0</v>
      </c>
      <c r="E359" s="352">
        <f t="shared" si="180"/>
        <v>0</v>
      </c>
      <c r="F359" s="363">
        <f t="shared" si="180"/>
        <v>-0.34549999999999992</v>
      </c>
      <c r="G359" s="351">
        <f t="shared" ref="G359:G365" si="181">G334-G267</f>
        <v>0</v>
      </c>
      <c r="H359" s="352">
        <f t="shared" ref="H359:J365" si="182">H334-H267+G359</f>
        <v>0</v>
      </c>
      <c r="I359" s="352">
        <f t="shared" si="182"/>
        <v>0</v>
      </c>
      <c r="J359" s="353">
        <f t="shared" si="182"/>
        <v>-6.0499999999999998E-2</v>
      </c>
      <c r="K359" s="359">
        <f t="shared" ref="K359:K365" si="183">K334-K267</f>
        <v>0</v>
      </c>
      <c r="L359" s="352">
        <f t="shared" ref="L359:N365" si="184">L334-L267+K359</f>
        <v>0</v>
      </c>
      <c r="M359" s="352">
        <f t="shared" si="184"/>
        <v>0</v>
      </c>
      <c r="N359" s="353">
        <f t="shared" si="184"/>
        <v>-3.0000000000000027E-3</v>
      </c>
      <c r="O359" s="16"/>
      <c r="P359" s="16"/>
      <c r="Q359" s="16"/>
      <c r="R359" s="16"/>
      <c r="S359" s="16"/>
      <c r="T359" s="16"/>
      <c r="U359" s="16"/>
      <c r="V359" s="16"/>
      <c r="W359" s="16"/>
      <c r="X359" s="16"/>
      <c r="Y359" s="16"/>
      <c r="Z359" s="16"/>
      <c r="AA359" s="16"/>
      <c r="AB359" s="16"/>
      <c r="AC359" s="16"/>
      <c r="AD359" s="16"/>
      <c r="AE359" s="16"/>
      <c r="AF359" s="16"/>
      <c r="AG359" s="16"/>
      <c r="AH359" s="16"/>
      <c r="AI359" s="16"/>
      <c r="AJ359" s="16"/>
      <c r="AK359" s="16"/>
      <c r="AL359" s="16"/>
      <c r="AM359" s="16"/>
      <c r="AN359" s="16"/>
      <c r="AO359" s="16"/>
      <c r="AP359" s="16"/>
      <c r="AQ359" s="16"/>
      <c r="AR359" s="16"/>
      <c r="AS359" s="16"/>
      <c r="AT359" s="16"/>
      <c r="AU359" s="16"/>
      <c r="AV359" s="16"/>
      <c r="AW359" s="16"/>
    </row>
    <row r="360" spans="1:49" s="15" customFormat="1" x14ac:dyDescent="0.25">
      <c r="A360" s="18" t="s">
        <v>168</v>
      </c>
      <c r="B360" s="342" t="s">
        <v>149</v>
      </c>
      <c r="C360" s="359">
        <f t="shared" si="179"/>
        <v>0</v>
      </c>
      <c r="D360" s="352">
        <f t="shared" si="180"/>
        <v>0</v>
      </c>
      <c r="E360" s="352">
        <f t="shared" si="180"/>
        <v>0</v>
      </c>
      <c r="F360" s="363">
        <f t="shared" si="180"/>
        <v>0</v>
      </c>
      <c r="G360" s="351">
        <f t="shared" si="181"/>
        <v>0</v>
      </c>
      <c r="H360" s="352">
        <f t="shared" si="182"/>
        <v>0</v>
      </c>
      <c r="I360" s="352">
        <f t="shared" si="182"/>
        <v>0</v>
      </c>
      <c r="J360" s="353">
        <f t="shared" si="182"/>
        <v>-5.1624999999999943</v>
      </c>
      <c r="K360" s="359">
        <f t="shared" si="183"/>
        <v>0</v>
      </c>
      <c r="L360" s="352">
        <f t="shared" si="184"/>
        <v>0</v>
      </c>
      <c r="M360" s="352">
        <f t="shared" si="184"/>
        <v>0</v>
      </c>
      <c r="N360" s="353">
        <f t="shared" si="184"/>
        <v>0</v>
      </c>
      <c r="O360" s="16"/>
      <c r="P360" s="16"/>
      <c r="Q360" s="16"/>
      <c r="R360" s="16"/>
      <c r="S360" s="16"/>
      <c r="T360" s="16"/>
      <c r="U360" s="16"/>
      <c r="V360" s="16"/>
      <c r="W360" s="16"/>
      <c r="X360" s="16"/>
      <c r="Y360" s="16"/>
      <c r="Z360" s="16"/>
      <c r="AA360" s="16"/>
      <c r="AB360" s="16"/>
      <c r="AC360" s="16"/>
      <c r="AD360" s="16"/>
      <c r="AE360" s="16"/>
      <c r="AF360" s="16"/>
      <c r="AG360" s="16"/>
      <c r="AH360" s="16"/>
      <c r="AI360" s="16"/>
      <c r="AJ360" s="16"/>
      <c r="AK360" s="16"/>
      <c r="AL360" s="16"/>
      <c r="AM360" s="16"/>
      <c r="AN360" s="16"/>
      <c r="AO360" s="16"/>
      <c r="AP360" s="16"/>
      <c r="AQ360" s="16"/>
      <c r="AR360" s="16"/>
      <c r="AS360" s="16"/>
      <c r="AT360" s="16"/>
      <c r="AU360" s="16"/>
      <c r="AV360" s="16"/>
      <c r="AW360" s="16"/>
    </row>
    <row r="361" spans="1:49" s="15" customFormat="1" x14ac:dyDescent="0.25">
      <c r="A361" s="18" t="s">
        <v>169</v>
      </c>
      <c r="B361" s="342" t="s">
        <v>149</v>
      </c>
      <c r="C361" s="359">
        <f t="shared" si="179"/>
        <v>0</v>
      </c>
      <c r="D361" s="352">
        <f t="shared" si="180"/>
        <v>0</v>
      </c>
      <c r="E361" s="352">
        <f t="shared" si="180"/>
        <v>0</v>
      </c>
      <c r="F361" s="363">
        <f t="shared" si="180"/>
        <v>0</v>
      </c>
      <c r="G361" s="351">
        <f t="shared" si="181"/>
        <v>0</v>
      </c>
      <c r="H361" s="352">
        <f t="shared" si="182"/>
        <v>0</v>
      </c>
      <c r="I361" s="352">
        <f t="shared" si="182"/>
        <v>0</v>
      </c>
      <c r="J361" s="353">
        <f t="shared" si="182"/>
        <v>0</v>
      </c>
      <c r="K361" s="359">
        <f t="shared" si="183"/>
        <v>0</v>
      </c>
      <c r="L361" s="352">
        <f t="shared" si="184"/>
        <v>0</v>
      </c>
      <c r="M361" s="352">
        <f t="shared" si="184"/>
        <v>0</v>
      </c>
      <c r="N361" s="353">
        <f t="shared" si="184"/>
        <v>0</v>
      </c>
      <c r="O361" s="16"/>
      <c r="P361" s="16"/>
      <c r="Q361" s="16"/>
      <c r="R361" s="16"/>
      <c r="S361" s="16"/>
      <c r="T361" s="16"/>
      <c r="U361" s="16"/>
      <c r="V361" s="16"/>
      <c r="W361" s="16"/>
      <c r="X361" s="16"/>
      <c r="Y361" s="16"/>
      <c r="Z361" s="16"/>
      <c r="AA361" s="16"/>
      <c r="AB361" s="16"/>
      <c r="AC361" s="16"/>
      <c r="AD361" s="16"/>
      <c r="AE361" s="16"/>
      <c r="AF361" s="16"/>
      <c r="AG361" s="16"/>
      <c r="AH361" s="16"/>
      <c r="AI361" s="16"/>
      <c r="AJ361" s="16"/>
      <c r="AK361" s="16"/>
      <c r="AL361" s="16"/>
      <c r="AM361" s="16"/>
      <c r="AN361" s="16"/>
      <c r="AO361" s="16"/>
      <c r="AP361" s="16"/>
      <c r="AQ361" s="16"/>
      <c r="AR361" s="16"/>
      <c r="AS361" s="16"/>
      <c r="AT361" s="16"/>
      <c r="AU361" s="16"/>
      <c r="AV361" s="16"/>
      <c r="AW361" s="16"/>
    </row>
    <row r="362" spans="1:49" s="15" customFormat="1" x14ac:dyDescent="0.25">
      <c r="A362" s="18" t="s">
        <v>170</v>
      </c>
      <c r="B362" s="342" t="s">
        <v>149</v>
      </c>
      <c r="C362" s="359">
        <f t="shared" si="179"/>
        <v>0</v>
      </c>
      <c r="D362" s="352">
        <f t="shared" si="180"/>
        <v>0</v>
      </c>
      <c r="E362" s="352">
        <f t="shared" si="180"/>
        <v>0</v>
      </c>
      <c r="F362" s="363">
        <f t="shared" si="180"/>
        <v>0</v>
      </c>
      <c r="G362" s="351">
        <f t="shared" si="181"/>
        <v>0</v>
      </c>
      <c r="H362" s="352">
        <f t="shared" si="182"/>
        <v>0</v>
      </c>
      <c r="I362" s="352">
        <f t="shared" si="182"/>
        <v>0</v>
      </c>
      <c r="J362" s="353">
        <f t="shared" si="182"/>
        <v>0</v>
      </c>
      <c r="K362" s="359">
        <f t="shared" si="183"/>
        <v>0</v>
      </c>
      <c r="L362" s="352">
        <f t="shared" si="184"/>
        <v>0</v>
      </c>
      <c r="M362" s="352">
        <f t="shared" si="184"/>
        <v>0</v>
      </c>
      <c r="N362" s="353">
        <f t="shared" si="184"/>
        <v>0</v>
      </c>
      <c r="O362" s="16"/>
      <c r="P362" s="16"/>
      <c r="Q362" s="16"/>
      <c r="R362" s="16"/>
      <c r="S362" s="16"/>
      <c r="T362" s="16"/>
      <c r="U362" s="16"/>
      <c r="V362" s="16"/>
      <c r="W362" s="16"/>
      <c r="X362" s="16"/>
      <c r="Y362" s="16"/>
      <c r="Z362" s="16"/>
      <c r="AA362" s="16"/>
      <c r="AB362" s="16"/>
      <c r="AC362" s="16"/>
      <c r="AD362" s="16"/>
      <c r="AE362" s="16"/>
      <c r="AF362" s="16"/>
      <c r="AG362" s="16"/>
      <c r="AH362" s="16"/>
      <c r="AI362" s="16"/>
      <c r="AJ362" s="16"/>
      <c r="AK362" s="16"/>
      <c r="AL362" s="16"/>
      <c r="AM362" s="16"/>
      <c r="AN362" s="16"/>
      <c r="AO362" s="16"/>
      <c r="AP362" s="16"/>
      <c r="AQ362" s="16"/>
      <c r="AR362" s="16"/>
      <c r="AS362" s="16"/>
      <c r="AT362" s="16"/>
      <c r="AU362" s="16"/>
      <c r="AV362" s="16"/>
      <c r="AW362" s="16"/>
    </row>
    <row r="363" spans="1:49" s="15" customFormat="1" x14ac:dyDescent="0.25">
      <c r="A363" s="18" t="s">
        <v>171</v>
      </c>
      <c r="B363" s="342" t="s">
        <v>149</v>
      </c>
      <c r="C363" s="359">
        <f t="shared" si="179"/>
        <v>0</v>
      </c>
      <c r="D363" s="352">
        <f t="shared" si="180"/>
        <v>0</v>
      </c>
      <c r="E363" s="352">
        <f t="shared" si="180"/>
        <v>0</v>
      </c>
      <c r="F363" s="363">
        <f t="shared" si="180"/>
        <v>0</v>
      </c>
      <c r="G363" s="351">
        <f t="shared" si="181"/>
        <v>0</v>
      </c>
      <c r="H363" s="352">
        <f t="shared" si="182"/>
        <v>-5.0000000000000044E-2</v>
      </c>
      <c r="I363" s="352">
        <f t="shared" si="182"/>
        <v>-2.2204460492503131E-16</v>
      </c>
      <c r="J363" s="353">
        <f t="shared" si="182"/>
        <v>-9.650000000000003E-2</v>
      </c>
      <c r="K363" s="359">
        <f t="shared" si="183"/>
        <v>0</v>
      </c>
      <c r="L363" s="352">
        <f t="shared" si="184"/>
        <v>0</v>
      </c>
      <c r="M363" s="352">
        <f t="shared" si="184"/>
        <v>0</v>
      </c>
      <c r="N363" s="353">
        <f t="shared" si="184"/>
        <v>0</v>
      </c>
      <c r="O363" s="16"/>
      <c r="P363" s="16"/>
      <c r="Q363" s="16"/>
      <c r="R363" s="16"/>
      <c r="S363" s="16"/>
      <c r="T363" s="16"/>
      <c r="U363" s="16"/>
      <c r="V363" s="16"/>
      <c r="W363" s="16"/>
      <c r="X363" s="16"/>
      <c r="Y363" s="16"/>
      <c r="Z363" s="16"/>
      <c r="AA363" s="16"/>
      <c r="AB363" s="16"/>
      <c r="AC363" s="16"/>
      <c r="AD363" s="16"/>
      <c r="AE363" s="16"/>
      <c r="AF363" s="16"/>
      <c r="AG363" s="16"/>
      <c r="AH363" s="16"/>
      <c r="AI363" s="16"/>
      <c r="AJ363" s="16"/>
      <c r="AK363" s="16"/>
      <c r="AL363" s="16"/>
      <c r="AM363" s="16"/>
      <c r="AN363" s="16"/>
      <c r="AO363" s="16"/>
      <c r="AP363" s="16"/>
      <c r="AQ363" s="16"/>
      <c r="AR363" s="16"/>
      <c r="AS363" s="16"/>
      <c r="AT363" s="16"/>
      <c r="AU363" s="16"/>
      <c r="AV363" s="16"/>
      <c r="AW363" s="16"/>
    </row>
    <row r="364" spans="1:49" s="15" customFormat="1" x14ac:dyDescent="0.25">
      <c r="A364" s="18" t="s">
        <v>176</v>
      </c>
      <c r="B364" s="342" t="s">
        <v>149</v>
      </c>
      <c r="C364" s="359">
        <f t="shared" si="179"/>
        <v>0</v>
      </c>
      <c r="D364" s="352">
        <f t="shared" si="180"/>
        <v>0</v>
      </c>
      <c r="E364" s="352">
        <f t="shared" si="180"/>
        <v>0</v>
      </c>
      <c r="F364" s="363">
        <f t="shared" si="180"/>
        <v>0</v>
      </c>
      <c r="G364" s="351">
        <f t="shared" si="181"/>
        <v>0</v>
      </c>
      <c r="H364" s="352">
        <f t="shared" si="182"/>
        <v>0</v>
      </c>
      <c r="I364" s="352">
        <f t="shared" si="182"/>
        <v>0</v>
      </c>
      <c r="J364" s="353">
        <f t="shared" si="182"/>
        <v>0</v>
      </c>
      <c r="K364" s="359">
        <f t="shared" si="183"/>
        <v>0</v>
      </c>
      <c r="L364" s="352">
        <f t="shared" si="184"/>
        <v>0</v>
      </c>
      <c r="M364" s="352">
        <f t="shared" si="184"/>
        <v>0</v>
      </c>
      <c r="N364" s="353">
        <f t="shared" si="184"/>
        <v>0</v>
      </c>
      <c r="O364" s="16"/>
      <c r="P364" s="16"/>
      <c r="Q364" s="16"/>
      <c r="R364" s="16"/>
      <c r="S364" s="16"/>
      <c r="T364" s="16"/>
      <c r="U364" s="16"/>
      <c r="V364" s="16"/>
      <c r="W364" s="16"/>
      <c r="X364" s="16"/>
      <c r="Y364" s="16"/>
      <c r="Z364" s="16"/>
      <c r="AA364" s="16"/>
      <c r="AB364" s="16"/>
      <c r="AC364" s="16"/>
      <c r="AD364" s="16"/>
      <c r="AE364" s="16"/>
      <c r="AF364" s="16"/>
      <c r="AG364" s="16"/>
      <c r="AH364" s="16"/>
      <c r="AI364" s="16"/>
      <c r="AJ364" s="16"/>
      <c r="AK364" s="16"/>
      <c r="AL364" s="16"/>
      <c r="AM364" s="16"/>
      <c r="AN364" s="16"/>
      <c r="AO364" s="16"/>
      <c r="AP364" s="16"/>
      <c r="AQ364" s="16"/>
      <c r="AR364" s="16"/>
      <c r="AS364" s="16"/>
      <c r="AT364" s="16"/>
      <c r="AU364" s="16"/>
      <c r="AV364" s="16"/>
      <c r="AW364" s="16"/>
    </row>
    <row r="365" spans="1:49" s="15" customFormat="1" x14ac:dyDescent="0.25">
      <c r="A365" s="18" t="s">
        <v>172</v>
      </c>
      <c r="B365" s="342" t="s">
        <v>149</v>
      </c>
      <c r="C365" s="359">
        <f t="shared" si="179"/>
        <v>0</v>
      </c>
      <c r="D365" s="352">
        <f t="shared" si="180"/>
        <v>0</v>
      </c>
      <c r="E365" s="352">
        <f t="shared" si="180"/>
        <v>0</v>
      </c>
      <c r="F365" s="363">
        <f t="shared" si="180"/>
        <v>0</v>
      </c>
      <c r="G365" s="351">
        <f t="shared" si="181"/>
        <v>0</v>
      </c>
      <c r="H365" s="352">
        <f t="shared" si="182"/>
        <v>0</v>
      </c>
      <c r="I365" s="352">
        <f t="shared" si="182"/>
        <v>0</v>
      </c>
      <c r="J365" s="353">
        <f t="shared" si="182"/>
        <v>0</v>
      </c>
      <c r="K365" s="359">
        <f t="shared" si="183"/>
        <v>0</v>
      </c>
      <c r="L365" s="352">
        <f t="shared" si="184"/>
        <v>0</v>
      </c>
      <c r="M365" s="352">
        <f t="shared" si="184"/>
        <v>0</v>
      </c>
      <c r="N365" s="353">
        <f t="shared" si="184"/>
        <v>0</v>
      </c>
      <c r="O365" s="16"/>
      <c r="P365" s="16"/>
      <c r="Q365" s="16"/>
      <c r="R365" s="16"/>
      <c r="S365" s="16"/>
      <c r="T365" s="16"/>
      <c r="U365" s="16"/>
      <c r="V365" s="16"/>
      <c r="W365" s="16"/>
      <c r="X365" s="16"/>
      <c r="Y365" s="16"/>
      <c r="Z365" s="16"/>
      <c r="AA365" s="16"/>
      <c r="AB365" s="16"/>
      <c r="AC365" s="16"/>
      <c r="AD365" s="16"/>
      <c r="AE365" s="16"/>
      <c r="AF365" s="16"/>
      <c r="AG365" s="16"/>
      <c r="AH365" s="16"/>
      <c r="AI365" s="16"/>
      <c r="AJ365" s="16"/>
      <c r="AK365" s="16"/>
      <c r="AL365" s="16"/>
      <c r="AM365" s="16"/>
      <c r="AN365" s="16"/>
      <c r="AO365" s="16"/>
      <c r="AP365" s="16"/>
      <c r="AQ365" s="16"/>
      <c r="AR365" s="16"/>
      <c r="AS365" s="16"/>
      <c r="AT365" s="16"/>
      <c r="AU365" s="16"/>
      <c r="AV365" s="16"/>
      <c r="AW365" s="16"/>
    </row>
    <row r="366" spans="1:49" ht="28.5" x14ac:dyDescent="0.25">
      <c r="A366" s="340" t="s">
        <v>66</v>
      </c>
      <c r="B366" s="341" t="s">
        <v>149</v>
      </c>
      <c r="C366" s="358">
        <f t="shared" ref="C366:N366" si="185">SUM(C367:C373)</f>
        <v>0</v>
      </c>
      <c r="D366" s="349">
        <f t="shared" si="185"/>
        <v>0</v>
      </c>
      <c r="E366" s="349">
        <f t="shared" si="185"/>
        <v>0</v>
      </c>
      <c r="F366" s="362">
        <f t="shared" si="185"/>
        <v>0.86700000000000021</v>
      </c>
      <c r="G366" s="348">
        <f t="shared" si="185"/>
        <v>0.86700000000000021</v>
      </c>
      <c r="H366" s="349">
        <f t="shared" si="185"/>
        <v>0.96700000000000019</v>
      </c>
      <c r="I366" s="349">
        <f t="shared" si="185"/>
        <v>0.91700000000000037</v>
      </c>
      <c r="J366" s="350">
        <f t="shared" si="185"/>
        <v>11.756</v>
      </c>
      <c r="K366" s="358">
        <f t="shared" si="185"/>
        <v>11.756</v>
      </c>
      <c r="L366" s="349">
        <f t="shared" si="185"/>
        <v>11.756</v>
      </c>
      <c r="M366" s="349">
        <f t="shared" si="185"/>
        <v>11.756</v>
      </c>
      <c r="N366" s="350">
        <f t="shared" si="185"/>
        <v>11.96</v>
      </c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</row>
    <row r="367" spans="1:49" s="15" customFormat="1" x14ac:dyDescent="0.25">
      <c r="A367" s="18" t="s">
        <v>167</v>
      </c>
      <c r="B367" s="342" t="s">
        <v>149</v>
      </c>
      <c r="C367" s="359">
        <f t="shared" ref="C367:C373" si="186">C342-C275</f>
        <v>0</v>
      </c>
      <c r="D367" s="352">
        <f t="shared" ref="D367:N367" si="187">D342-D275+C367</f>
        <v>0</v>
      </c>
      <c r="E367" s="352">
        <f t="shared" si="187"/>
        <v>0</v>
      </c>
      <c r="F367" s="363">
        <f t="shared" si="187"/>
        <v>0.69100000000000006</v>
      </c>
      <c r="G367" s="351">
        <f t="shared" si="187"/>
        <v>0.69100000000000006</v>
      </c>
      <c r="H367" s="352">
        <f t="shared" si="187"/>
        <v>0.69100000000000006</v>
      </c>
      <c r="I367" s="352">
        <f t="shared" si="187"/>
        <v>0.69100000000000006</v>
      </c>
      <c r="J367" s="353">
        <f t="shared" si="187"/>
        <v>0.81200000000000006</v>
      </c>
      <c r="K367" s="359">
        <f t="shared" si="187"/>
        <v>0.81200000000000006</v>
      </c>
      <c r="L367" s="352">
        <f t="shared" si="187"/>
        <v>0.81200000000000006</v>
      </c>
      <c r="M367" s="352">
        <f t="shared" si="187"/>
        <v>0.81200000000000006</v>
      </c>
      <c r="N367" s="353">
        <f t="shared" si="187"/>
        <v>0.81800000000000006</v>
      </c>
      <c r="O367" s="16"/>
      <c r="P367" s="17"/>
      <c r="Q367" s="16"/>
      <c r="R367" s="16"/>
      <c r="S367" s="16"/>
      <c r="T367" s="16"/>
      <c r="U367" s="16"/>
      <c r="V367" s="16"/>
      <c r="W367" s="16"/>
      <c r="X367" s="16"/>
      <c r="Y367" s="16"/>
      <c r="Z367" s="16"/>
      <c r="AA367" s="16"/>
      <c r="AB367" s="16"/>
      <c r="AC367" s="16"/>
      <c r="AD367" s="16"/>
      <c r="AE367" s="16"/>
      <c r="AF367" s="16"/>
      <c r="AG367" s="16"/>
      <c r="AH367" s="16"/>
      <c r="AI367" s="16"/>
      <c r="AJ367" s="16"/>
      <c r="AK367" s="16"/>
      <c r="AL367" s="16"/>
      <c r="AM367" s="16"/>
      <c r="AN367" s="16"/>
      <c r="AO367" s="16"/>
      <c r="AP367" s="16"/>
      <c r="AQ367" s="16"/>
      <c r="AR367" s="16"/>
      <c r="AS367" s="16"/>
      <c r="AT367" s="16"/>
      <c r="AU367" s="16"/>
      <c r="AV367" s="16"/>
      <c r="AW367" s="16"/>
    </row>
    <row r="368" spans="1:49" s="15" customFormat="1" x14ac:dyDescent="0.25">
      <c r="A368" s="18" t="s">
        <v>168</v>
      </c>
      <c r="B368" s="342" t="s">
        <v>149</v>
      </c>
      <c r="C368" s="359">
        <f t="shared" si="186"/>
        <v>0</v>
      </c>
      <c r="D368" s="352">
        <f t="shared" ref="D368:N368" si="188">D343-D276+C368</f>
        <v>0</v>
      </c>
      <c r="E368" s="352">
        <f t="shared" si="188"/>
        <v>0</v>
      </c>
      <c r="F368" s="363">
        <f t="shared" si="188"/>
        <v>0</v>
      </c>
      <c r="G368" s="351">
        <f t="shared" si="188"/>
        <v>0</v>
      </c>
      <c r="H368" s="352">
        <f t="shared" si="188"/>
        <v>0</v>
      </c>
      <c r="I368" s="352">
        <f t="shared" si="188"/>
        <v>0</v>
      </c>
      <c r="J368" s="353">
        <f t="shared" si="188"/>
        <v>10.325000000000001</v>
      </c>
      <c r="K368" s="359">
        <f t="shared" si="188"/>
        <v>10.325000000000001</v>
      </c>
      <c r="L368" s="352">
        <f t="shared" si="188"/>
        <v>10.325000000000001</v>
      </c>
      <c r="M368" s="352">
        <f t="shared" si="188"/>
        <v>10.325000000000001</v>
      </c>
      <c r="N368" s="353">
        <f t="shared" si="188"/>
        <v>10.325000000000001</v>
      </c>
      <c r="O368" s="16"/>
      <c r="P368" s="16"/>
      <c r="Q368" s="16"/>
      <c r="R368" s="16"/>
      <c r="S368" s="16"/>
      <c r="T368" s="16"/>
      <c r="U368" s="16"/>
      <c r="V368" s="16"/>
      <c r="W368" s="16"/>
      <c r="X368" s="16"/>
      <c r="Y368" s="16"/>
      <c r="Z368" s="16"/>
      <c r="AA368" s="16"/>
      <c r="AB368" s="16"/>
      <c r="AC368" s="16"/>
      <c r="AD368" s="16"/>
      <c r="AE368" s="16"/>
      <c r="AF368" s="16"/>
      <c r="AG368" s="16"/>
      <c r="AH368" s="16"/>
      <c r="AI368" s="16"/>
      <c r="AJ368" s="16"/>
      <c r="AK368" s="16"/>
      <c r="AL368" s="16"/>
      <c r="AM368" s="16"/>
      <c r="AN368" s="16"/>
      <c r="AO368" s="16"/>
      <c r="AP368" s="16"/>
      <c r="AQ368" s="16"/>
      <c r="AR368" s="16"/>
      <c r="AS368" s="16"/>
      <c r="AT368" s="16"/>
      <c r="AU368" s="16"/>
      <c r="AV368" s="16"/>
      <c r="AW368" s="16"/>
    </row>
    <row r="369" spans="1:49" s="15" customFormat="1" x14ac:dyDescent="0.25">
      <c r="A369" s="18" t="s">
        <v>169</v>
      </c>
      <c r="B369" s="342" t="s">
        <v>149</v>
      </c>
      <c r="C369" s="359">
        <f t="shared" si="186"/>
        <v>0</v>
      </c>
      <c r="D369" s="352">
        <f t="shared" ref="D369:N369" si="189">D344-D277+C369</f>
        <v>0</v>
      </c>
      <c r="E369" s="352">
        <f t="shared" si="189"/>
        <v>0</v>
      </c>
      <c r="F369" s="363">
        <f t="shared" si="189"/>
        <v>0</v>
      </c>
      <c r="G369" s="351">
        <f t="shared" si="189"/>
        <v>0</v>
      </c>
      <c r="H369" s="352">
        <f t="shared" si="189"/>
        <v>0</v>
      </c>
      <c r="I369" s="352">
        <f t="shared" si="189"/>
        <v>0</v>
      </c>
      <c r="J369" s="353">
        <f t="shared" si="189"/>
        <v>0</v>
      </c>
      <c r="K369" s="359">
        <f t="shared" si="189"/>
        <v>0</v>
      </c>
      <c r="L369" s="352">
        <f t="shared" si="189"/>
        <v>0</v>
      </c>
      <c r="M369" s="352">
        <f t="shared" si="189"/>
        <v>0</v>
      </c>
      <c r="N369" s="353">
        <f t="shared" si="189"/>
        <v>0</v>
      </c>
      <c r="O369" s="16"/>
      <c r="P369" s="16"/>
      <c r="Q369" s="16"/>
      <c r="R369" s="16"/>
      <c r="S369" s="16"/>
      <c r="T369" s="16"/>
      <c r="U369" s="16"/>
      <c r="V369" s="16"/>
      <c r="W369" s="16"/>
      <c r="X369" s="16"/>
      <c r="Y369" s="16"/>
      <c r="Z369" s="16"/>
      <c r="AA369" s="16"/>
      <c r="AB369" s="16"/>
      <c r="AC369" s="16"/>
      <c r="AD369" s="16"/>
      <c r="AE369" s="16"/>
      <c r="AF369" s="16"/>
      <c r="AG369" s="16"/>
      <c r="AH369" s="16"/>
      <c r="AI369" s="16"/>
      <c r="AJ369" s="16"/>
      <c r="AK369" s="16"/>
      <c r="AL369" s="16"/>
      <c r="AM369" s="16"/>
      <c r="AN369" s="16"/>
      <c r="AO369" s="16"/>
      <c r="AP369" s="16"/>
      <c r="AQ369" s="16"/>
      <c r="AR369" s="16"/>
      <c r="AS369" s="16"/>
      <c r="AT369" s="16"/>
      <c r="AU369" s="16"/>
      <c r="AV369" s="16"/>
      <c r="AW369" s="16"/>
    </row>
    <row r="370" spans="1:49" s="15" customFormat="1" x14ac:dyDescent="0.25">
      <c r="A370" s="18" t="s">
        <v>170</v>
      </c>
      <c r="B370" s="342" t="s">
        <v>149</v>
      </c>
      <c r="C370" s="359">
        <f t="shared" si="186"/>
        <v>0</v>
      </c>
      <c r="D370" s="352">
        <f t="shared" ref="D370:N370" si="190">D345-D278+C370</f>
        <v>0</v>
      </c>
      <c r="E370" s="352">
        <f t="shared" si="190"/>
        <v>0</v>
      </c>
      <c r="F370" s="363">
        <f t="shared" si="190"/>
        <v>0.17600000000000016</v>
      </c>
      <c r="G370" s="351">
        <f t="shared" si="190"/>
        <v>0.17600000000000016</v>
      </c>
      <c r="H370" s="352">
        <f t="shared" si="190"/>
        <v>0.17600000000000016</v>
      </c>
      <c r="I370" s="352">
        <f t="shared" si="190"/>
        <v>0.17600000000000016</v>
      </c>
      <c r="J370" s="353">
        <f t="shared" si="190"/>
        <v>0.37599999999999989</v>
      </c>
      <c r="K370" s="359">
        <f t="shared" si="190"/>
        <v>0.37599999999999989</v>
      </c>
      <c r="L370" s="352">
        <f t="shared" si="190"/>
        <v>0.37599999999999989</v>
      </c>
      <c r="M370" s="352">
        <f t="shared" si="190"/>
        <v>0.37599999999999989</v>
      </c>
      <c r="N370" s="353">
        <f t="shared" si="190"/>
        <v>0.57400000000000029</v>
      </c>
      <c r="O370" s="16"/>
      <c r="P370" s="16"/>
      <c r="Q370" s="16"/>
      <c r="R370" s="16"/>
      <c r="S370" s="16"/>
      <c r="T370" s="16"/>
      <c r="U370" s="16"/>
      <c r="V370" s="16"/>
      <c r="W370" s="16"/>
      <c r="X370" s="16"/>
      <c r="Y370" s="16"/>
      <c r="Z370" s="16"/>
      <c r="AA370" s="16"/>
      <c r="AB370" s="16"/>
      <c r="AC370" s="16"/>
      <c r="AD370" s="16"/>
      <c r="AE370" s="16"/>
      <c r="AF370" s="16"/>
      <c r="AG370" s="16"/>
      <c r="AH370" s="16"/>
      <c r="AI370" s="16"/>
      <c r="AJ370" s="16"/>
      <c r="AK370" s="16"/>
      <c r="AL370" s="16"/>
      <c r="AM370" s="16"/>
      <c r="AN370" s="16"/>
      <c r="AO370" s="16"/>
      <c r="AP370" s="16"/>
      <c r="AQ370" s="16"/>
      <c r="AR370" s="16"/>
      <c r="AS370" s="16"/>
      <c r="AT370" s="16"/>
      <c r="AU370" s="16"/>
      <c r="AV370" s="16"/>
      <c r="AW370" s="16"/>
    </row>
    <row r="371" spans="1:49" s="15" customFormat="1" x14ac:dyDescent="0.25">
      <c r="A371" s="18" t="s">
        <v>171</v>
      </c>
      <c r="B371" s="342" t="s">
        <v>149</v>
      </c>
      <c r="C371" s="359">
        <f t="shared" si="186"/>
        <v>0</v>
      </c>
      <c r="D371" s="352">
        <f t="shared" ref="D371:N371" si="191">D346-D279+C371</f>
        <v>0</v>
      </c>
      <c r="E371" s="352">
        <f t="shared" si="191"/>
        <v>0</v>
      </c>
      <c r="F371" s="363">
        <f t="shared" si="191"/>
        <v>0</v>
      </c>
      <c r="G371" s="351">
        <f t="shared" si="191"/>
        <v>0</v>
      </c>
      <c r="H371" s="352">
        <f t="shared" si="191"/>
        <v>0.1</v>
      </c>
      <c r="I371" s="352">
        <f t="shared" si="191"/>
        <v>5.0000000000000183E-2</v>
      </c>
      <c r="J371" s="353">
        <f t="shared" si="191"/>
        <v>0.24300000000000002</v>
      </c>
      <c r="K371" s="359">
        <f t="shared" si="191"/>
        <v>0.24300000000000002</v>
      </c>
      <c r="L371" s="352">
        <f t="shared" si="191"/>
        <v>0.24300000000000002</v>
      </c>
      <c r="M371" s="352">
        <f t="shared" si="191"/>
        <v>0.24300000000000002</v>
      </c>
      <c r="N371" s="353">
        <f t="shared" si="191"/>
        <v>0.24300000000000002</v>
      </c>
      <c r="O371" s="16"/>
      <c r="P371" s="16"/>
      <c r="Q371" s="16"/>
      <c r="R371" s="16"/>
      <c r="S371" s="16"/>
      <c r="T371" s="16"/>
      <c r="U371" s="16"/>
      <c r="V371" s="16"/>
      <c r="W371" s="16"/>
      <c r="X371" s="16"/>
      <c r="Y371" s="16"/>
      <c r="Z371" s="16"/>
      <c r="AA371" s="16"/>
      <c r="AB371" s="16"/>
      <c r="AC371" s="16"/>
      <c r="AD371" s="16"/>
      <c r="AE371" s="16"/>
      <c r="AF371" s="16"/>
      <c r="AG371" s="16"/>
      <c r="AH371" s="16"/>
      <c r="AI371" s="16"/>
      <c r="AJ371" s="16"/>
      <c r="AK371" s="16"/>
      <c r="AL371" s="16"/>
      <c r="AM371" s="16"/>
      <c r="AN371" s="16"/>
      <c r="AO371" s="16"/>
      <c r="AP371" s="16"/>
      <c r="AQ371" s="16"/>
      <c r="AR371" s="16"/>
      <c r="AS371" s="16"/>
      <c r="AT371" s="16"/>
      <c r="AU371" s="16"/>
      <c r="AV371" s="16"/>
      <c r="AW371" s="16"/>
    </row>
    <row r="372" spans="1:49" s="15" customFormat="1" x14ac:dyDescent="0.25">
      <c r="A372" s="18" t="s">
        <v>176</v>
      </c>
      <c r="B372" s="342" t="s">
        <v>149</v>
      </c>
      <c r="C372" s="359">
        <f t="shared" si="186"/>
        <v>0</v>
      </c>
      <c r="D372" s="352">
        <f t="shared" ref="D372:N372" si="192">D347-D280+C372</f>
        <v>0</v>
      </c>
      <c r="E372" s="352">
        <f t="shared" si="192"/>
        <v>0</v>
      </c>
      <c r="F372" s="363">
        <f t="shared" si="192"/>
        <v>0</v>
      </c>
      <c r="G372" s="351">
        <f t="shared" si="192"/>
        <v>0</v>
      </c>
      <c r="H372" s="352">
        <f t="shared" si="192"/>
        <v>0</v>
      </c>
      <c r="I372" s="352">
        <f t="shared" si="192"/>
        <v>0</v>
      </c>
      <c r="J372" s="353">
        <f t="shared" si="192"/>
        <v>0</v>
      </c>
      <c r="K372" s="359">
        <f t="shared" si="192"/>
        <v>0</v>
      </c>
      <c r="L372" s="352">
        <f t="shared" si="192"/>
        <v>0</v>
      </c>
      <c r="M372" s="352">
        <f t="shared" si="192"/>
        <v>0</v>
      </c>
      <c r="N372" s="353">
        <f t="shared" si="192"/>
        <v>0</v>
      </c>
      <c r="O372" s="16"/>
      <c r="P372" s="16"/>
      <c r="Q372" s="16"/>
      <c r="R372" s="16"/>
      <c r="S372" s="16"/>
      <c r="T372" s="16"/>
      <c r="U372" s="16"/>
      <c r="V372" s="16"/>
      <c r="W372" s="16"/>
      <c r="X372" s="16"/>
      <c r="Y372" s="16"/>
      <c r="Z372" s="16"/>
      <c r="AA372" s="16"/>
      <c r="AB372" s="16"/>
      <c r="AC372" s="16"/>
      <c r="AD372" s="16"/>
      <c r="AE372" s="16"/>
      <c r="AF372" s="16"/>
      <c r="AG372" s="16"/>
      <c r="AH372" s="16"/>
      <c r="AI372" s="16"/>
      <c r="AJ372" s="16"/>
      <c r="AK372" s="16"/>
      <c r="AL372" s="16"/>
      <c r="AM372" s="16"/>
      <c r="AN372" s="16"/>
      <c r="AO372" s="16"/>
      <c r="AP372" s="16"/>
      <c r="AQ372" s="16"/>
      <c r="AR372" s="16"/>
      <c r="AS372" s="16"/>
      <c r="AT372" s="16"/>
      <c r="AU372" s="16"/>
      <c r="AV372" s="16"/>
      <c r="AW372" s="16"/>
    </row>
    <row r="373" spans="1:49" s="15" customFormat="1" ht="15.75" thickBot="1" x14ac:dyDescent="0.3">
      <c r="A373" s="54" t="s">
        <v>172</v>
      </c>
      <c r="B373" s="347" t="s">
        <v>149</v>
      </c>
      <c r="C373" s="361">
        <f t="shared" si="186"/>
        <v>0</v>
      </c>
      <c r="D373" s="356">
        <f t="shared" ref="D373:N373" si="193">D348-D281+C373</f>
        <v>0</v>
      </c>
      <c r="E373" s="356">
        <f t="shared" si="193"/>
        <v>0</v>
      </c>
      <c r="F373" s="365">
        <f t="shared" si="193"/>
        <v>0</v>
      </c>
      <c r="G373" s="367">
        <f t="shared" si="193"/>
        <v>0</v>
      </c>
      <c r="H373" s="356">
        <f t="shared" si="193"/>
        <v>0</v>
      </c>
      <c r="I373" s="356">
        <f t="shared" si="193"/>
        <v>0</v>
      </c>
      <c r="J373" s="357">
        <f t="shared" si="193"/>
        <v>0</v>
      </c>
      <c r="K373" s="361">
        <f t="shared" si="193"/>
        <v>0</v>
      </c>
      <c r="L373" s="356">
        <f t="shared" si="193"/>
        <v>0</v>
      </c>
      <c r="M373" s="356">
        <f t="shared" si="193"/>
        <v>0</v>
      </c>
      <c r="N373" s="357">
        <f t="shared" si="193"/>
        <v>0</v>
      </c>
      <c r="O373" s="16"/>
      <c r="P373" s="16"/>
      <c r="Q373" s="16"/>
      <c r="R373" s="16"/>
      <c r="S373" s="16"/>
      <c r="T373" s="16"/>
      <c r="U373" s="16"/>
      <c r="V373" s="16"/>
      <c r="W373" s="16"/>
      <c r="X373" s="16"/>
      <c r="Y373" s="16"/>
      <c r="Z373" s="16"/>
      <c r="AA373" s="16"/>
      <c r="AB373" s="16"/>
      <c r="AC373" s="16"/>
      <c r="AD373" s="16"/>
      <c r="AE373" s="16"/>
      <c r="AF373" s="16"/>
      <c r="AG373" s="16"/>
      <c r="AH373" s="16"/>
      <c r="AI373" s="16"/>
      <c r="AJ373" s="16"/>
      <c r="AK373" s="16"/>
      <c r="AL373" s="16"/>
      <c r="AM373" s="16"/>
      <c r="AN373" s="16"/>
      <c r="AO373" s="16"/>
      <c r="AP373" s="16"/>
      <c r="AQ373" s="16"/>
      <c r="AR373" s="16"/>
      <c r="AS373" s="16"/>
      <c r="AT373" s="16"/>
      <c r="AU373" s="16"/>
      <c r="AV373" s="16"/>
      <c r="AW373" s="16"/>
    </row>
    <row r="374" spans="1:49" x14ac:dyDescent="0.25">
      <c r="A374" s="4"/>
      <c r="B374" s="77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</row>
    <row r="405" spans="1:52" ht="15.75" hidden="1" outlineLevel="1" thickBot="1" x14ac:dyDescent="0.3">
      <c r="A405" s="44" t="s">
        <v>16</v>
      </c>
      <c r="B405" s="47" t="s">
        <v>68</v>
      </c>
      <c r="C405" s="44" t="s">
        <v>137</v>
      </c>
      <c r="D405" s="46" t="s">
        <v>138</v>
      </c>
      <c r="E405" s="46" t="s">
        <v>139</v>
      </c>
      <c r="F405" s="46" t="s">
        <v>140</v>
      </c>
      <c r="G405" s="46" t="s">
        <v>141</v>
      </c>
      <c r="H405" s="46" t="s">
        <v>142</v>
      </c>
      <c r="I405" s="46" t="s">
        <v>143</v>
      </c>
      <c r="J405" s="46" t="s">
        <v>144</v>
      </c>
      <c r="K405" s="46" t="s">
        <v>145</v>
      </c>
      <c r="L405" s="46" t="s">
        <v>146</v>
      </c>
      <c r="M405" s="46" t="s">
        <v>133</v>
      </c>
      <c r="N405" s="46" t="s">
        <v>134</v>
      </c>
      <c r="O405" s="46" t="s">
        <v>135</v>
      </c>
      <c r="P405" s="46" t="s">
        <v>136</v>
      </c>
      <c r="Q405" s="46" t="s">
        <v>130</v>
      </c>
      <c r="R405" s="46" t="s">
        <v>131</v>
      </c>
      <c r="S405" s="47" t="s">
        <v>132</v>
      </c>
    </row>
    <row r="406" spans="1:52" hidden="1" outlineLevel="1" x14ac:dyDescent="0.25">
      <c r="A406" s="57" t="s">
        <v>32</v>
      </c>
      <c r="B406" s="332"/>
      <c r="C406" s="433"/>
      <c r="D406" s="59"/>
      <c r="E406" s="59"/>
      <c r="F406" s="59"/>
      <c r="G406" s="59"/>
      <c r="H406" s="59"/>
      <c r="I406" s="60"/>
      <c r="J406" s="60"/>
      <c r="K406" s="60"/>
      <c r="L406" s="60"/>
      <c r="M406" s="60"/>
      <c r="N406" s="60"/>
      <c r="O406" s="60"/>
      <c r="P406" s="60"/>
      <c r="Q406" s="60"/>
      <c r="R406" s="60"/>
      <c r="S406" s="61"/>
    </row>
    <row r="407" spans="1:52" hidden="1" outlineLevel="1" x14ac:dyDescent="0.25">
      <c r="A407" s="70" t="s">
        <v>167</v>
      </c>
      <c r="B407" s="84" t="s">
        <v>33</v>
      </c>
      <c r="C407" s="197">
        <f t="shared" ref="C407:S407" si="194">C187</f>
        <v>104.55800000000001</v>
      </c>
      <c r="D407" s="198">
        <f t="shared" si="194"/>
        <v>105.997</v>
      </c>
      <c r="E407" s="198">
        <f t="shared" si="194"/>
        <v>137.88</v>
      </c>
      <c r="F407" s="198">
        <f t="shared" si="194"/>
        <v>120.69</v>
      </c>
      <c r="G407" s="198">
        <f t="shared" si="194"/>
        <v>119.6</v>
      </c>
      <c r="H407" s="198">
        <f t="shared" si="194"/>
        <v>143.774</v>
      </c>
      <c r="I407" s="198">
        <f t="shared" si="194"/>
        <v>151.84</v>
      </c>
      <c r="J407" s="198">
        <f t="shared" si="194"/>
        <v>113.63</v>
      </c>
      <c r="K407" s="198">
        <f t="shared" si="194"/>
        <v>120.57</v>
      </c>
      <c r="L407" s="198">
        <f t="shared" si="194"/>
        <v>118.78</v>
      </c>
      <c r="M407" s="198">
        <f t="shared" si="194"/>
        <v>245.92</v>
      </c>
      <c r="N407" s="198">
        <f t="shared" si="194"/>
        <v>299.63</v>
      </c>
      <c r="O407" s="198">
        <f t="shared" si="194"/>
        <v>211.71</v>
      </c>
      <c r="P407" s="198">
        <f t="shared" si="194"/>
        <v>171.69</v>
      </c>
      <c r="Q407" s="198">
        <f t="shared" si="194"/>
        <v>500</v>
      </c>
      <c r="R407" s="198">
        <f t="shared" si="194"/>
        <v>500</v>
      </c>
      <c r="S407" s="484">
        <f t="shared" si="194"/>
        <v>461.4</v>
      </c>
      <c r="AY407" t="s">
        <v>107</v>
      </c>
      <c r="AZ407">
        <v>265</v>
      </c>
    </row>
    <row r="408" spans="1:52" hidden="1" outlineLevel="1" x14ac:dyDescent="0.25">
      <c r="A408" s="70" t="s">
        <v>168</v>
      </c>
      <c r="B408" s="84" t="s">
        <v>33</v>
      </c>
      <c r="C408" s="197">
        <f t="shared" ref="C408:S408" si="195">C188</f>
        <v>233.774</v>
      </c>
      <c r="D408" s="198">
        <f t="shared" si="195"/>
        <v>236.92400000000001</v>
      </c>
      <c r="E408" s="198">
        <f t="shared" si="195"/>
        <v>230.56899999999999</v>
      </c>
      <c r="F408" s="198">
        <f t="shared" si="195"/>
        <v>224.369</v>
      </c>
      <c r="G408" s="198">
        <f t="shared" si="195"/>
        <v>228.369</v>
      </c>
      <c r="H408" s="198">
        <f t="shared" si="195"/>
        <v>229.54</v>
      </c>
      <c r="I408" s="198">
        <f t="shared" si="195"/>
        <v>224.83</v>
      </c>
      <c r="J408" s="198">
        <f t="shared" si="195"/>
        <v>236.95500000000001</v>
      </c>
      <c r="K408" s="198">
        <f t="shared" si="195"/>
        <v>271.74</v>
      </c>
      <c r="L408" s="198">
        <f t="shared" si="195"/>
        <v>316.92</v>
      </c>
      <c r="M408" s="198">
        <f t="shared" si="195"/>
        <v>253.72</v>
      </c>
      <c r="N408" s="198">
        <f t="shared" si="195"/>
        <v>311.05900000000003</v>
      </c>
      <c r="O408" s="198">
        <f t="shared" si="195"/>
        <v>311.81</v>
      </c>
      <c r="P408" s="198">
        <f t="shared" si="195"/>
        <v>675.93</v>
      </c>
      <c r="Q408" s="198">
        <f t="shared" si="195"/>
        <v>600</v>
      </c>
      <c r="R408" s="198">
        <f t="shared" si="195"/>
        <v>880</v>
      </c>
      <c r="S408" s="484">
        <f t="shared" si="195"/>
        <v>778.7</v>
      </c>
      <c r="AY408" t="s">
        <v>107</v>
      </c>
      <c r="AZ408">
        <v>266</v>
      </c>
    </row>
    <row r="409" spans="1:52" hidden="1" outlineLevel="1" x14ac:dyDescent="0.25">
      <c r="A409" s="70" t="s">
        <v>169</v>
      </c>
      <c r="B409" s="84" t="s">
        <v>33</v>
      </c>
      <c r="C409" s="197">
        <f t="shared" ref="C409:S409" si="196">C189</f>
        <v>113.78</v>
      </c>
      <c r="D409" s="198">
        <f t="shared" si="196"/>
        <v>147.26</v>
      </c>
      <c r="E409" s="198">
        <f t="shared" si="196"/>
        <v>150.256</v>
      </c>
      <c r="F409" s="198">
        <f t="shared" si="196"/>
        <v>177.69499999999999</v>
      </c>
      <c r="G409" s="198">
        <f t="shared" si="196"/>
        <v>180.54</v>
      </c>
      <c r="H409" s="198">
        <f t="shared" si="196"/>
        <v>206.8</v>
      </c>
      <c r="I409" s="198">
        <f t="shared" si="196"/>
        <v>230.434</v>
      </c>
      <c r="J409" s="198">
        <f t="shared" si="196"/>
        <v>130.1</v>
      </c>
      <c r="K409" s="198">
        <f t="shared" si="196"/>
        <v>176.02</v>
      </c>
      <c r="L409" s="198">
        <f t="shared" si="196"/>
        <v>232.75</v>
      </c>
      <c r="M409" s="198">
        <f t="shared" si="196"/>
        <v>278.02999999999997</v>
      </c>
      <c r="N409" s="198">
        <f t="shared" si="196"/>
        <v>361.95</v>
      </c>
      <c r="O409" s="198">
        <f t="shared" si="196"/>
        <v>245.95</v>
      </c>
      <c r="P409" s="198">
        <f t="shared" si="196"/>
        <v>274.22000000000003</v>
      </c>
      <c r="Q409" s="198">
        <f t="shared" si="196"/>
        <v>283.34800000000001</v>
      </c>
      <c r="R409" s="198">
        <f t="shared" si="196"/>
        <v>441.8</v>
      </c>
      <c r="S409" s="484">
        <f t="shared" si="196"/>
        <v>428.9</v>
      </c>
      <c r="AY409" t="s">
        <v>107</v>
      </c>
      <c r="AZ409">
        <v>267</v>
      </c>
    </row>
    <row r="410" spans="1:52" hidden="1" outlineLevel="1" x14ac:dyDescent="0.25">
      <c r="A410" s="70" t="s">
        <v>170</v>
      </c>
      <c r="B410" s="84" t="s">
        <v>33</v>
      </c>
      <c r="C410" s="197">
        <f t="shared" ref="C410:S410" si="197">C190</f>
        <v>160</v>
      </c>
      <c r="D410" s="198">
        <f t="shared" si="197"/>
        <v>280</v>
      </c>
      <c r="E410" s="198">
        <f t="shared" si="197"/>
        <v>170</v>
      </c>
      <c r="F410" s="198">
        <f t="shared" si="197"/>
        <v>190</v>
      </c>
      <c r="G410" s="198">
        <f t="shared" si="197"/>
        <v>210</v>
      </c>
      <c r="H410" s="198">
        <f t="shared" si="197"/>
        <v>180</v>
      </c>
      <c r="I410" s="198">
        <f t="shared" si="197"/>
        <v>115</v>
      </c>
      <c r="J410" s="198">
        <f t="shared" si="197"/>
        <v>158.75</v>
      </c>
      <c r="K410" s="198">
        <f t="shared" si="197"/>
        <v>310.33</v>
      </c>
      <c r="L410" s="198">
        <f t="shared" si="197"/>
        <v>264.42</v>
      </c>
      <c r="M410" s="198">
        <f t="shared" si="197"/>
        <v>464.2</v>
      </c>
      <c r="N410" s="198">
        <f t="shared" si="197"/>
        <v>340.2</v>
      </c>
      <c r="O410" s="198">
        <f t="shared" si="197"/>
        <v>291</v>
      </c>
      <c r="P410" s="198">
        <f t="shared" si="197"/>
        <v>854.63</v>
      </c>
      <c r="Q410" s="198">
        <f t="shared" si="197"/>
        <v>460.923</v>
      </c>
      <c r="R410" s="198">
        <f t="shared" si="197"/>
        <v>412.4</v>
      </c>
      <c r="S410" s="484">
        <f t="shared" si="197"/>
        <v>403.1</v>
      </c>
      <c r="AY410" t="s">
        <v>107</v>
      </c>
      <c r="AZ410">
        <v>268</v>
      </c>
    </row>
    <row r="411" spans="1:52" hidden="1" outlineLevel="1" x14ac:dyDescent="0.25">
      <c r="A411" s="70" t="s">
        <v>171</v>
      </c>
      <c r="B411" s="84" t="s">
        <v>33</v>
      </c>
      <c r="C411" s="197">
        <f t="shared" ref="C411:S411" si="198">C191</f>
        <v>247</v>
      </c>
      <c r="D411" s="198">
        <f t="shared" si="198"/>
        <v>248</v>
      </c>
      <c r="E411" s="198">
        <f t="shared" si="198"/>
        <v>169</v>
      </c>
      <c r="F411" s="198">
        <f t="shared" si="198"/>
        <v>274</v>
      </c>
      <c r="G411" s="198">
        <f t="shared" si="198"/>
        <v>214</v>
      </c>
      <c r="H411" s="198">
        <f t="shared" si="198"/>
        <v>165</v>
      </c>
      <c r="I411" s="198">
        <f t="shared" si="198"/>
        <v>170.15</v>
      </c>
      <c r="J411" s="198">
        <f t="shared" si="198"/>
        <v>260.37</v>
      </c>
      <c r="K411" s="198">
        <f t="shared" si="198"/>
        <v>323.49</v>
      </c>
      <c r="L411" s="198">
        <f t="shared" si="198"/>
        <v>296.45</v>
      </c>
      <c r="M411" s="198">
        <f t="shared" si="198"/>
        <v>322.56</v>
      </c>
      <c r="N411" s="198">
        <f t="shared" si="198"/>
        <v>247.15</v>
      </c>
      <c r="O411" s="198">
        <f t="shared" si="198"/>
        <v>263.86</v>
      </c>
      <c r="P411" s="198">
        <f t="shared" si="198"/>
        <v>384.05</v>
      </c>
      <c r="Q411" s="198">
        <f t="shared" si="198"/>
        <v>303.334</v>
      </c>
      <c r="R411" s="198">
        <f t="shared" si="198"/>
        <v>521.20000000000005</v>
      </c>
      <c r="S411" s="484">
        <f t="shared" si="198"/>
        <v>427.4</v>
      </c>
      <c r="AY411" t="s">
        <v>107</v>
      </c>
      <c r="AZ411">
        <v>269</v>
      </c>
    </row>
    <row r="412" spans="1:52" hidden="1" outlineLevel="1" x14ac:dyDescent="0.25">
      <c r="A412" s="70" t="s">
        <v>176</v>
      </c>
      <c r="B412" s="84" t="s">
        <v>33</v>
      </c>
      <c r="C412" s="197">
        <f t="shared" ref="C412:S412" si="199">C192</f>
        <v>429.36500000000001</v>
      </c>
      <c r="D412" s="198">
        <f t="shared" si="199"/>
        <v>431.99</v>
      </c>
      <c r="E412" s="198">
        <f t="shared" si="199"/>
        <v>436.38</v>
      </c>
      <c r="F412" s="198">
        <f t="shared" si="199"/>
        <v>441.25</v>
      </c>
      <c r="G412" s="198">
        <f t="shared" si="199"/>
        <v>442.32</v>
      </c>
      <c r="H412" s="198">
        <f t="shared" si="199"/>
        <v>447.56</v>
      </c>
      <c r="I412" s="198">
        <f t="shared" si="199"/>
        <v>446.02</v>
      </c>
      <c r="J412" s="198">
        <f t="shared" si="199"/>
        <v>478.61</v>
      </c>
      <c r="K412" s="198">
        <f t="shared" si="199"/>
        <v>561.18700000000001</v>
      </c>
      <c r="L412" s="198">
        <f t="shared" si="199"/>
        <v>606.96</v>
      </c>
      <c r="M412" s="198">
        <f t="shared" si="199"/>
        <v>658.5</v>
      </c>
      <c r="N412" s="198">
        <f t="shared" si="199"/>
        <v>676.8</v>
      </c>
      <c r="O412" s="198">
        <f t="shared" si="199"/>
        <v>646.25</v>
      </c>
      <c r="P412" s="198">
        <f t="shared" si="199"/>
        <v>565.73</v>
      </c>
      <c r="Q412" s="198">
        <f t="shared" si="199"/>
        <v>645.64700000000005</v>
      </c>
      <c r="R412" s="198">
        <f t="shared" si="199"/>
        <v>651.79999999999995</v>
      </c>
      <c r="S412" s="484">
        <f t="shared" si="199"/>
        <v>638.20000000000005</v>
      </c>
      <c r="AY412" t="s">
        <v>107</v>
      </c>
      <c r="AZ412">
        <v>270</v>
      </c>
    </row>
    <row r="413" spans="1:52" hidden="1" outlineLevel="1" x14ac:dyDescent="0.25">
      <c r="A413" s="70" t="s">
        <v>172</v>
      </c>
      <c r="B413" s="84" t="s">
        <v>33</v>
      </c>
      <c r="C413" s="197">
        <f t="shared" ref="C413:S413" si="200">C193</f>
        <v>264</v>
      </c>
      <c r="D413" s="198">
        <f t="shared" si="200"/>
        <v>245</v>
      </c>
      <c r="E413" s="198">
        <f t="shared" si="200"/>
        <v>284.36</v>
      </c>
      <c r="F413" s="198">
        <f t="shared" si="200"/>
        <v>274.14999999999998</v>
      </c>
      <c r="G413" s="198">
        <f t="shared" si="200"/>
        <v>274.64999999999998</v>
      </c>
      <c r="H413" s="198">
        <f t="shared" si="200"/>
        <v>280.87</v>
      </c>
      <c r="I413" s="198">
        <f t="shared" si="200"/>
        <v>297.70999999999998</v>
      </c>
      <c r="J413" s="198">
        <f t="shared" si="200"/>
        <v>234.98</v>
      </c>
      <c r="K413" s="198">
        <f t="shared" si="200"/>
        <v>234.07599999999999</v>
      </c>
      <c r="L413" s="198">
        <f t="shared" si="200"/>
        <v>260.79000000000002</v>
      </c>
      <c r="M413" s="198">
        <f t="shared" si="200"/>
        <v>235.59</v>
      </c>
      <c r="N413" s="198">
        <f t="shared" si="200"/>
        <v>244.62</v>
      </c>
      <c r="O413" s="198">
        <f t="shared" si="200"/>
        <v>213.27</v>
      </c>
      <c r="P413" s="198">
        <f t="shared" si="200"/>
        <v>121.28</v>
      </c>
      <c r="Q413" s="198">
        <f t="shared" si="200"/>
        <v>270</v>
      </c>
      <c r="R413" s="198">
        <f t="shared" si="200"/>
        <v>270.60000000000002</v>
      </c>
      <c r="S413" s="484">
        <f t="shared" si="200"/>
        <v>184.9</v>
      </c>
      <c r="AY413" t="s">
        <v>107</v>
      </c>
      <c r="AZ413">
        <v>275</v>
      </c>
    </row>
    <row r="414" spans="1:52" hidden="1" outlineLevel="1" x14ac:dyDescent="0.25">
      <c r="A414" s="63" t="s">
        <v>34</v>
      </c>
      <c r="B414" s="85"/>
      <c r="C414" s="192"/>
      <c r="D414" s="193"/>
      <c r="E414" s="193"/>
      <c r="F414" s="193"/>
      <c r="G414" s="193"/>
      <c r="H414" s="193"/>
      <c r="I414" s="194"/>
      <c r="J414" s="194"/>
      <c r="K414" s="194"/>
      <c r="L414" s="194"/>
      <c r="M414" s="194"/>
      <c r="N414" s="194"/>
      <c r="O414" s="194"/>
      <c r="P414" s="194"/>
      <c r="Q414" s="194"/>
      <c r="R414" s="194"/>
      <c r="S414" s="195"/>
    </row>
    <row r="415" spans="1:52" hidden="1" outlineLevel="1" x14ac:dyDescent="0.25">
      <c r="A415" s="70" t="s">
        <v>167</v>
      </c>
      <c r="B415" s="84" t="s">
        <v>33</v>
      </c>
      <c r="C415" s="197">
        <f t="shared" ref="C415:S415" si="201">C195</f>
        <v>308.32499999999999</v>
      </c>
      <c r="D415" s="198">
        <f t="shared" si="201"/>
        <v>309.14</v>
      </c>
      <c r="E415" s="198">
        <f t="shared" si="201"/>
        <v>300.2</v>
      </c>
      <c r="F415" s="198">
        <f t="shared" si="201"/>
        <v>307.3</v>
      </c>
      <c r="G415" s="198">
        <f t="shared" si="201"/>
        <v>306.3</v>
      </c>
      <c r="H415" s="198">
        <f t="shared" si="201"/>
        <v>301.58</v>
      </c>
      <c r="I415" s="198">
        <f t="shared" si="201"/>
        <v>303.45999999999998</v>
      </c>
      <c r="J415" s="198">
        <f t="shared" si="201"/>
        <v>310.19</v>
      </c>
      <c r="K415" s="198">
        <f t="shared" si="201"/>
        <v>292.09199999999998</v>
      </c>
      <c r="L415" s="198">
        <f t="shared" si="201"/>
        <v>331.79</v>
      </c>
      <c r="M415" s="198">
        <f t="shared" si="201"/>
        <v>257.57</v>
      </c>
      <c r="N415" s="198">
        <f t="shared" si="201"/>
        <v>341.16</v>
      </c>
      <c r="O415" s="198">
        <f t="shared" si="201"/>
        <v>324.95</v>
      </c>
      <c r="P415" s="198">
        <f t="shared" si="201"/>
        <v>328.59</v>
      </c>
      <c r="Q415" s="198">
        <f t="shared" si="201"/>
        <v>314.69499999999999</v>
      </c>
      <c r="R415" s="198">
        <f t="shared" si="201"/>
        <v>320</v>
      </c>
      <c r="S415" s="484">
        <f t="shared" si="201"/>
        <v>351.7</v>
      </c>
      <c r="AY415" t="s">
        <v>107</v>
      </c>
      <c r="AZ415">
        <v>277</v>
      </c>
    </row>
    <row r="416" spans="1:52" hidden="1" outlineLevel="1" x14ac:dyDescent="0.25">
      <c r="A416" s="70" t="s">
        <v>168</v>
      </c>
      <c r="B416" s="84" t="s">
        <v>33</v>
      </c>
      <c r="C416" s="197">
        <f t="shared" ref="C416:S416" si="202">C196</f>
        <v>322.78500000000003</v>
      </c>
      <c r="D416" s="198">
        <f t="shared" si="202"/>
        <v>328.78</v>
      </c>
      <c r="E416" s="198">
        <f t="shared" si="202"/>
        <v>330.41</v>
      </c>
      <c r="F416" s="198">
        <f t="shared" si="202"/>
        <v>333.55</v>
      </c>
      <c r="G416" s="198">
        <f t="shared" si="202"/>
        <v>335.125</v>
      </c>
      <c r="H416" s="198">
        <f t="shared" si="202"/>
        <v>337.45</v>
      </c>
      <c r="I416" s="198">
        <f t="shared" si="202"/>
        <v>340.77</v>
      </c>
      <c r="J416" s="198">
        <f t="shared" si="202"/>
        <v>378.38</v>
      </c>
      <c r="K416" s="198">
        <f t="shared" si="202"/>
        <v>379.71</v>
      </c>
      <c r="L416" s="198">
        <f t="shared" si="202"/>
        <v>450.86</v>
      </c>
      <c r="M416" s="198">
        <f t="shared" si="202"/>
        <v>455.45</v>
      </c>
      <c r="N416" s="198">
        <f t="shared" si="202"/>
        <v>452.03</v>
      </c>
      <c r="O416" s="198">
        <f t="shared" si="202"/>
        <v>484.41</v>
      </c>
      <c r="P416" s="198">
        <f t="shared" si="202"/>
        <v>482.98</v>
      </c>
      <c r="Q416" s="198">
        <f t="shared" si="202"/>
        <v>476.30099999999999</v>
      </c>
      <c r="R416" s="198">
        <f t="shared" si="202"/>
        <v>550.5</v>
      </c>
      <c r="S416" s="484">
        <f t="shared" si="202"/>
        <v>597</v>
      </c>
      <c r="AY416" t="s">
        <v>107</v>
      </c>
      <c r="AZ416">
        <v>278</v>
      </c>
    </row>
    <row r="417" spans="1:52" hidden="1" outlineLevel="1" x14ac:dyDescent="0.25">
      <c r="A417" s="70" t="s">
        <v>169</v>
      </c>
      <c r="B417" s="84" t="s">
        <v>33</v>
      </c>
      <c r="C417" s="197">
        <f t="shared" ref="C417:S417" si="203">C197</f>
        <v>230.56</v>
      </c>
      <c r="D417" s="198">
        <f t="shared" si="203"/>
        <v>288.60000000000002</v>
      </c>
      <c r="E417" s="198">
        <f t="shared" si="203"/>
        <v>310.98</v>
      </c>
      <c r="F417" s="198">
        <f t="shared" si="203"/>
        <v>340.25</v>
      </c>
      <c r="G417" s="198">
        <f t="shared" si="203"/>
        <v>300.2</v>
      </c>
      <c r="H417" s="198">
        <f t="shared" si="203"/>
        <v>290.39999999999998</v>
      </c>
      <c r="I417" s="198">
        <f t="shared" si="203"/>
        <v>280.45999999999998</v>
      </c>
      <c r="J417" s="198">
        <f t="shared" si="203"/>
        <v>310.19</v>
      </c>
      <c r="K417" s="198">
        <f t="shared" si="203"/>
        <v>294.88600000000002</v>
      </c>
      <c r="L417" s="198">
        <f t="shared" si="203"/>
        <v>299.65499999999997</v>
      </c>
      <c r="M417" s="198">
        <f t="shared" si="203"/>
        <v>345.11</v>
      </c>
      <c r="N417" s="198">
        <f t="shared" si="203"/>
        <v>302.73</v>
      </c>
      <c r="O417" s="198">
        <f t="shared" si="203"/>
        <v>378.01</v>
      </c>
      <c r="P417" s="198">
        <f t="shared" si="203"/>
        <v>378.91</v>
      </c>
      <c r="Q417" s="198">
        <f t="shared" si="203"/>
        <v>352.71899999999999</v>
      </c>
      <c r="R417" s="198">
        <f t="shared" si="203"/>
        <v>446.2</v>
      </c>
      <c r="S417" s="484">
        <f t="shared" si="203"/>
        <v>443.5</v>
      </c>
      <c r="AY417" t="s">
        <v>107</v>
      </c>
      <c r="AZ417">
        <v>279</v>
      </c>
    </row>
    <row r="418" spans="1:52" hidden="1" outlineLevel="1" x14ac:dyDescent="0.25">
      <c r="A418" s="70" t="s">
        <v>170</v>
      </c>
      <c r="B418" s="84" t="s">
        <v>33</v>
      </c>
      <c r="C418" s="197">
        <f t="shared" ref="C418:S418" si="204">C198</f>
        <v>240.77799999999999</v>
      </c>
      <c r="D418" s="198">
        <f t="shared" si="204"/>
        <v>241.16399999999999</v>
      </c>
      <c r="E418" s="198">
        <f t="shared" si="204"/>
        <v>244.16399999999999</v>
      </c>
      <c r="F418" s="198">
        <f t="shared" si="204"/>
        <v>247.178</v>
      </c>
      <c r="G418" s="198">
        <f t="shared" si="204"/>
        <v>250.36799999999999</v>
      </c>
      <c r="H418" s="198">
        <f t="shared" si="204"/>
        <v>251.398</v>
      </c>
      <c r="I418" s="198">
        <f t="shared" si="204"/>
        <v>255.64</v>
      </c>
      <c r="J418" s="198">
        <f t="shared" si="204"/>
        <v>358.73</v>
      </c>
      <c r="K418" s="198">
        <f t="shared" si="204"/>
        <v>360.36799999999999</v>
      </c>
      <c r="L418" s="198">
        <f t="shared" si="204"/>
        <v>292.08999999999997</v>
      </c>
      <c r="M418" s="198">
        <f t="shared" si="204"/>
        <v>354.05</v>
      </c>
      <c r="N418" s="198">
        <f t="shared" si="204"/>
        <v>367.9</v>
      </c>
      <c r="O418" s="198">
        <f t="shared" si="204"/>
        <v>362.83</v>
      </c>
      <c r="P418" s="198">
        <f t="shared" si="204"/>
        <v>232.36</v>
      </c>
      <c r="Q418" s="198">
        <f t="shared" si="204"/>
        <v>348.5</v>
      </c>
      <c r="R418" s="198">
        <f t="shared" si="204"/>
        <v>441.1</v>
      </c>
      <c r="S418" s="484">
        <f t="shared" si="204"/>
        <v>381.2</v>
      </c>
      <c r="AY418" t="s">
        <v>107</v>
      </c>
      <c r="AZ418">
        <v>280</v>
      </c>
    </row>
    <row r="419" spans="1:52" hidden="1" outlineLevel="1" x14ac:dyDescent="0.25">
      <c r="A419" s="70" t="s">
        <v>171</v>
      </c>
      <c r="B419" s="84" t="s">
        <v>33</v>
      </c>
      <c r="C419" s="197">
        <f t="shared" ref="C419:S419" si="205">C199</f>
        <v>209.78399999999999</v>
      </c>
      <c r="D419" s="198">
        <f t="shared" si="205"/>
        <v>214.68</v>
      </c>
      <c r="E419" s="198">
        <f t="shared" si="205"/>
        <v>220.36</v>
      </c>
      <c r="F419" s="198">
        <f t="shared" si="205"/>
        <v>224.38</v>
      </c>
      <c r="G419" s="198">
        <f t="shared" si="205"/>
        <v>244.268</v>
      </c>
      <c r="H419" s="198">
        <f t="shared" si="205"/>
        <v>245.482</v>
      </c>
      <c r="I419" s="198">
        <f t="shared" si="205"/>
        <v>255.98</v>
      </c>
      <c r="J419" s="198">
        <f t="shared" si="205"/>
        <v>245.2</v>
      </c>
      <c r="K419" s="198">
        <f t="shared" si="205"/>
        <v>323.70999999999998</v>
      </c>
      <c r="L419" s="198">
        <f t="shared" si="205"/>
        <v>382.07499999999999</v>
      </c>
      <c r="M419" s="198">
        <f t="shared" si="205"/>
        <v>387.12</v>
      </c>
      <c r="N419" s="198">
        <f t="shared" si="205"/>
        <v>352.81</v>
      </c>
      <c r="O419" s="198">
        <f t="shared" si="205"/>
        <v>386.03</v>
      </c>
      <c r="P419" s="198">
        <f t="shared" si="205"/>
        <v>348.11</v>
      </c>
      <c r="Q419" s="198">
        <f t="shared" si="205"/>
        <v>385.47199999999998</v>
      </c>
      <c r="R419" s="198">
        <f t="shared" si="205"/>
        <v>477.1</v>
      </c>
      <c r="S419" s="484">
        <f t="shared" si="205"/>
        <v>532.4</v>
      </c>
      <c r="AY419" t="s">
        <v>107</v>
      </c>
      <c r="AZ419">
        <v>281</v>
      </c>
    </row>
    <row r="420" spans="1:52" hidden="1" outlineLevel="1" x14ac:dyDescent="0.25">
      <c r="A420" s="70" t="s">
        <v>176</v>
      </c>
      <c r="B420" s="84" t="s">
        <v>33</v>
      </c>
      <c r="C420" s="197">
        <f t="shared" ref="C420:S420" si="206">C200</f>
        <v>541.54700000000003</v>
      </c>
      <c r="D420" s="198">
        <f t="shared" si="206"/>
        <v>551.69399999999996</v>
      </c>
      <c r="E420" s="198">
        <f t="shared" si="206"/>
        <v>559.88400000000001</v>
      </c>
      <c r="F420" s="198">
        <f t="shared" si="206"/>
        <v>571</v>
      </c>
      <c r="G420" s="198">
        <f t="shared" si="206"/>
        <v>564.95100000000002</v>
      </c>
      <c r="H420" s="198">
        <f t="shared" si="206"/>
        <v>578.63400000000001</v>
      </c>
      <c r="I420" s="198">
        <f t="shared" si="206"/>
        <v>543.4</v>
      </c>
      <c r="J420" s="198">
        <f t="shared" si="206"/>
        <v>467.46</v>
      </c>
      <c r="K420" s="198">
        <f t="shared" si="206"/>
        <v>584.32000000000005</v>
      </c>
      <c r="L420" s="198">
        <f t="shared" si="206"/>
        <v>550.06600000000003</v>
      </c>
      <c r="M420" s="198">
        <f t="shared" si="206"/>
        <v>625.48</v>
      </c>
      <c r="N420" s="198">
        <f t="shared" si="206"/>
        <v>565.62</v>
      </c>
      <c r="O420" s="198">
        <f t="shared" si="206"/>
        <v>632.94000000000005</v>
      </c>
      <c r="P420" s="198">
        <f t="shared" si="206"/>
        <v>510.84</v>
      </c>
      <c r="Q420" s="198">
        <f t="shared" si="206"/>
        <v>577.98900000000003</v>
      </c>
      <c r="R420" s="198">
        <f t="shared" si="206"/>
        <v>703.1</v>
      </c>
      <c r="S420" s="484">
        <f t="shared" si="206"/>
        <v>657.3</v>
      </c>
      <c r="AY420" t="s">
        <v>107</v>
      </c>
      <c r="AZ420">
        <v>282</v>
      </c>
    </row>
    <row r="421" spans="1:52" hidden="1" outlineLevel="1" x14ac:dyDescent="0.25">
      <c r="A421" s="70" t="s">
        <v>172</v>
      </c>
      <c r="B421" s="84" t="s">
        <v>33</v>
      </c>
      <c r="C421" s="197">
        <f t="shared" ref="C421:S421" si="207">C201</f>
        <v>344.15800000000002</v>
      </c>
      <c r="D421" s="198">
        <f t="shared" si="207"/>
        <v>328.69499999999999</v>
      </c>
      <c r="E421" s="198">
        <f t="shared" si="207"/>
        <v>329.16500000000002</v>
      </c>
      <c r="F421" s="198">
        <f t="shared" si="207"/>
        <v>339.18400000000003</v>
      </c>
      <c r="G421" s="198">
        <f t="shared" si="207"/>
        <v>337.14</v>
      </c>
      <c r="H421" s="198">
        <f t="shared" si="207"/>
        <v>330.47</v>
      </c>
      <c r="I421" s="198">
        <f t="shared" si="207"/>
        <v>334.47</v>
      </c>
      <c r="J421" s="198">
        <f t="shared" si="207"/>
        <v>333.54</v>
      </c>
      <c r="K421" s="198">
        <f t="shared" si="207"/>
        <v>346.38</v>
      </c>
      <c r="L421" s="198">
        <f t="shared" si="207"/>
        <v>340.86</v>
      </c>
      <c r="M421" s="198">
        <f t="shared" si="207"/>
        <v>354.29</v>
      </c>
      <c r="N421" s="198">
        <f t="shared" si="207"/>
        <v>346.31</v>
      </c>
      <c r="O421" s="198">
        <f t="shared" si="207"/>
        <v>355.7</v>
      </c>
      <c r="P421" s="198">
        <f t="shared" si="207"/>
        <v>342.47</v>
      </c>
      <c r="Q421" s="198">
        <f t="shared" si="207"/>
        <v>500</v>
      </c>
      <c r="R421" s="198">
        <f t="shared" si="207"/>
        <v>458.1</v>
      </c>
      <c r="S421" s="484">
        <f t="shared" si="207"/>
        <v>500.4</v>
      </c>
      <c r="AY421" t="s">
        <v>107</v>
      </c>
      <c r="AZ421">
        <v>287</v>
      </c>
    </row>
    <row r="422" spans="1:52" hidden="1" outlineLevel="1" x14ac:dyDescent="0.25">
      <c r="A422" s="63" t="s">
        <v>35</v>
      </c>
      <c r="B422" s="85"/>
      <c r="C422" s="192"/>
      <c r="D422" s="193"/>
      <c r="E422" s="193"/>
      <c r="F422" s="193"/>
      <c r="G422" s="193"/>
      <c r="H422" s="193"/>
      <c r="I422" s="194"/>
      <c r="J422" s="194"/>
      <c r="K422" s="194"/>
      <c r="L422" s="194"/>
      <c r="M422" s="194"/>
      <c r="N422" s="194"/>
      <c r="O422" s="194"/>
      <c r="P422" s="194"/>
      <c r="Q422" s="194"/>
      <c r="R422" s="194"/>
      <c r="S422" s="195"/>
    </row>
    <row r="423" spans="1:52" hidden="1" outlineLevel="1" x14ac:dyDescent="0.25">
      <c r="A423" s="70" t="s">
        <v>167</v>
      </c>
      <c r="B423" s="84" t="s">
        <v>33</v>
      </c>
      <c r="C423" s="197">
        <f t="shared" ref="C423:S423" si="208">C203</f>
        <v>221.63</v>
      </c>
      <c r="D423" s="198">
        <f t="shared" si="208"/>
        <v>220.34</v>
      </c>
      <c r="E423" s="198">
        <f t="shared" si="208"/>
        <v>214.339</v>
      </c>
      <c r="F423" s="198">
        <f t="shared" si="208"/>
        <v>230.14699999999999</v>
      </c>
      <c r="G423" s="198">
        <f t="shared" si="208"/>
        <v>244.39</v>
      </c>
      <c r="H423" s="198">
        <f t="shared" si="208"/>
        <v>245.88200000000001</v>
      </c>
      <c r="I423" s="198">
        <f t="shared" si="208"/>
        <v>245.79</v>
      </c>
      <c r="J423" s="198">
        <f t="shared" si="208"/>
        <v>274.3</v>
      </c>
      <c r="K423" s="198">
        <f t="shared" si="208"/>
        <v>266.89999999999998</v>
      </c>
      <c r="L423" s="198">
        <f t="shared" si="208"/>
        <v>305.8</v>
      </c>
      <c r="M423" s="198">
        <f t="shared" si="208"/>
        <v>303.05</v>
      </c>
      <c r="N423" s="198">
        <f t="shared" si="208"/>
        <v>336.08100000000002</v>
      </c>
      <c r="O423" s="198">
        <f t="shared" si="208"/>
        <v>323.95</v>
      </c>
      <c r="P423" s="198">
        <f t="shared" si="208"/>
        <v>280.27</v>
      </c>
      <c r="Q423" s="198">
        <f t="shared" si="208"/>
        <v>322.24400000000003</v>
      </c>
      <c r="R423" s="198">
        <f t="shared" si="208"/>
        <v>405.6</v>
      </c>
      <c r="S423" s="484">
        <f t="shared" si="208"/>
        <v>375.9</v>
      </c>
      <c r="AY423" t="s">
        <v>107</v>
      </c>
      <c r="AZ423">
        <v>289</v>
      </c>
    </row>
    <row r="424" spans="1:52" hidden="1" outlineLevel="1" x14ac:dyDescent="0.25">
      <c r="A424" s="70" t="s">
        <v>168</v>
      </c>
      <c r="B424" s="84" t="s">
        <v>33</v>
      </c>
      <c r="C424" s="197">
        <f t="shared" ref="C424:S424" si="209">C204</f>
        <v>290.33999999999997</v>
      </c>
      <c r="D424" s="198">
        <f t="shared" si="209"/>
        <v>276.70999999999998</v>
      </c>
      <c r="E424" s="198">
        <f t="shared" si="209"/>
        <v>280.36</v>
      </c>
      <c r="F424" s="198">
        <f t="shared" si="209"/>
        <v>347.18</v>
      </c>
      <c r="G424" s="198">
        <f t="shared" si="209"/>
        <v>314.77999999999997</v>
      </c>
      <c r="H424" s="198">
        <f t="shared" si="209"/>
        <v>300.48500000000001</v>
      </c>
      <c r="I424" s="198">
        <f t="shared" si="209"/>
        <v>366.2</v>
      </c>
      <c r="J424" s="198">
        <f t="shared" si="209"/>
        <v>296.29000000000002</v>
      </c>
      <c r="K424" s="198">
        <f t="shared" si="209"/>
        <v>240.9</v>
      </c>
      <c r="L424" s="198">
        <f t="shared" si="209"/>
        <v>257.8</v>
      </c>
      <c r="M424" s="198">
        <f t="shared" si="209"/>
        <v>228.14</v>
      </c>
      <c r="N424" s="198">
        <f t="shared" si="209"/>
        <v>232.9</v>
      </c>
      <c r="O424" s="198">
        <f t="shared" si="209"/>
        <v>235.32</v>
      </c>
      <c r="P424" s="198">
        <f t="shared" si="209"/>
        <v>256</v>
      </c>
      <c r="Q424" s="198">
        <f t="shared" si="209"/>
        <v>249.21199999999999</v>
      </c>
      <c r="R424" s="198">
        <f t="shared" si="209"/>
        <v>298.89999999999998</v>
      </c>
      <c r="S424" s="484">
        <f t="shared" si="209"/>
        <v>340.8</v>
      </c>
      <c r="AY424" t="s">
        <v>107</v>
      </c>
      <c r="AZ424">
        <v>290</v>
      </c>
    </row>
    <row r="425" spans="1:52" hidden="1" outlineLevel="1" x14ac:dyDescent="0.25">
      <c r="A425" s="70" t="s">
        <v>169</v>
      </c>
      <c r="B425" s="84" t="s">
        <v>33</v>
      </c>
      <c r="C425" s="197">
        <f t="shared" ref="C425:S425" si="210">C205</f>
        <v>148.9</v>
      </c>
      <c r="D425" s="198">
        <f t="shared" si="210"/>
        <v>187.36</v>
      </c>
      <c r="E425" s="198">
        <f t="shared" si="210"/>
        <v>204.9</v>
      </c>
      <c r="F425" s="198">
        <f t="shared" si="210"/>
        <v>211.22800000000001</v>
      </c>
      <c r="G425" s="198">
        <f t="shared" si="210"/>
        <v>212.89400000000001</v>
      </c>
      <c r="H425" s="198">
        <f t="shared" si="210"/>
        <v>214.87</v>
      </c>
      <c r="I425" s="198">
        <f t="shared" si="210"/>
        <v>215</v>
      </c>
      <c r="J425" s="198">
        <f t="shared" si="210"/>
        <v>214.4</v>
      </c>
      <c r="K425" s="198">
        <f t="shared" si="210"/>
        <v>344.8</v>
      </c>
      <c r="L425" s="198">
        <f t="shared" si="210"/>
        <v>291.79000000000002</v>
      </c>
      <c r="M425" s="198">
        <f t="shared" si="210"/>
        <v>289</v>
      </c>
      <c r="N425" s="198">
        <f t="shared" si="210"/>
        <v>324.7</v>
      </c>
      <c r="O425" s="198">
        <f t="shared" si="210"/>
        <v>334.6</v>
      </c>
      <c r="P425" s="198">
        <f t="shared" si="210"/>
        <v>280.12</v>
      </c>
      <c r="Q425" s="198">
        <f t="shared" si="210"/>
        <v>329.87599999999998</v>
      </c>
      <c r="R425" s="198">
        <f t="shared" si="210"/>
        <v>417.7</v>
      </c>
      <c r="S425" s="484">
        <f t="shared" si="210"/>
        <v>280.7</v>
      </c>
      <c r="AY425" t="s">
        <v>107</v>
      </c>
      <c r="AZ425">
        <v>291</v>
      </c>
    </row>
    <row r="426" spans="1:52" hidden="1" outlineLevel="1" x14ac:dyDescent="0.25">
      <c r="A426" s="70" t="s">
        <v>170</v>
      </c>
      <c r="B426" s="84" t="s">
        <v>33</v>
      </c>
      <c r="C426" s="197">
        <f t="shared" ref="C426:S426" si="211">C206</f>
        <v>195.8</v>
      </c>
      <c r="D426" s="198">
        <f t="shared" si="211"/>
        <v>198.55099999999999</v>
      </c>
      <c r="E426" s="198">
        <f t="shared" si="211"/>
        <v>204.3</v>
      </c>
      <c r="F426" s="198">
        <f t="shared" si="211"/>
        <v>205.68700000000001</v>
      </c>
      <c r="G426" s="198">
        <f t="shared" si="211"/>
        <v>215.364</v>
      </c>
      <c r="H426" s="198">
        <f t="shared" si="211"/>
        <v>210.55600000000001</v>
      </c>
      <c r="I426" s="198">
        <f t="shared" si="211"/>
        <v>212.19</v>
      </c>
      <c r="J426" s="198">
        <f t="shared" si="211"/>
        <v>240.2</v>
      </c>
      <c r="K426" s="198">
        <f t="shared" si="211"/>
        <v>251.72</v>
      </c>
      <c r="L426" s="198">
        <f t="shared" si="211"/>
        <v>261.3</v>
      </c>
      <c r="M426" s="198">
        <f t="shared" si="211"/>
        <v>287.82</v>
      </c>
      <c r="N426" s="198">
        <f t="shared" si="211"/>
        <v>276.89</v>
      </c>
      <c r="O426" s="198">
        <f t="shared" si="211"/>
        <v>286.58999999999997</v>
      </c>
      <c r="P426" s="198">
        <f t="shared" si="211"/>
        <v>274.45</v>
      </c>
      <c r="Q426" s="198">
        <f t="shared" si="211"/>
        <v>286.322</v>
      </c>
      <c r="R426" s="198">
        <f t="shared" si="211"/>
        <v>300.89999999999998</v>
      </c>
      <c r="S426" s="484">
        <f t="shared" si="211"/>
        <v>387.3</v>
      </c>
      <c r="AY426" t="s">
        <v>107</v>
      </c>
      <c r="AZ426">
        <v>292</v>
      </c>
    </row>
    <row r="427" spans="1:52" hidden="1" outlineLevel="1" x14ac:dyDescent="0.25">
      <c r="A427" s="70" t="s">
        <v>171</v>
      </c>
      <c r="B427" s="84" t="s">
        <v>33</v>
      </c>
      <c r="C427" s="197">
        <f t="shared" ref="C427:S427" si="212">C207</f>
        <v>259.60000000000002</v>
      </c>
      <c r="D427" s="198">
        <f t="shared" si="212"/>
        <v>260</v>
      </c>
      <c r="E427" s="198">
        <f t="shared" si="212"/>
        <v>261.7</v>
      </c>
      <c r="F427" s="198">
        <f t="shared" si="212"/>
        <v>265.11700000000002</v>
      </c>
      <c r="G427" s="198">
        <f t="shared" si="212"/>
        <v>269.88400000000001</v>
      </c>
      <c r="H427" s="198">
        <f t="shared" si="212"/>
        <v>271.27</v>
      </c>
      <c r="I427" s="198">
        <f t="shared" si="212"/>
        <v>272.29000000000002</v>
      </c>
      <c r="J427" s="198">
        <f t="shared" si="212"/>
        <v>245.9</v>
      </c>
      <c r="K427" s="198">
        <f t="shared" si="212"/>
        <v>294.60000000000002</v>
      </c>
      <c r="L427" s="198">
        <f t="shared" si="212"/>
        <v>282.108</v>
      </c>
      <c r="M427" s="198">
        <f t="shared" si="212"/>
        <v>307.94</v>
      </c>
      <c r="N427" s="198">
        <f t="shared" si="212"/>
        <v>281.09899999999999</v>
      </c>
      <c r="O427" s="198">
        <f t="shared" si="212"/>
        <v>285.27</v>
      </c>
      <c r="P427" s="198">
        <f t="shared" si="212"/>
        <v>282.97000000000003</v>
      </c>
      <c r="Q427" s="198">
        <f t="shared" si="212"/>
        <v>292.00599999999997</v>
      </c>
      <c r="R427" s="198">
        <f t="shared" si="212"/>
        <v>323.5</v>
      </c>
      <c r="S427" s="484">
        <f t="shared" si="212"/>
        <v>338.3</v>
      </c>
      <c r="AY427" t="s">
        <v>107</v>
      </c>
      <c r="AZ427">
        <v>293</v>
      </c>
    </row>
    <row r="428" spans="1:52" hidden="1" outlineLevel="1" x14ac:dyDescent="0.25">
      <c r="A428" s="70" t="s">
        <v>176</v>
      </c>
      <c r="B428" s="84" t="s">
        <v>33</v>
      </c>
      <c r="C428" s="197">
        <f t="shared" ref="C428:S428" si="213">C208</f>
        <v>208.7</v>
      </c>
      <c r="D428" s="198">
        <f t="shared" si="213"/>
        <v>209.88499999999999</v>
      </c>
      <c r="E428" s="198">
        <f t="shared" si="213"/>
        <v>227.97</v>
      </c>
      <c r="F428" s="198">
        <f t="shared" si="213"/>
        <v>220</v>
      </c>
      <c r="G428" s="198">
        <f t="shared" si="213"/>
        <v>220.34399999999999</v>
      </c>
      <c r="H428" s="198">
        <f t="shared" si="213"/>
        <v>219.34399999999999</v>
      </c>
      <c r="I428" s="198">
        <f t="shared" si="213"/>
        <v>220.9</v>
      </c>
      <c r="J428" s="198">
        <f t="shared" si="213"/>
        <v>214.09</v>
      </c>
      <c r="K428" s="198">
        <f t="shared" si="213"/>
        <v>203.8</v>
      </c>
      <c r="L428" s="198">
        <f t="shared" si="213"/>
        <v>199.64</v>
      </c>
      <c r="M428" s="198">
        <f t="shared" si="213"/>
        <v>199.22</v>
      </c>
      <c r="N428" s="198">
        <f t="shared" si="213"/>
        <v>220.1</v>
      </c>
      <c r="O428" s="198">
        <f t="shared" si="213"/>
        <v>221.7</v>
      </c>
      <c r="P428" s="198">
        <f t="shared" si="213"/>
        <v>227.36</v>
      </c>
      <c r="Q428" s="198">
        <f t="shared" si="213"/>
        <v>224.566</v>
      </c>
      <c r="R428" s="198">
        <f t="shared" si="213"/>
        <v>250.8</v>
      </c>
      <c r="S428" s="484">
        <f t="shared" si="213"/>
        <v>228.6</v>
      </c>
      <c r="AY428" t="s">
        <v>107</v>
      </c>
      <c r="AZ428">
        <v>294</v>
      </c>
    </row>
    <row r="429" spans="1:52" hidden="1" outlineLevel="1" x14ac:dyDescent="0.25">
      <c r="A429" s="70" t="s">
        <v>172</v>
      </c>
      <c r="B429" s="84" t="s">
        <v>33</v>
      </c>
      <c r="C429" s="197">
        <f t="shared" ref="C429:S429" si="214">C209</f>
        <v>207.54</v>
      </c>
      <c r="D429" s="198">
        <f t="shared" si="214"/>
        <v>210.37</v>
      </c>
      <c r="E429" s="198">
        <f t="shared" si="214"/>
        <v>213.624</v>
      </c>
      <c r="F429" s="198">
        <f t="shared" si="214"/>
        <v>214.5</v>
      </c>
      <c r="G429" s="198">
        <f t="shared" si="214"/>
        <v>215.971</v>
      </c>
      <c r="H429" s="198">
        <f t="shared" si="214"/>
        <v>210.66</v>
      </c>
      <c r="I429" s="198">
        <f t="shared" si="214"/>
        <v>210.59</v>
      </c>
      <c r="J429" s="198">
        <f t="shared" si="214"/>
        <v>305</v>
      </c>
      <c r="K429" s="198">
        <f t="shared" si="214"/>
        <v>323.3</v>
      </c>
      <c r="L429" s="198">
        <f t="shared" si="214"/>
        <v>246.68700000000001</v>
      </c>
      <c r="M429" s="198">
        <f t="shared" si="214"/>
        <v>288.85000000000002</v>
      </c>
      <c r="N429" s="198">
        <f t="shared" si="214"/>
        <v>282.02999999999997</v>
      </c>
      <c r="O429" s="198">
        <f t="shared" si="214"/>
        <v>274.27</v>
      </c>
      <c r="P429" s="198">
        <f t="shared" si="214"/>
        <v>272.20999999999998</v>
      </c>
      <c r="Q429" s="198">
        <f t="shared" si="214"/>
        <v>500</v>
      </c>
      <c r="R429" s="198">
        <f t="shared" si="214"/>
        <v>302.39999999999998</v>
      </c>
      <c r="S429" s="484">
        <f t="shared" si="214"/>
        <v>251</v>
      </c>
      <c r="AY429" t="s">
        <v>107</v>
      </c>
      <c r="AZ429">
        <v>299</v>
      </c>
    </row>
    <row r="430" spans="1:52" ht="15.75" hidden="1" outlineLevel="1" thickBot="1" x14ac:dyDescent="0.3">
      <c r="A430" s="90" t="s">
        <v>36</v>
      </c>
      <c r="B430" s="91" t="s">
        <v>33</v>
      </c>
      <c r="C430" s="90">
        <v>1</v>
      </c>
      <c r="D430" s="92">
        <v>2</v>
      </c>
      <c r="E430" s="92">
        <v>3</v>
      </c>
      <c r="F430" s="92">
        <v>4</v>
      </c>
      <c r="G430" s="92">
        <v>5</v>
      </c>
      <c r="H430" s="92">
        <v>6</v>
      </c>
      <c r="I430" s="92">
        <v>7</v>
      </c>
      <c r="J430" s="92">
        <v>8</v>
      </c>
      <c r="K430" s="92">
        <v>9</v>
      </c>
      <c r="L430" s="92">
        <v>10</v>
      </c>
      <c r="M430" s="92">
        <v>11</v>
      </c>
      <c r="N430" s="92">
        <v>12</v>
      </c>
      <c r="O430" s="92">
        <v>13</v>
      </c>
      <c r="P430" s="92">
        <v>14</v>
      </c>
      <c r="Q430" s="92">
        <v>15</v>
      </c>
      <c r="R430" s="92">
        <v>16</v>
      </c>
      <c r="S430" s="93">
        <v>17</v>
      </c>
    </row>
    <row r="431" spans="1:52" collapsed="1" x14ac:dyDescent="0.25"/>
    <row r="788" spans="3:52" x14ac:dyDescent="0.25">
      <c r="C788" s="4">
        <v>20</v>
      </c>
      <c r="D788" s="4">
        <v>21</v>
      </c>
      <c r="E788" s="4">
        <v>22</v>
      </c>
      <c r="F788" s="4">
        <v>23</v>
      </c>
      <c r="G788" s="4">
        <v>24</v>
      </c>
      <c r="H788" s="4">
        <v>25</v>
      </c>
      <c r="I788" s="4">
        <v>26</v>
      </c>
      <c r="J788" s="4">
        <v>27</v>
      </c>
      <c r="K788" s="4">
        <v>28</v>
      </c>
      <c r="L788" s="4">
        <v>29</v>
      </c>
      <c r="M788" s="4">
        <v>30</v>
      </c>
      <c r="N788" s="4">
        <v>31</v>
      </c>
      <c r="O788" s="4">
        <v>32</v>
      </c>
      <c r="P788" s="4">
        <v>33</v>
      </c>
      <c r="Q788" s="4">
        <v>34</v>
      </c>
      <c r="R788" s="4">
        <v>35</v>
      </c>
      <c r="S788" s="4">
        <v>36</v>
      </c>
      <c r="T788" s="4">
        <v>37</v>
      </c>
      <c r="U788" s="4">
        <v>38</v>
      </c>
      <c r="V788" s="4">
        <v>39</v>
      </c>
      <c r="W788" s="4">
        <v>40</v>
      </c>
      <c r="X788" s="4">
        <v>41</v>
      </c>
      <c r="AY788" t="s">
        <v>106</v>
      </c>
      <c r="AZ788" t="s">
        <v>104</v>
      </c>
    </row>
  </sheetData>
  <sheetProtection algorithmName="SHA-512" hashValue="PRC1CQJs1NtYIt9v58lxL4+gYIdnHs75vSs5Eq8moFTPaZVHxjFb1lk/r2xTcwDBcH6PW7RW6Aq/UgwY2msX6w==" saltValue="Omib1JYXV7aumwYnXJ69Rw==" spinCount="100000" sheet="1" objects="1" scenarios="1"/>
  <mergeCells count="37">
    <mergeCell ref="I65:L65"/>
    <mergeCell ref="M65:M66"/>
    <mergeCell ref="N65:Q65"/>
    <mergeCell ref="A65:A66"/>
    <mergeCell ref="B65:B66"/>
    <mergeCell ref="C65:C66"/>
    <mergeCell ref="D65:G65"/>
    <mergeCell ref="H65:H66"/>
    <mergeCell ref="AH170:AK170"/>
    <mergeCell ref="X170:AA170"/>
    <mergeCell ref="AB170:AB171"/>
    <mergeCell ref="AC170:AF170"/>
    <mergeCell ref="AG170:AG171"/>
    <mergeCell ref="A170:A171"/>
    <mergeCell ref="B170:B171"/>
    <mergeCell ref="C170:C171"/>
    <mergeCell ref="D170:G170"/>
    <mergeCell ref="H170:H171"/>
    <mergeCell ref="W170:W171"/>
    <mergeCell ref="I170:L170"/>
    <mergeCell ref="M170:M171"/>
    <mergeCell ref="N170:Q170"/>
    <mergeCell ref="R170:R171"/>
    <mergeCell ref="S170:V170"/>
    <mergeCell ref="K255:N255"/>
    <mergeCell ref="A225:A226"/>
    <mergeCell ref="B225:B226"/>
    <mergeCell ref="C225:C226"/>
    <mergeCell ref="D225:G225"/>
    <mergeCell ref="H225:H226"/>
    <mergeCell ref="E212:F212"/>
    <mergeCell ref="G212:H212"/>
    <mergeCell ref="A255:A256"/>
    <mergeCell ref="B255:B256"/>
    <mergeCell ref="C255:F255"/>
    <mergeCell ref="G255:J255"/>
    <mergeCell ref="C212:D212"/>
  </mergeCells>
  <dataValidations count="5">
    <dataValidation type="list" allowBlank="1" showInputMessage="1" showErrorMessage="1" sqref="I1">
      <formula1>Продукт</formula1>
      <formula2>0</formula2>
    </dataValidation>
    <dataValidation type="decimal" operator="greaterThan" allowBlank="1" showInputMessage="1" showErrorMessage="1" errorTitle="Недопустимое значение" error="Вы ввели недопустимое значение (текст). В ячейках допускает ввод только числовых значений." sqref="N46:Q61 D46:G61 I46:L61 D68:D74 N76:Q154 D76:G154 I76:L154 D173:G179 I173:L179 N173:Q179 S173:V179 D228:G234 D236:G242 D244:G250">
      <formula1>-1000000000</formula1>
    </dataValidation>
    <dataValidation type="decimal" operator="greaterThan" allowBlank="1" showInputMessage="1" showErrorMessage="1" errorTitle="Недопустимое значение" error="Вы ввели недопустимое значение (текст). В ячейках допускает ввод только числовых значений." sqref="C12:E38">
      <formula1>-1000000</formula1>
    </dataValidation>
    <dataValidation type="decimal" operator="greaterThan" allowBlank="1" showInputMessage="1" showErrorMessage="1" sqref="F12:H38">
      <formula1>-1000000</formula1>
    </dataValidation>
    <dataValidation type="decimal" operator="greaterThan" allowBlank="1" showInputMessage="1" showErrorMessage="1" sqref="C187:S209">
      <formula1>-10000000000000</formula1>
    </dataValidation>
  </dataValidations>
  <pageMargins left="0.7" right="0.7" top="0.75" bottom="0.75" header="0.51180555555555496" footer="0.51180555555555496"/>
  <pageSetup paperSize="9" firstPageNumber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outlinePr summaryBelow="0" summaryRight="0"/>
    <pageSetUpPr fitToPage="1"/>
  </sheetPr>
  <dimension ref="A1:T417"/>
  <sheetViews>
    <sheetView showGridLines="0" zoomScaleNormal="100" workbookViewId="0">
      <pane xSplit="2" ySplit="8" topLeftCell="K279" activePane="bottomRight" state="frozen"/>
      <selection pane="topRight" activeCell="C1" sqref="C1"/>
      <selection pane="bottomLeft" activeCell="A9" sqref="A9"/>
      <selection pane="bottomRight" activeCell="Q267" sqref="Q267"/>
    </sheetView>
  </sheetViews>
  <sheetFormatPr defaultRowHeight="15" outlineLevelRow="2" x14ac:dyDescent="0.25"/>
  <cols>
    <col min="1" max="1" width="52.7109375" style="19" customWidth="1"/>
    <col min="2" max="2" width="12.5703125" customWidth="1"/>
    <col min="3" max="17" width="13.7109375" customWidth="1"/>
    <col min="18" max="18" width="9.42578125"/>
    <col min="19" max="19" width="35.140625" customWidth="1"/>
    <col min="20" max="20" width="10.42578125" customWidth="1"/>
    <col min="21" max="1024" width="8.5703125"/>
  </cols>
  <sheetData>
    <row r="1" spans="1:20" ht="15" customHeight="1" outlineLevel="1" x14ac:dyDescent="0.25">
      <c r="A1" s="38"/>
      <c r="B1" s="39" t="s">
        <v>12</v>
      </c>
      <c r="R1" s="4"/>
    </row>
    <row r="2" spans="1:20" ht="15" customHeight="1" outlineLevel="1" x14ac:dyDescent="0.25">
      <c r="A2" s="37" t="s">
        <v>11</v>
      </c>
      <c r="B2" s="34"/>
    </row>
    <row r="3" spans="1:20" ht="15" customHeight="1" outlineLevel="1" x14ac:dyDescent="0.25">
      <c r="A3" s="37" t="s">
        <v>100</v>
      </c>
      <c r="B3" s="160"/>
    </row>
    <row r="4" spans="1:20" ht="15" customHeight="1" outlineLevel="1" x14ac:dyDescent="0.25">
      <c r="A4" s="37" t="s">
        <v>98</v>
      </c>
      <c r="B4" s="35"/>
    </row>
    <row r="5" spans="1:20" ht="15" customHeight="1" outlineLevel="1" x14ac:dyDescent="0.25">
      <c r="A5" s="37" t="s">
        <v>99</v>
      </c>
      <c r="B5" s="36"/>
      <c r="E5" s="14"/>
      <c r="F5" s="14"/>
      <c r="L5" s="14"/>
    </row>
    <row r="6" spans="1:20" ht="15" customHeight="1" collapsed="1" thickBot="1" x14ac:dyDescent="0.3"/>
    <row r="7" spans="1:20" ht="15" customHeight="1" x14ac:dyDescent="0.25">
      <c r="A7" s="587" t="s">
        <v>25</v>
      </c>
      <c r="B7" s="589" t="s">
        <v>68</v>
      </c>
      <c r="C7" s="582" t="str">
        <f>YEAR(Test_date)&amp;" год"</f>
        <v>2020 год</v>
      </c>
      <c r="D7" s="583"/>
      <c r="E7" s="583"/>
      <c r="F7" s="584"/>
      <c r="G7" s="585" t="str">
        <f>C7</f>
        <v>2020 год</v>
      </c>
      <c r="H7" s="582" t="str">
        <f>(LEFT(C7,4)+1)&amp;" год"</f>
        <v>2021 год</v>
      </c>
      <c r="I7" s="583"/>
      <c r="J7" s="583"/>
      <c r="K7" s="584"/>
      <c r="L7" s="585" t="str">
        <f>H7</f>
        <v>2021 год</v>
      </c>
      <c r="M7" s="582" t="str">
        <f>(LEFT(H7,4)+1)&amp;" год"</f>
        <v>2022 год</v>
      </c>
      <c r="N7" s="583"/>
      <c r="O7" s="583"/>
      <c r="P7" s="584"/>
      <c r="Q7" s="585" t="str">
        <f>M7</f>
        <v>2022 год</v>
      </c>
      <c r="S7" s="13"/>
      <c r="T7" s="13"/>
    </row>
    <row r="8" spans="1:20" ht="15" customHeight="1" thickBot="1" x14ac:dyDescent="0.3">
      <c r="A8" s="588"/>
      <c r="B8" s="590"/>
      <c r="C8" s="507" t="s">
        <v>1</v>
      </c>
      <c r="D8" s="505" t="s">
        <v>2</v>
      </c>
      <c r="E8" s="505" t="s">
        <v>3</v>
      </c>
      <c r="F8" s="506" t="s">
        <v>4</v>
      </c>
      <c r="G8" s="586"/>
      <c r="H8" s="507" t="s">
        <v>1</v>
      </c>
      <c r="I8" s="505" t="s">
        <v>2</v>
      </c>
      <c r="J8" s="505" t="s">
        <v>3</v>
      </c>
      <c r="K8" s="506" t="s">
        <v>4</v>
      </c>
      <c r="L8" s="586"/>
      <c r="M8" s="507" t="s">
        <v>1</v>
      </c>
      <c r="N8" s="505" t="s">
        <v>2</v>
      </c>
      <c r="O8" s="505" t="s">
        <v>3</v>
      </c>
      <c r="P8" s="508" t="s">
        <v>4</v>
      </c>
      <c r="Q8" s="586"/>
      <c r="S8" s="13"/>
      <c r="T8" s="13"/>
    </row>
    <row r="9" spans="1:20" s="13" customFormat="1" ht="15" customHeight="1" x14ac:dyDescent="0.25">
      <c r="A9" s="313" t="s">
        <v>70</v>
      </c>
      <c r="B9" s="434" t="s">
        <v>149</v>
      </c>
      <c r="C9" s="252">
        <f>ROUND(C13+C12+C11+C10+C14+C15+C16,3)</f>
        <v>343.101</v>
      </c>
      <c r="D9" s="253">
        <f>ROUND(D13+D12+D11+D10+D14+D15+D16,3)</f>
        <v>455.99799999999999</v>
      </c>
      <c r="E9" s="253">
        <f>ROUND(E13+E12+E11+E10+E14+E15+E16,3)</f>
        <v>473.94799999999998</v>
      </c>
      <c r="F9" s="254">
        <f>ROUND(F13+F12+F11+F10+F14+F15+F16,3)</f>
        <v>700.11199999999997</v>
      </c>
      <c r="G9" s="255">
        <f>ROUND(G10+G11+G12+G13+G14+G15+G16,3)</f>
        <v>343.101</v>
      </c>
      <c r="H9" s="252">
        <f>ROUND(H13+H12+H11+H10+H14+H15+H16,3)</f>
        <v>341.93599999999998</v>
      </c>
      <c r="I9" s="253">
        <f>ROUND(I13+I12+I11+I10+I14+I15+I16,3)</f>
        <v>454.83300000000003</v>
      </c>
      <c r="J9" s="253">
        <f>ROUND(J13+J12+J11+J10+J14+J15+J16,3)</f>
        <v>475.97699999999998</v>
      </c>
      <c r="K9" s="254">
        <f>ROUND(K13+K12+K11+K10+K14+K15+K16,3)</f>
        <v>702.61</v>
      </c>
      <c r="L9" s="255">
        <f>ROUND(L10+L11+L12+L13+L14+L15+L16,3)</f>
        <v>341.93599999999998</v>
      </c>
      <c r="M9" s="252">
        <f>ROUND(M13+M12+M11+M10+M14+M15+M16,3)</f>
        <v>340.37799999999999</v>
      </c>
      <c r="N9" s="253">
        <f>ROUND(N13+N12+N11+N10+N14+N15+N16,3)</f>
        <v>453.27699999999999</v>
      </c>
      <c r="O9" s="253">
        <f>ROUND(O13+O12+O11+O10+O14+O15+O16,3)</f>
        <v>475.995</v>
      </c>
      <c r="P9" s="256">
        <f>ROUND(P13+P12+P11+P10+P14+P15+P16,3)</f>
        <v>638.476</v>
      </c>
      <c r="Q9" s="255">
        <f>ROUND(Q10+Q11+Q12+Q13+Q14+Q15+Q16,3)</f>
        <v>340.37799999999999</v>
      </c>
    </row>
    <row r="10" spans="1:20" s="19" customFormat="1" ht="15" customHeight="1" outlineLevel="1" x14ac:dyDescent="0.25">
      <c r="A10" s="21" t="s">
        <v>167</v>
      </c>
      <c r="B10" s="435" t="s">
        <v>149</v>
      </c>
      <c r="C10" s="152">
        <f t="shared" ref="C10:C16" si="0">ROUND(G10,3)</f>
        <v>4.03</v>
      </c>
      <c r="D10" s="153">
        <f t="shared" ref="D10:F16" si="1">ROUND(C268,3)</f>
        <v>8.91</v>
      </c>
      <c r="E10" s="153">
        <f t="shared" si="1"/>
        <v>6.4889999999999999</v>
      </c>
      <c r="F10" s="154">
        <f t="shared" si="1"/>
        <v>3.129</v>
      </c>
      <c r="G10" s="237">
        <f>ROUND('1. Статистика'!AK173,3)</f>
        <v>4.03</v>
      </c>
      <c r="H10" s="152">
        <f t="shared" ref="H10:H16" si="2">ROUND(L10,3)</f>
        <v>0.20899999999999999</v>
      </c>
      <c r="I10" s="153">
        <f t="shared" ref="I10:K16" si="3">ROUND(H268,3)</f>
        <v>5.0890000000000004</v>
      </c>
      <c r="J10" s="153">
        <f t="shared" si="3"/>
        <v>2.6680000000000001</v>
      </c>
      <c r="K10" s="154">
        <f t="shared" si="3"/>
        <v>8.0000000000000002E-3</v>
      </c>
      <c r="L10" s="237">
        <f t="shared" ref="L10:L16" si="4">ROUND(F268,3)</f>
        <v>0.20899999999999999</v>
      </c>
      <c r="M10" s="152">
        <f t="shared" ref="M10:M16" si="5">ROUND(Q10,3)</f>
        <v>8.7999999999999995E-2</v>
      </c>
      <c r="N10" s="153">
        <f t="shared" ref="N10:P16" si="6">ROUND(M268,3)</f>
        <v>4.968</v>
      </c>
      <c r="O10" s="153">
        <f t="shared" si="6"/>
        <v>2.5470000000000002</v>
      </c>
      <c r="P10" s="155">
        <f t="shared" si="6"/>
        <v>2E-3</v>
      </c>
      <c r="Q10" s="237">
        <f t="shared" ref="Q10:Q16" si="7">ROUND(K268,3)</f>
        <v>8.7999999999999995E-2</v>
      </c>
    </row>
    <row r="11" spans="1:20" s="19" customFormat="1" ht="15" customHeight="1" outlineLevel="1" x14ac:dyDescent="0.25">
      <c r="A11" s="21" t="s">
        <v>168</v>
      </c>
      <c r="B11" s="435" t="s">
        <v>149</v>
      </c>
      <c r="C11" s="152">
        <f t="shared" si="0"/>
        <v>174.96</v>
      </c>
      <c r="D11" s="153">
        <f t="shared" si="1"/>
        <v>320.28399999999999</v>
      </c>
      <c r="E11" s="153">
        <f t="shared" si="1"/>
        <v>320.73399999999998</v>
      </c>
      <c r="F11" s="154">
        <f t="shared" si="1"/>
        <v>406.75299999999999</v>
      </c>
      <c r="G11" s="237">
        <f>ROUND('1. Статистика'!AK174,3)</f>
        <v>174.96</v>
      </c>
      <c r="H11" s="152">
        <f t="shared" si="2"/>
        <v>86.820999999999998</v>
      </c>
      <c r="I11" s="153">
        <f t="shared" si="3"/>
        <v>232.14500000000001</v>
      </c>
      <c r="J11" s="153">
        <f t="shared" si="3"/>
        <v>232.595</v>
      </c>
      <c r="K11" s="154">
        <f t="shared" si="3"/>
        <v>309.40699999999998</v>
      </c>
      <c r="L11" s="237">
        <f t="shared" si="4"/>
        <v>86.820999999999998</v>
      </c>
      <c r="M11" s="152">
        <f t="shared" si="5"/>
        <v>7.4999999999999997E-2</v>
      </c>
      <c r="N11" s="153">
        <f t="shared" si="6"/>
        <v>145.399</v>
      </c>
      <c r="O11" s="153">
        <f t="shared" si="6"/>
        <v>145.84899999999999</v>
      </c>
      <c r="P11" s="155">
        <f t="shared" si="6"/>
        <v>223.44200000000001</v>
      </c>
      <c r="Q11" s="237">
        <f t="shared" si="7"/>
        <v>7.4999999999999997E-2</v>
      </c>
    </row>
    <row r="12" spans="1:20" s="19" customFormat="1" ht="15" customHeight="1" outlineLevel="1" x14ac:dyDescent="0.25">
      <c r="A12" s="21" t="s">
        <v>169</v>
      </c>
      <c r="B12" s="435" t="s">
        <v>149</v>
      </c>
      <c r="C12" s="152">
        <f t="shared" si="0"/>
        <v>2.238</v>
      </c>
      <c r="D12" s="153">
        <f t="shared" si="1"/>
        <v>2.0179999999999998</v>
      </c>
      <c r="E12" s="153">
        <f t="shared" si="1"/>
        <v>3.6259999999999999</v>
      </c>
      <c r="F12" s="154">
        <f t="shared" si="1"/>
        <v>13.819000000000001</v>
      </c>
      <c r="G12" s="237">
        <f>ROUND('1. Статистика'!AK175,3)</f>
        <v>2.238</v>
      </c>
      <c r="H12" s="152">
        <f t="shared" si="2"/>
        <v>5.2779999999999996</v>
      </c>
      <c r="I12" s="153">
        <f t="shared" si="3"/>
        <v>5.0579999999999998</v>
      </c>
      <c r="J12" s="153">
        <f t="shared" si="3"/>
        <v>6.6660000000000004</v>
      </c>
      <c r="K12" s="154">
        <f t="shared" si="3"/>
        <v>16.859000000000002</v>
      </c>
      <c r="L12" s="237">
        <f t="shared" si="4"/>
        <v>5.2779999999999996</v>
      </c>
      <c r="M12" s="152">
        <f t="shared" si="5"/>
        <v>8.3179999999999996</v>
      </c>
      <c r="N12" s="153">
        <f t="shared" si="6"/>
        <v>8.0980000000000008</v>
      </c>
      <c r="O12" s="153">
        <f t="shared" si="6"/>
        <v>9.7059999999999995</v>
      </c>
      <c r="P12" s="155">
        <f t="shared" si="6"/>
        <v>19.899000000000001</v>
      </c>
      <c r="Q12" s="237">
        <f t="shared" si="7"/>
        <v>8.3179999999999996</v>
      </c>
    </row>
    <row r="13" spans="1:20" s="19" customFormat="1" ht="15" customHeight="1" outlineLevel="1" x14ac:dyDescent="0.25">
      <c r="A13" s="21" t="s">
        <v>170</v>
      </c>
      <c r="B13" s="435" t="s">
        <v>149</v>
      </c>
      <c r="C13" s="152">
        <f t="shared" si="0"/>
        <v>2.6480000000000001</v>
      </c>
      <c r="D13" s="153">
        <f t="shared" si="1"/>
        <v>0.39800000000000002</v>
      </c>
      <c r="E13" s="153">
        <f t="shared" si="1"/>
        <v>0.64700000000000002</v>
      </c>
      <c r="F13" s="154">
        <f t="shared" si="1"/>
        <v>2.7250000000000001</v>
      </c>
      <c r="G13" s="237">
        <f>ROUND('1. Статистика'!AK176,3)</f>
        <v>2.6480000000000001</v>
      </c>
      <c r="H13" s="152">
        <f t="shared" si="2"/>
        <v>2.448</v>
      </c>
      <c r="I13" s="153">
        <f t="shared" si="3"/>
        <v>0.19800000000000001</v>
      </c>
      <c r="J13" s="153">
        <f t="shared" si="3"/>
        <v>0.44700000000000001</v>
      </c>
      <c r="K13" s="154">
        <f t="shared" si="3"/>
        <v>2.5249999999999999</v>
      </c>
      <c r="L13" s="237">
        <f t="shared" si="4"/>
        <v>2.448</v>
      </c>
      <c r="M13" s="152">
        <f t="shared" si="5"/>
        <v>2.2480000000000002</v>
      </c>
      <c r="N13" s="153">
        <f t="shared" si="6"/>
        <v>0</v>
      </c>
      <c r="O13" s="153">
        <f t="shared" si="6"/>
        <v>0.249</v>
      </c>
      <c r="P13" s="155">
        <f t="shared" si="6"/>
        <v>2.327</v>
      </c>
      <c r="Q13" s="237">
        <f t="shared" si="7"/>
        <v>2.2480000000000002</v>
      </c>
    </row>
    <row r="14" spans="1:20" s="19" customFormat="1" ht="15" customHeight="1" outlineLevel="1" x14ac:dyDescent="0.25">
      <c r="A14" s="21" t="s">
        <v>171</v>
      </c>
      <c r="B14" s="435" t="s">
        <v>149</v>
      </c>
      <c r="C14" s="152">
        <f t="shared" si="0"/>
        <v>5.0739999999999998</v>
      </c>
      <c r="D14" s="153">
        <f t="shared" si="1"/>
        <v>5.1740000000000004</v>
      </c>
      <c r="E14" s="153">
        <f t="shared" si="1"/>
        <v>1.591</v>
      </c>
      <c r="F14" s="154">
        <f t="shared" si="1"/>
        <v>8.359</v>
      </c>
      <c r="G14" s="237">
        <f>ROUND('1. Статистика'!AK177,3)</f>
        <v>5.0739999999999998</v>
      </c>
      <c r="H14" s="152">
        <f t="shared" si="2"/>
        <v>2.3479999999999999</v>
      </c>
      <c r="I14" s="153">
        <f t="shared" si="3"/>
        <v>2.448</v>
      </c>
      <c r="J14" s="153">
        <f t="shared" si="3"/>
        <v>0</v>
      </c>
      <c r="K14" s="154">
        <f t="shared" si="3"/>
        <v>6.7679999999999998</v>
      </c>
      <c r="L14" s="237">
        <f t="shared" si="4"/>
        <v>2.3479999999999999</v>
      </c>
      <c r="M14" s="152">
        <f t="shared" si="5"/>
        <v>0.75700000000000001</v>
      </c>
      <c r="N14" s="153">
        <f t="shared" si="6"/>
        <v>0.85699999999999998</v>
      </c>
      <c r="O14" s="153">
        <f t="shared" si="6"/>
        <v>8.9999999999999993E-3</v>
      </c>
      <c r="P14" s="155">
        <f t="shared" si="6"/>
        <v>6.7770000000000001</v>
      </c>
      <c r="Q14" s="237">
        <f t="shared" si="7"/>
        <v>0.75700000000000001</v>
      </c>
    </row>
    <row r="15" spans="1:20" s="19" customFormat="1" ht="15" customHeight="1" outlineLevel="1" x14ac:dyDescent="0.25">
      <c r="A15" s="21" t="s">
        <v>176</v>
      </c>
      <c r="B15" s="435" t="s">
        <v>149</v>
      </c>
      <c r="C15" s="152">
        <f t="shared" si="0"/>
        <v>90.891999999999996</v>
      </c>
      <c r="D15" s="153">
        <f t="shared" si="1"/>
        <v>58.892000000000003</v>
      </c>
      <c r="E15" s="153">
        <f t="shared" si="1"/>
        <v>54.314</v>
      </c>
      <c r="F15" s="154">
        <f t="shared" si="1"/>
        <v>139.607</v>
      </c>
      <c r="G15" s="237">
        <f>ROUND('1. Статистика'!AK178,3)</f>
        <v>90.891999999999996</v>
      </c>
      <c r="H15" s="152">
        <f t="shared" si="2"/>
        <v>101.941</v>
      </c>
      <c r="I15" s="153">
        <f t="shared" si="3"/>
        <v>69.941000000000003</v>
      </c>
      <c r="J15" s="153">
        <f t="shared" si="3"/>
        <v>65.337000000000003</v>
      </c>
      <c r="K15" s="154">
        <f t="shared" si="3"/>
        <v>150.60400000000001</v>
      </c>
      <c r="L15" s="237">
        <f t="shared" si="4"/>
        <v>101.941</v>
      </c>
      <c r="M15" s="152">
        <f t="shared" si="5"/>
        <v>112.913</v>
      </c>
      <c r="N15" s="153">
        <f t="shared" si="6"/>
        <v>80.912999999999997</v>
      </c>
      <c r="O15" s="153">
        <f t="shared" si="6"/>
        <v>76.283000000000001</v>
      </c>
      <c r="P15" s="155">
        <f t="shared" si="6"/>
        <v>161.52500000000001</v>
      </c>
      <c r="Q15" s="237">
        <f t="shared" si="7"/>
        <v>112.913</v>
      </c>
    </row>
    <row r="16" spans="1:20" s="19" customFormat="1" ht="15" customHeight="1" outlineLevel="1" x14ac:dyDescent="0.25">
      <c r="A16" s="21" t="s">
        <v>172</v>
      </c>
      <c r="B16" s="435" t="s">
        <v>149</v>
      </c>
      <c r="C16" s="152">
        <f t="shared" si="0"/>
        <v>63.259</v>
      </c>
      <c r="D16" s="153">
        <f t="shared" si="1"/>
        <v>60.322000000000003</v>
      </c>
      <c r="E16" s="153">
        <f t="shared" si="1"/>
        <v>86.546999999999997</v>
      </c>
      <c r="F16" s="154">
        <f t="shared" si="1"/>
        <v>125.72</v>
      </c>
      <c r="G16" s="237">
        <f>ROUND('1. Статистика'!AK179,3)</f>
        <v>63.259</v>
      </c>
      <c r="H16" s="152">
        <f t="shared" si="2"/>
        <v>142.89099999999999</v>
      </c>
      <c r="I16" s="153">
        <f t="shared" si="3"/>
        <v>139.95400000000001</v>
      </c>
      <c r="J16" s="153">
        <f t="shared" si="3"/>
        <v>168.26400000000001</v>
      </c>
      <c r="K16" s="154">
        <f t="shared" si="3"/>
        <v>216.43899999999999</v>
      </c>
      <c r="L16" s="237">
        <f t="shared" si="4"/>
        <v>142.89099999999999</v>
      </c>
      <c r="M16" s="152">
        <f t="shared" si="5"/>
        <v>215.97900000000001</v>
      </c>
      <c r="N16" s="153">
        <f t="shared" si="6"/>
        <v>213.042</v>
      </c>
      <c r="O16" s="153">
        <f t="shared" si="6"/>
        <v>241.352</v>
      </c>
      <c r="P16" s="155">
        <f t="shared" si="6"/>
        <v>224.50399999999999</v>
      </c>
      <c r="Q16" s="237">
        <f t="shared" si="7"/>
        <v>215.97900000000001</v>
      </c>
    </row>
    <row r="17" spans="1:18" s="33" customFormat="1" ht="15" customHeight="1" x14ac:dyDescent="0.25">
      <c r="A17" s="231" t="s">
        <v>71</v>
      </c>
      <c r="B17" s="436" t="s">
        <v>149</v>
      </c>
      <c r="C17" s="232">
        <f t="shared" ref="C17:Q17" si="8">ROUND(C18+C25+C32+C39+C46+C53+C60,3)</f>
        <v>151.70400000000001</v>
      </c>
      <c r="D17" s="233">
        <f t="shared" si="8"/>
        <v>95.372</v>
      </c>
      <c r="E17" s="233">
        <f t="shared" si="8"/>
        <v>882.20299999999997</v>
      </c>
      <c r="F17" s="234">
        <f t="shared" si="8"/>
        <v>297.36200000000002</v>
      </c>
      <c r="G17" s="151">
        <f t="shared" si="8"/>
        <v>1426.6410000000001</v>
      </c>
      <c r="H17" s="232">
        <f t="shared" si="8"/>
        <v>151.70400000000001</v>
      </c>
      <c r="I17" s="233">
        <f t="shared" si="8"/>
        <v>97.456999999999994</v>
      </c>
      <c r="J17" s="233">
        <f t="shared" si="8"/>
        <v>892.55499999999995</v>
      </c>
      <c r="K17" s="234">
        <f t="shared" si="8"/>
        <v>301.73099999999999</v>
      </c>
      <c r="L17" s="151">
        <f t="shared" si="8"/>
        <v>1443.4469999999999</v>
      </c>
      <c r="M17" s="232">
        <f t="shared" si="8"/>
        <v>151.70400000000001</v>
      </c>
      <c r="N17" s="233">
        <f t="shared" si="8"/>
        <v>97.456999999999994</v>
      </c>
      <c r="O17" s="233">
        <f t="shared" si="8"/>
        <v>892.55499999999995</v>
      </c>
      <c r="P17" s="235">
        <f t="shared" si="8"/>
        <v>301.73099999999999</v>
      </c>
      <c r="Q17" s="151">
        <f t="shared" si="8"/>
        <v>1443.4469999999999</v>
      </c>
    </row>
    <row r="18" spans="1:18" ht="15" customHeight="1" outlineLevel="1" x14ac:dyDescent="0.25">
      <c r="A18" s="21" t="s">
        <v>167</v>
      </c>
      <c r="B18" s="437" t="s">
        <v>149</v>
      </c>
      <c r="C18" s="156">
        <f>ROUND($G$18*'1. Статистика'!D228,3)</f>
        <v>5.28</v>
      </c>
      <c r="D18" s="157">
        <f>ROUND(G18-(C18+E18+F18),3)</f>
        <v>5.2789999999999999</v>
      </c>
      <c r="E18" s="157">
        <f>ROUND($G$18*'1. Статистика'!F228,3)</f>
        <v>19.358000000000001</v>
      </c>
      <c r="F18" s="158">
        <f>ROUND($G$18*'1. Статистика'!G228,3)</f>
        <v>5.28</v>
      </c>
      <c r="G18" s="238">
        <f>ROUND((G19*G22+G20*G23+G21*G24)/10,3)</f>
        <v>35.197000000000003</v>
      </c>
      <c r="H18" s="156">
        <f>ROUND($L$18*'1. Статистика'!D228,3)</f>
        <v>5.28</v>
      </c>
      <c r="I18" s="157">
        <f>ROUND(L18-(H18+J18+K18),3)</f>
        <v>5.2789999999999999</v>
      </c>
      <c r="J18" s="157">
        <f>ROUND($L$18*'1. Статистика'!F228,3)</f>
        <v>19.358000000000001</v>
      </c>
      <c r="K18" s="158">
        <f>ROUND($L$18*'1. Статистика'!G228,3)</f>
        <v>5.28</v>
      </c>
      <c r="L18" s="238">
        <f>ROUND((L19*L22+L20*L23+L21*L24)/10,3)</f>
        <v>35.197000000000003</v>
      </c>
      <c r="M18" s="156">
        <f>ROUND($Q$18*'1. Статистика'!D228,3)</f>
        <v>5.28</v>
      </c>
      <c r="N18" s="157">
        <f>ROUND(Q18-(M18+O18+P18),3)</f>
        <v>5.2789999999999999</v>
      </c>
      <c r="O18" s="157">
        <f>ROUND($Q$18*'1. Статистика'!F228,3)</f>
        <v>19.358000000000001</v>
      </c>
      <c r="P18" s="159">
        <f>ROUND($Q$18*'1. Статистика'!G228,3)</f>
        <v>5.28</v>
      </c>
      <c r="Q18" s="238">
        <f>ROUND((Q19*Q22+Q20*Q23+Q21*Q24)/10,3)</f>
        <v>35.197000000000003</v>
      </c>
    </row>
    <row r="19" spans="1:18" s="23" customFormat="1" ht="15" customHeight="1" outlineLevel="2" x14ac:dyDescent="0.25">
      <c r="A19" s="22" t="s">
        <v>72</v>
      </c>
      <c r="B19" s="438" t="s">
        <v>19</v>
      </c>
      <c r="C19" s="160"/>
      <c r="D19" s="161"/>
      <c r="E19" s="161"/>
      <c r="F19" s="162"/>
      <c r="G19" s="163">
        <f>ROUND('1. Статистика'!F12,3)</f>
        <v>0.02</v>
      </c>
      <c r="H19" s="160"/>
      <c r="I19" s="161"/>
      <c r="J19" s="161"/>
      <c r="K19" s="162"/>
      <c r="L19" s="163">
        <f>ROUND('1. Статистика'!G12,3)</f>
        <v>0.02</v>
      </c>
      <c r="M19" s="160"/>
      <c r="N19" s="161"/>
      <c r="O19" s="161"/>
      <c r="P19" s="164"/>
      <c r="Q19" s="163">
        <f>ROUND('1. Статистика'!H12,3)</f>
        <v>0.02</v>
      </c>
    </row>
    <row r="20" spans="1:18" s="23" customFormat="1" ht="15" customHeight="1" outlineLevel="2" x14ac:dyDescent="0.25">
      <c r="A20" s="22" t="s">
        <v>73</v>
      </c>
      <c r="B20" s="438" t="s">
        <v>19</v>
      </c>
      <c r="C20" s="160"/>
      <c r="D20" s="161"/>
      <c r="E20" s="161"/>
      <c r="F20" s="162"/>
      <c r="G20" s="163">
        <f>ROUND('1. Статистика'!F13,3)</f>
        <v>0.28399999999999997</v>
      </c>
      <c r="H20" s="160"/>
      <c r="I20" s="161"/>
      <c r="J20" s="161"/>
      <c r="K20" s="162"/>
      <c r="L20" s="163">
        <f>ROUND('1. Статистика'!G13,3)</f>
        <v>0.28399999999999997</v>
      </c>
      <c r="M20" s="160"/>
      <c r="N20" s="161"/>
      <c r="O20" s="161"/>
      <c r="P20" s="164"/>
      <c r="Q20" s="163">
        <f>ROUND('1. Статистика'!H13,3)</f>
        <v>0.28399999999999997</v>
      </c>
    </row>
    <row r="21" spans="1:18" s="23" customFormat="1" ht="15" customHeight="1" outlineLevel="2" x14ac:dyDescent="0.25">
      <c r="A21" s="22" t="s">
        <v>74</v>
      </c>
      <c r="B21" s="438" t="s">
        <v>19</v>
      </c>
      <c r="C21" s="160"/>
      <c r="D21" s="161"/>
      <c r="E21" s="161"/>
      <c r="F21" s="162"/>
      <c r="G21" s="163">
        <f>ROUND('1. Статистика'!F14,3)</f>
        <v>0.70499999999999996</v>
      </c>
      <c r="H21" s="160"/>
      <c r="I21" s="161"/>
      <c r="J21" s="161"/>
      <c r="K21" s="162"/>
      <c r="L21" s="163">
        <f>ROUND('1. Статистика'!G14,3)</f>
        <v>0.70499999999999996</v>
      </c>
      <c r="M21" s="160"/>
      <c r="N21" s="161"/>
      <c r="O21" s="161"/>
      <c r="P21" s="164"/>
      <c r="Q21" s="163">
        <f>ROUND('1. Статистика'!H14,3)</f>
        <v>0.70499999999999996</v>
      </c>
    </row>
    <row r="22" spans="1:18" s="23" customFormat="1" ht="15" customHeight="1" outlineLevel="2" x14ac:dyDescent="0.25">
      <c r="A22" s="22" t="s">
        <v>75</v>
      </c>
      <c r="B22" s="439" t="s">
        <v>33</v>
      </c>
      <c r="C22" s="160"/>
      <c r="D22" s="161"/>
      <c r="E22" s="161"/>
      <c r="F22" s="162"/>
      <c r="G22" s="457">
        <v>266</v>
      </c>
      <c r="H22" s="160"/>
      <c r="I22" s="161"/>
      <c r="J22" s="161"/>
      <c r="K22" s="162"/>
      <c r="L22" s="457">
        <v>266</v>
      </c>
      <c r="M22" s="160"/>
      <c r="N22" s="161"/>
      <c r="O22" s="161"/>
      <c r="P22" s="164"/>
      <c r="Q22" s="457">
        <v>266</v>
      </c>
    </row>
    <row r="23" spans="1:18" s="23" customFormat="1" ht="15" customHeight="1" outlineLevel="2" x14ac:dyDescent="0.25">
      <c r="A23" s="22" t="s">
        <v>76</v>
      </c>
      <c r="B23" s="439" t="s">
        <v>33</v>
      </c>
      <c r="C23" s="160"/>
      <c r="D23" s="161"/>
      <c r="E23" s="161"/>
      <c r="F23" s="162"/>
      <c r="G23" s="457">
        <v>349.29</v>
      </c>
      <c r="H23" s="160"/>
      <c r="I23" s="161"/>
      <c r="J23" s="161"/>
      <c r="K23" s="162"/>
      <c r="L23" s="457">
        <v>349.29</v>
      </c>
      <c r="M23" s="160"/>
      <c r="N23" s="161"/>
      <c r="O23" s="161"/>
      <c r="P23" s="164"/>
      <c r="Q23" s="457">
        <v>349.29</v>
      </c>
    </row>
    <row r="24" spans="1:18" s="23" customFormat="1" ht="15" customHeight="1" outlineLevel="2" x14ac:dyDescent="0.25">
      <c r="A24" s="22" t="s">
        <v>77</v>
      </c>
      <c r="B24" s="439" t="s">
        <v>33</v>
      </c>
      <c r="C24" s="160"/>
      <c r="D24" s="161"/>
      <c r="E24" s="161"/>
      <c r="F24" s="162"/>
      <c r="G24" s="457">
        <v>351</v>
      </c>
      <c r="H24" s="160"/>
      <c r="I24" s="161"/>
      <c r="J24" s="161"/>
      <c r="K24" s="162"/>
      <c r="L24" s="457">
        <v>351</v>
      </c>
      <c r="M24" s="160"/>
      <c r="N24" s="161"/>
      <c r="O24" s="161"/>
      <c r="P24" s="164"/>
      <c r="Q24" s="457">
        <v>351</v>
      </c>
      <c r="R24" s="24"/>
    </row>
    <row r="25" spans="1:18" ht="15" customHeight="1" outlineLevel="1" x14ac:dyDescent="0.25">
      <c r="A25" s="21" t="s">
        <v>168</v>
      </c>
      <c r="B25" s="437" t="s">
        <v>149</v>
      </c>
      <c r="C25" s="156">
        <f>ROUND($G$25*'1. Статистика'!D229,3)</f>
        <v>146.42400000000001</v>
      </c>
      <c r="D25" s="157">
        <f>ROUND(G25-(C25+E25+F25),3)</f>
        <v>10.25</v>
      </c>
      <c r="E25" s="157">
        <f>ROUND($G$25*'1. Статистика'!F229,3)</f>
        <v>489.79</v>
      </c>
      <c r="F25" s="158">
        <f>ROUND($G$25*'1. Статистика'!G229,3)</f>
        <v>85.658000000000001</v>
      </c>
      <c r="G25" s="238">
        <f>ROUND((G26*G29+G27*G30+G28*G31)/10,3)</f>
        <v>732.12199999999996</v>
      </c>
      <c r="H25" s="165">
        <f>ROUND($L$25*'1. Статистика'!D229,3)</f>
        <v>146.42400000000001</v>
      </c>
      <c r="I25" s="157">
        <f>ROUND(L25-(H25+J25+K25),3)</f>
        <v>10.25</v>
      </c>
      <c r="J25" s="166">
        <f>ROUND($L$25*'1. Статистика'!F229,3)</f>
        <v>489.79</v>
      </c>
      <c r="K25" s="158">
        <f>ROUND($L$25*'1. Статистика'!G229,3)</f>
        <v>85.658000000000001</v>
      </c>
      <c r="L25" s="238">
        <f>ROUND((L26*L29+L27*L30+L28*L31)/10,3)</f>
        <v>732.12199999999996</v>
      </c>
      <c r="M25" s="165">
        <f>ROUND($Q$25*'1. Статистика'!D229,3)</f>
        <v>146.42400000000001</v>
      </c>
      <c r="N25" s="157">
        <f>ROUND(Q25-(M25+O25+P25),3)</f>
        <v>10.25</v>
      </c>
      <c r="O25" s="166">
        <f>ROUND($Q$25*'1. Статистика'!F229,3)</f>
        <v>489.79</v>
      </c>
      <c r="P25" s="159">
        <f>ROUND($Q$25*'1. Статистика'!G229,3)</f>
        <v>85.658000000000001</v>
      </c>
      <c r="Q25" s="238">
        <f>ROUND((Q26*Q29+Q27*Q30+Q28*Q31)/10,3)</f>
        <v>732.12199999999996</v>
      </c>
    </row>
    <row r="26" spans="1:18" s="23" customFormat="1" ht="15" customHeight="1" outlineLevel="2" x14ac:dyDescent="0.25">
      <c r="A26" s="22" t="s">
        <v>72</v>
      </c>
      <c r="B26" s="438" t="s">
        <v>19</v>
      </c>
      <c r="C26" s="160"/>
      <c r="D26" s="161"/>
      <c r="E26" s="161"/>
      <c r="F26" s="162"/>
      <c r="G26" s="163">
        <f>ROUND('1. Статистика'!F16,3)</f>
        <v>4.5439999999999996</v>
      </c>
      <c r="H26" s="160"/>
      <c r="I26" s="161"/>
      <c r="J26" s="161"/>
      <c r="K26" s="162"/>
      <c r="L26" s="167">
        <f>ROUND('1. Статистика'!G16,3)</f>
        <v>4.5439999999999996</v>
      </c>
      <c r="M26" s="160"/>
      <c r="N26" s="161"/>
      <c r="O26" s="161"/>
      <c r="P26" s="164"/>
      <c r="Q26" s="167">
        <f>ROUND('1. Статистика'!H16,3)</f>
        <v>4.5439999999999996</v>
      </c>
    </row>
    <row r="27" spans="1:18" s="23" customFormat="1" ht="15" customHeight="1" outlineLevel="2" x14ac:dyDescent="0.25">
      <c r="A27" s="22" t="s">
        <v>73</v>
      </c>
      <c r="B27" s="438" t="s">
        <v>19</v>
      </c>
      <c r="C27" s="160"/>
      <c r="D27" s="161"/>
      <c r="E27" s="161"/>
      <c r="F27" s="162"/>
      <c r="G27" s="163">
        <f>ROUND('1. Статистика'!F17,3)</f>
        <v>5.0010000000000003</v>
      </c>
      <c r="H27" s="160"/>
      <c r="I27" s="161"/>
      <c r="J27" s="161"/>
      <c r="K27" s="162"/>
      <c r="L27" s="167">
        <f>ROUND('1. Статистика'!G17,3)</f>
        <v>5.0010000000000003</v>
      </c>
      <c r="M27" s="160"/>
      <c r="N27" s="161"/>
      <c r="O27" s="161"/>
      <c r="P27" s="164"/>
      <c r="Q27" s="167">
        <f>ROUND('1. Статистика'!H17,3)</f>
        <v>5.0010000000000003</v>
      </c>
    </row>
    <row r="28" spans="1:18" s="23" customFormat="1" ht="15" customHeight="1" outlineLevel="2" x14ac:dyDescent="0.25">
      <c r="A28" s="22" t="s">
        <v>74</v>
      </c>
      <c r="B28" s="438" t="s">
        <v>19</v>
      </c>
      <c r="C28" s="160"/>
      <c r="D28" s="161"/>
      <c r="E28" s="161"/>
      <c r="F28" s="162"/>
      <c r="G28" s="163">
        <f>ROUND('1. Статистика'!F18,3)</f>
        <v>2.036</v>
      </c>
      <c r="H28" s="160"/>
      <c r="I28" s="161"/>
      <c r="J28" s="161"/>
      <c r="K28" s="162"/>
      <c r="L28" s="167">
        <f>ROUND('1. Статистика'!G18,3)</f>
        <v>2.036</v>
      </c>
      <c r="M28" s="160"/>
      <c r="N28" s="161"/>
      <c r="O28" s="161"/>
      <c r="P28" s="164"/>
      <c r="Q28" s="167">
        <f>ROUND('1. Статистика'!H18,3)</f>
        <v>2.036</v>
      </c>
    </row>
    <row r="29" spans="1:18" s="23" customFormat="1" ht="15" customHeight="1" outlineLevel="2" x14ac:dyDescent="0.25">
      <c r="A29" s="22" t="s">
        <v>75</v>
      </c>
      <c r="B29" s="439" t="s">
        <v>33</v>
      </c>
      <c r="C29" s="160"/>
      <c r="D29" s="161"/>
      <c r="E29" s="161"/>
      <c r="F29" s="162"/>
      <c r="G29" s="457">
        <v>792.6</v>
      </c>
      <c r="H29" s="160"/>
      <c r="I29" s="161"/>
      <c r="J29" s="161"/>
      <c r="K29" s="162"/>
      <c r="L29" s="457">
        <v>792.6</v>
      </c>
      <c r="M29" s="160"/>
      <c r="N29" s="161"/>
      <c r="O29" s="161"/>
      <c r="P29" s="164"/>
      <c r="Q29" s="457">
        <v>792.6</v>
      </c>
    </row>
    <row r="30" spans="1:18" s="23" customFormat="1" ht="15" customHeight="1" outlineLevel="2" x14ac:dyDescent="0.25">
      <c r="A30" s="22" t="s">
        <v>76</v>
      </c>
      <c r="B30" s="439" t="s">
        <v>33</v>
      </c>
      <c r="C30" s="160"/>
      <c r="D30" s="161"/>
      <c r="E30" s="161"/>
      <c r="F30" s="162"/>
      <c r="G30" s="457">
        <v>591.4</v>
      </c>
      <c r="H30" s="160"/>
      <c r="I30" s="161"/>
      <c r="J30" s="161"/>
      <c r="K30" s="162"/>
      <c r="L30" s="457">
        <v>591.4</v>
      </c>
      <c r="M30" s="160"/>
      <c r="N30" s="161"/>
      <c r="O30" s="161"/>
      <c r="P30" s="164"/>
      <c r="Q30" s="457">
        <v>591.4</v>
      </c>
    </row>
    <row r="31" spans="1:18" s="23" customFormat="1" ht="15" customHeight="1" outlineLevel="2" x14ac:dyDescent="0.25">
      <c r="A31" s="22" t="s">
        <v>77</v>
      </c>
      <c r="B31" s="439" t="s">
        <v>33</v>
      </c>
      <c r="C31" s="160"/>
      <c r="D31" s="161"/>
      <c r="E31" s="161"/>
      <c r="F31" s="162"/>
      <c r="G31" s="457">
        <v>374.29</v>
      </c>
      <c r="H31" s="160"/>
      <c r="I31" s="161"/>
      <c r="J31" s="161"/>
      <c r="K31" s="162"/>
      <c r="L31" s="457">
        <v>374.29</v>
      </c>
      <c r="M31" s="160"/>
      <c r="N31" s="161"/>
      <c r="O31" s="161"/>
      <c r="P31" s="164"/>
      <c r="Q31" s="457">
        <v>374.29</v>
      </c>
    </row>
    <row r="32" spans="1:18" ht="15" customHeight="1" outlineLevel="1" x14ac:dyDescent="0.25">
      <c r="A32" s="21" t="s">
        <v>169</v>
      </c>
      <c r="B32" s="437" t="s">
        <v>149</v>
      </c>
      <c r="C32" s="156">
        <f>ROUND($G$32*'1. Статистика'!D230,3)</f>
        <v>0</v>
      </c>
      <c r="D32" s="157">
        <f>ROUND(G32-(C32+E32+F32),3)</f>
        <v>12.208</v>
      </c>
      <c r="E32" s="168">
        <f>ROUND($G$32*'1. Статистика'!F230,3)</f>
        <v>31.393000000000001</v>
      </c>
      <c r="F32" s="158">
        <f>ROUND($G$32*'1. Статистика'!G230,3)</f>
        <v>10.9</v>
      </c>
      <c r="G32" s="238">
        <f>ROUND((G33*G36+G34*G37+G35*G38)/10,3)</f>
        <v>54.500999999999998</v>
      </c>
      <c r="H32" s="169">
        <f>ROUND($L$32*'1. Статистика'!D230,3)</f>
        <v>0</v>
      </c>
      <c r="I32" s="157">
        <f>ROUND(L32-(H32+J32+K32),3)</f>
        <v>12.208</v>
      </c>
      <c r="J32" s="170">
        <f>ROUND($L$32*'1. Статистика'!F230,3)</f>
        <v>31.393000000000001</v>
      </c>
      <c r="K32" s="158">
        <f>ROUND($L$32*'1. Статистика'!G230,3)</f>
        <v>10.9</v>
      </c>
      <c r="L32" s="238">
        <f>ROUND((L33*L36+L34*L37+L35*L38)/10,3)</f>
        <v>54.500999999999998</v>
      </c>
      <c r="M32" s="169">
        <f>ROUND($Q$32*'1. Статистика'!D230,3)</f>
        <v>0</v>
      </c>
      <c r="N32" s="157">
        <f>ROUND(Q32-(M32+O32+P32),3)</f>
        <v>12.208</v>
      </c>
      <c r="O32" s="170">
        <f>ROUND($Q$32*'1. Статистика'!F230,3)</f>
        <v>31.393000000000001</v>
      </c>
      <c r="P32" s="159">
        <f>ROUND($Q$32*'1. Статистика'!G230,3)</f>
        <v>10.9</v>
      </c>
      <c r="Q32" s="238">
        <f>ROUND((Q33*Q36+Q34*Q37+Q35*Q38)/10,3)</f>
        <v>54.500999999999998</v>
      </c>
    </row>
    <row r="33" spans="1:17" s="23" customFormat="1" ht="15" customHeight="1" outlineLevel="2" x14ac:dyDescent="0.25">
      <c r="A33" s="22" t="s">
        <v>72</v>
      </c>
      <c r="B33" s="438" t="s">
        <v>19</v>
      </c>
      <c r="C33" s="160"/>
      <c r="D33" s="161"/>
      <c r="E33" s="161"/>
      <c r="F33" s="162"/>
      <c r="G33" s="163">
        <f>ROUND('1. Статистика'!F20,3)</f>
        <v>8.6999999999999994E-2</v>
      </c>
      <c r="H33" s="160"/>
      <c r="I33" s="161"/>
      <c r="J33" s="161"/>
      <c r="K33" s="162"/>
      <c r="L33" s="167">
        <f>ROUND('1. Статистика'!G20,3)</f>
        <v>8.6999999999999994E-2</v>
      </c>
      <c r="M33" s="160"/>
      <c r="N33" s="161"/>
      <c r="O33" s="161"/>
      <c r="P33" s="164"/>
      <c r="Q33" s="167">
        <f>ROUND('1. Статистика'!H20,3)</f>
        <v>8.6999999999999994E-2</v>
      </c>
    </row>
    <row r="34" spans="1:17" s="23" customFormat="1" ht="15" customHeight="1" outlineLevel="2" x14ac:dyDescent="0.25">
      <c r="A34" s="22" t="s">
        <v>73</v>
      </c>
      <c r="B34" s="438" t="s">
        <v>19</v>
      </c>
      <c r="C34" s="160"/>
      <c r="D34" s="161"/>
      <c r="E34" s="161"/>
      <c r="F34" s="162"/>
      <c r="G34" s="163">
        <f>ROUND('1. Статистика'!F21,3)</f>
        <v>1.026</v>
      </c>
      <c r="H34" s="160"/>
      <c r="I34" s="161"/>
      <c r="J34" s="161"/>
      <c r="K34" s="162"/>
      <c r="L34" s="167">
        <f>ROUND('1. Статистика'!G21,3)</f>
        <v>1.026</v>
      </c>
      <c r="M34" s="160"/>
      <c r="N34" s="161"/>
      <c r="O34" s="161"/>
      <c r="P34" s="164"/>
      <c r="Q34" s="167">
        <f>ROUND('1. Статистика'!H21,3)</f>
        <v>1.026</v>
      </c>
    </row>
    <row r="35" spans="1:17" s="23" customFormat="1" ht="15" customHeight="1" outlineLevel="2" x14ac:dyDescent="0.25">
      <c r="A35" s="22" t="s">
        <v>74</v>
      </c>
      <c r="B35" s="438" t="s">
        <v>19</v>
      </c>
      <c r="C35" s="160"/>
      <c r="D35" s="161"/>
      <c r="E35" s="161"/>
      <c r="F35" s="162"/>
      <c r="G35" s="163">
        <f>ROUND('1. Статистика'!F22,3)</f>
        <v>0.13600000000000001</v>
      </c>
      <c r="H35" s="160"/>
      <c r="I35" s="161"/>
      <c r="J35" s="161"/>
      <c r="K35" s="162"/>
      <c r="L35" s="167">
        <f>ROUND('1. Статистика'!G22,3)</f>
        <v>0.13600000000000001</v>
      </c>
      <c r="M35" s="160"/>
      <c r="N35" s="161"/>
      <c r="O35" s="161"/>
      <c r="P35" s="164"/>
      <c r="Q35" s="167">
        <f>ROUND('1. Статистика'!H22,3)</f>
        <v>0.13600000000000001</v>
      </c>
    </row>
    <row r="36" spans="1:17" s="23" customFormat="1" ht="15" customHeight="1" outlineLevel="2" x14ac:dyDescent="0.25">
      <c r="A36" s="22" t="s">
        <v>75</v>
      </c>
      <c r="B36" s="439" t="s">
        <v>33</v>
      </c>
      <c r="C36" s="160"/>
      <c r="D36" s="161"/>
      <c r="E36" s="161"/>
      <c r="F36" s="162"/>
      <c r="G36" s="457">
        <v>287.35599999999999</v>
      </c>
      <c r="H36" s="160"/>
      <c r="I36" s="161"/>
      <c r="J36" s="161"/>
      <c r="K36" s="162"/>
      <c r="L36" s="457">
        <v>287.35599999999999</v>
      </c>
      <c r="M36" s="160"/>
      <c r="N36" s="161"/>
      <c r="O36" s="161"/>
      <c r="P36" s="164"/>
      <c r="Q36" s="457">
        <v>287.35599999999999</v>
      </c>
    </row>
    <row r="37" spans="1:17" s="23" customFormat="1" ht="15" customHeight="1" outlineLevel="2" x14ac:dyDescent="0.25">
      <c r="A37" s="22" t="s">
        <v>76</v>
      </c>
      <c r="B37" s="439" t="s">
        <v>33</v>
      </c>
      <c r="C37" s="160"/>
      <c r="D37" s="161"/>
      <c r="E37" s="161"/>
      <c r="F37" s="162"/>
      <c r="G37" s="457">
        <v>506.822</v>
      </c>
      <c r="H37" s="160"/>
      <c r="I37" s="161"/>
      <c r="J37" s="161"/>
      <c r="K37" s="162"/>
      <c r="L37" s="457">
        <v>506.822</v>
      </c>
      <c r="M37" s="160"/>
      <c r="N37" s="161"/>
      <c r="O37" s="161"/>
      <c r="P37" s="164"/>
      <c r="Q37" s="457">
        <v>506.822</v>
      </c>
    </row>
    <row r="38" spans="1:17" s="23" customFormat="1" ht="15" customHeight="1" outlineLevel="2" x14ac:dyDescent="0.25">
      <c r="A38" s="22" t="s">
        <v>77</v>
      </c>
      <c r="B38" s="439" t="s">
        <v>33</v>
      </c>
      <c r="C38" s="160"/>
      <c r="D38" s="161"/>
      <c r="E38" s="161"/>
      <c r="F38" s="162"/>
      <c r="G38" s="457">
        <v>6.6000000000000003E-2</v>
      </c>
      <c r="H38" s="160"/>
      <c r="I38" s="161"/>
      <c r="J38" s="161"/>
      <c r="K38" s="162"/>
      <c r="L38" s="457">
        <v>6.6000000000000003E-2</v>
      </c>
      <c r="M38" s="160"/>
      <c r="N38" s="161"/>
      <c r="O38" s="161"/>
      <c r="P38" s="164"/>
      <c r="Q38" s="457">
        <v>6.6000000000000003E-2</v>
      </c>
    </row>
    <row r="39" spans="1:17" ht="15" customHeight="1" outlineLevel="1" x14ac:dyDescent="0.25">
      <c r="A39" s="21" t="s">
        <v>170</v>
      </c>
      <c r="B39" s="437" t="s">
        <v>149</v>
      </c>
      <c r="C39" s="156">
        <f>ROUND($G$39*'1. Статистика'!D231,3)</f>
        <v>0</v>
      </c>
      <c r="D39" s="157">
        <f>ROUND(G39-(C39+E39+F39),3)</f>
        <v>0.84899999999999998</v>
      </c>
      <c r="E39" s="157">
        <f>ROUND($G$39*'1. Статистика'!F231,3)</f>
        <v>3.0390000000000001</v>
      </c>
      <c r="F39" s="158">
        <f>ROUND($G$39*'1. Статистика'!G231,3)</f>
        <v>1.923</v>
      </c>
      <c r="G39" s="238">
        <f>ROUND((G40*G43+G41*G44+G42*G45)/10,3)</f>
        <v>5.8109999999999999</v>
      </c>
      <c r="H39" s="165">
        <f>ROUND($L$39*'1. Статистика'!D231,3)</f>
        <v>0</v>
      </c>
      <c r="I39" s="157">
        <f>ROUND(L39-(H39+J39+K39),3)</f>
        <v>0.84899999999999998</v>
      </c>
      <c r="J39" s="166">
        <f>ROUND($L$39*'1. Статистика'!F231,3)</f>
        <v>3.0390000000000001</v>
      </c>
      <c r="K39" s="158">
        <f>ROUND($L$39*'1. Статистика'!G231,3)</f>
        <v>1.923</v>
      </c>
      <c r="L39" s="238">
        <f>ROUND((L40*L43+L41*L44+L42*L45)/10,3)</f>
        <v>5.8109999999999999</v>
      </c>
      <c r="M39" s="165">
        <f>ROUND($Q$39*'1. Статистика'!D231,3)</f>
        <v>0</v>
      </c>
      <c r="N39" s="157">
        <f>ROUND(Q39-(M39+O39+P39),3)</f>
        <v>0.84899999999999998</v>
      </c>
      <c r="O39" s="170">
        <f>ROUND($Q$39*'1. Статистика'!F231,3)</f>
        <v>3.0390000000000001</v>
      </c>
      <c r="P39" s="159">
        <f>ROUND($Q$39*'1. Статистика'!G231,3)</f>
        <v>1.923</v>
      </c>
      <c r="Q39" s="238">
        <f>ROUND((Q40*Q43+Q41*Q44+Q42*Q45)/10,3)</f>
        <v>5.8109999999999999</v>
      </c>
    </row>
    <row r="40" spans="1:17" s="23" customFormat="1" ht="15" customHeight="1" outlineLevel="2" x14ac:dyDescent="0.25">
      <c r="A40" s="22" t="s">
        <v>72</v>
      </c>
      <c r="B40" s="438" t="s">
        <v>19</v>
      </c>
      <c r="C40" s="160"/>
      <c r="D40" s="161"/>
      <c r="E40" s="161"/>
      <c r="F40" s="162"/>
      <c r="G40" s="163">
        <f>ROUND('1. Статистика'!F24,3)</f>
        <v>1.2E-2</v>
      </c>
      <c r="H40" s="160"/>
      <c r="I40" s="161"/>
      <c r="J40" s="161"/>
      <c r="K40" s="162"/>
      <c r="L40" s="163">
        <f>ROUND('1. Статистика'!G24,3)</f>
        <v>1.2E-2</v>
      </c>
      <c r="M40" s="160"/>
      <c r="N40" s="161"/>
      <c r="O40" s="161"/>
      <c r="P40" s="164"/>
      <c r="Q40" s="163">
        <f>ROUND('1. Статистика'!H24,3)</f>
        <v>1.2E-2</v>
      </c>
    </row>
    <row r="41" spans="1:17" s="23" customFormat="1" ht="15" customHeight="1" outlineLevel="2" x14ac:dyDescent="0.25">
      <c r="A41" s="22" t="s">
        <v>73</v>
      </c>
      <c r="B41" s="438" t="s">
        <v>19</v>
      </c>
      <c r="C41" s="160"/>
      <c r="D41" s="161"/>
      <c r="E41" s="161"/>
      <c r="F41" s="162"/>
      <c r="G41" s="163">
        <f>ROUND('1. Статистика'!F25,3)</f>
        <v>8.6999999999999994E-2</v>
      </c>
      <c r="H41" s="160"/>
      <c r="I41" s="161"/>
      <c r="J41" s="161"/>
      <c r="K41" s="162"/>
      <c r="L41" s="167">
        <f>ROUND('1. Статистика'!G25,3)</f>
        <v>8.6999999999999994E-2</v>
      </c>
      <c r="M41" s="160"/>
      <c r="N41" s="161"/>
      <c r="O41" s="161"/>
      <c r="P41" s="164"/>
      <c r="Q41" s="167">
        <f>ROUND('1. Статистика'!H25,3)</f>
        <v>8.6999999999999994E-2</v>
      </c>
    </row>
    <row r="42" spans="1:17" s="23" customFormat="1" ht="15" customHeight="1" outlineLevel="2" x14ac:dyDescent="0.25">
      <c r="A42" s="22" t="s">
        <v>74</v>
      </c>
      <c r="B42" s="438" t="s">
        <v>19</v>
      </c>
      <c r="C42" s="160"/>
      <c r="D42" s="161"/>
      <c r="E42" s="161"/>
      <c r="F42" s="162"/>
      <c r="G42" s="163">
        <f>ROUND('1. Статистика'!F26,3)</f>
        <v>5.1999999999999998E-2</v>
      </c>
      <c r="H42" s="160"/>
      <c r="I42" s="161"/>
      <c r="J42" s="161"/>
      <c r="K42" s="162"/>
      <c r="L42" s="167">
        <f>ROUND('1. Статистика'!G26,3)</f>
        <v>5.1999999999999998E-2</v>
      </c>
      <c r="M42" s="160"/>
      <c r="N42" s="161"/>
      <c r="O42" s="161"/>
      <c r="P42" s="164"/>
      <c r="Q42" s="167">
        <f>ROUND('1. Статистика'!H26,3)</f>
        <v>5.1999999999999998E-2</v>
      </c>
    </row>
    <row r="43" spans="1:17" s="23" customFormat="1" ht="15" customHeight="1" outlineLevel="2" x14ac:dyDescent="0.25">
      <c r="A43" s="22" t="s">
        <v>75</v>
      </c>
      <c r="B43" s="439" t="s">
        <v>33</v>
      </c>
      <c r="C43" s="160"/>
      <c r="D43" s="161"/>
      <c r="E43" s="161"/>
      <c r="F43" s="162"/>
      <c r="G43" s="457">
        <v>403</v>
      </c>
      <c r="H43" s="160"/>
      <c r="I43" s="161"/>
      <c r="J43" s="161"/>
      <c r="K43" s="162"/>
      <c r="L43" s="457">
        <v>403</v>
      </c>
      <c r="M43" s="160"/>
      <c r="N43" s="161"/>
      <c r="O43" s="161"/>
      <c r="P43" s="164"/>
      <c r="Q43" s="457">
        <v>403</v>
      </c>
    </row>
    <row r="44" spans="1:17" s="23" customFormat="1" ht="15" customHeight="1" outlineLevel="2" x14ac:dyDescent="0.25">
      <c r="A44" s="22" t="s">
        <v>76</v>
      </c>
      <c r="B44" s="439" t="s">
        <v>33</v>
      </c>
      <c r="C44" s="160"/>
      <c r="D44" s="161"/>
      <c r="E44" s="161"/>
      <c r="F44" s="162"/>
      <c r="G44" s="457">
        <v>381</v>
      </c>
      <c r="H44" s="160"/>
      <c r="I44" s="161"/>
      <c r="J44" s="161"/>
      <c r="K44" s="162"/>
      <c r="L44" s="457">
        <v>381</v>
      </c>
      <c r="M44" s="160"/>
      <c r="N44" s="161"/>
      <c r="O44" s="161"/>
      <c r="P44" s="164"/>
      <c r="Q44" s="457">
        <v>381</v>
      </c>
    </row>
    <row r="45" spans="1:17" s="23" customFormat="1" ht="15" customHeight="1" outlineLevel="2" x14ac:dyDescent="0.25">
      <c r="A45" s="22" t="s">
        <v>77</v>
      </c>
      <c r="B45" s="439" t="s">
        <v>33</v>
      </c>
      <c r="C45" s="160"/>
      <c r="D45" s="161"/>
      <c r="E45" s="161"/>
      <c r="F45" s="162"/>
      <c r="G45" s="457">
        <v>387</v>
      </c>
      <c r="H45" s="160"/>
      <c r="I45" s="161"/>
      <c r="J45" s="161"/>
      <c r="K45" s="162"/>
      <c r="L45" s="457">
        <v>387</v>
      </c>
      <c r="M45" s="160"/>
      <c r="N45" s="161"/>
      <c r="O45" s="161"/>
      <c r="P45" s="164"/>
      <c r="Q45" s="457">
        <v>387</v>
      </c>
    </row>
    <row r="46" spans="1:17" ht="15" customHeight="1" outlineLevel="1" x14ac:dyDescent="0.25">
      <c r="A46" s="21" t="s">
        <v>171</v>
      </c>
      <c r="B46" s="437" t="s">
        <v>149</v>
      </c>
      <c r="C46" s="156">
        <f>ROUND($G$46*'1. Статистика'!D232,3)</f>
        <v>0</v>
      </c>
      <c r="D46" s="157">
        <f>ROUND(G46-(C46+E46+F46),3)</f>
        <v>0.317</v>
      </c>
      <c r="E46" s="157">
        <f>ROUND($G$46*'1. Статистика'!F232,3)</f>
        <v>13.068</v>
      </c>
      <c r="F46" s="158">
        <f>ROUND($G$46*'1. Статистика'!G232,3)</f>
        <v>1.0229999999999999</v>
      </c>
      <c r="G46" s="238">
        <f>ROUND((G47*G50+G48*G51+G49*G52)/10,3)</f>
        <v>14.407999999999999</v>
      </c>
      <c r="H46" s="165">
        <f>ROUND($L$46*'1. Статистика'!D232,3)</f>
        <v>0</v>
      </c>
      <c r="I46" s="157">
        <f>ROUND(L46-(H46+J46+K46),3)</f>
        <v>0.317</v>
      </c>
      <c r="J46" s="166">
        <f>ROUND($L$46*'1. Статистика'!F232,3)</f>
        <v>13.068</v>
      </c>
      <c r="K46" s="158">
        <f>ROUND($L$46*'1. Статистика'!G232,3)</f>
        <v>1.0229999999999999</v>
      </c>
      <c r="L46" s="238">
        <f>ROUND((L47*L50+L48*L51+L49*L52)/10,3)</f>
        <v>14.407999999999999</v>
      </c>
      <c r="M46" s="165">
        <f>ROUND($Q$46*'1. Статистика'!D232,3)</f>
        <v>0</v>
      </c>
      <c r="N46" s="157">
        <f>ROUND(Q46-(M46+O46+P46),3)</f>
        <v>0.317</v>
      </c>
      <c r="O46" s="170">
        <f>ROUND($Q$46*'1. Статистика'!F232,3)</f>
        <v>13.068</v>
      </c>
      <c r="P46" s="159">
        <f>ROUND($Q$46*'1. Статистика'!G232,3)</f>
        <v>1.0229999999999999</v>
      </c>
      <c r="Q46" s="238">
        <f>ROUND((Q47*Q50+Q48*Q51+Q49*Q52)/10,3)</f>
        <v>14.407999999999999</v>
      </c>
    </row>
    <row r="47" spans="1:17" s="23" customFormat="1" ht="15" customHeight="1" outlineLevel="2" x14ac:dyDescent="0.25">
      <c r="A47" s="22" t="s">
        <v>72</v>
      </c>
      <c r="B47" s="438" t="s">
        <v>19</v>
      </c>
      <c r="C47" s="160"/>
      <c r="D47" s="161"/>
      <c r="E47" s="161"/>
      <c r="F47" s="162"/>
      <c r="G47" s="163">
        <f>ROUND('1. Статистика'!F28,3)</f>
        <v>1.2E-2</v>
      </c>
      <c r="H47" s="160"/>
      <c r="I47" s="161"/>
      <c r="J47" s="161"/>
      <c r="K47" s="162"/>
      <c r="L47" s="167">
        <f>ROUND('1. Статистика'!G28,3)</f>
        <v>1.2E-2</v>
      </c>
      <c r="M47" s="160"/>
      <c r="N47" s="161"/>
      <c r="O47" s="161"/>
      <c r="P47" s="164"/>
      <c r="Q47" s="163">
        <f>ROUND('1. Статистика'!H28,3)</f>
        <v>1.2E-2</v>
      </c>
    </row>
    <row r="48" spans="1:17" s="23" customFormat="1" ht="15" customHeight="1" outlineLevel="2" x14ac:dyDescent="0.25">
      <c r="A48" s="22" t="s">
        <v>73</v>
      </c>
      <c r="B48" s="438" t="s">
        <v>19</v>
      </c>
      <c r="C48" s="160"/>
      <c r="D48" s="161"/>
      <c r="E48" s="161"/>
      <c r="F48" s="162"/>
      <c r="G48" s="163">
        <f>ROUND('1. Статистика'!F29,3)</f>
        <v>0.21099999999999999</v>
      </c>
      <c r="H48" s="160"/>
      <c r="I48" s="161"/>
      <c r="J48" s="161"/>
      <c r="K48" s="162"/>
      <c r="L48" s="167">
        <f>ROUND('1. Статистика'!G29,3)</f>
        <v>0.21099999999999999</v>
      </c>
      <c r="M48" s="160"/>
      <c r="N48" s="161"/>
      <c r="O48" s="161"/>
      <c r="P48" s="164"/>
      <c r="Q48" s="167">
        <f>ROUND('1. Статистика'!H29,3)</f>
        <v>0.21099999999999999</v>
      </c>
    </row>
    <row r="49" spans="1:17" s="23" customFormat="1" ht="15" customHeight="1" outlineLevel="2" x14ac:dyDescent="0.25">
      <c r="A49" s="22" t="s">
        <v>74</v>
      </c>
      <c r="B49" s="438" t="s">
        <v>19</v>
      </c>
      <c r="C49" s="160"/>
      <c r="D49" s="161"/>
      <c r="E49" s="161"/>
      <c r="F49" s="162"/>
      <c r="G49" s="163">
        <f>ROUND('1. Статистика'!F30,3)</f>
        <v>7.9000000000000001E-2</v>
      </c>
      <c r="H49" s="160"/>
      <c r="I49" s="161"/>
      <c r="J49" s="161"/>
      <c r="K49" s="162"/>
      <c r="L49" s="167">
        <f>ROUND('1. Статистика'!G30,3)</f>
        <v>7.9000000000000001E-2</v>
      </c>
      <c r="M49" s="160"/>
      <c r="N49" s="161"/>
      <c r="O49" s="161"/>
      <c r="P49" s="164"/>
      <c r="Q49" s="167">
        <f>ROUND('1. Статистика'!H30,3)</f>
        <v>7.9000000000000001E-2</v>
      </c>
    </row>
    <row r="50" spans="1:17" s="23" customFormat="1" ht="15" customHeight="1" outlineLevel="2" x14ac:dyDescent="0.25">
      <c r="A50" s="22" t="s">
        <v>75</v>
      </c>
      <c r="B50" s="439" t="s">
        <v>33</v>
      </c>
      <c r="C50" s="160"/>
      <c r="D50" s="161"/>
      <c r="E50" s="161"/>
      <c r="F50" s="162"/>
      <c r="G50" s="457">
        <v>427</v>
      </c>
      <c r="H50" s="160"/>
      <c r="I50" s="161"/>
      <c r="J50" s="161"/>
      <c r="K50" s="162"/>
      <c r="L50" s="457">
        <v>427</v>
      </c>
      <c r="M50" s="160"/>
      <c r="N50" s="161"/>
      <c r="O50" s="161"/>
      <c r="P50" s="164"/>
      <c r="Q50" s="457">
        <v>427</v>
      </c>
    </row>
    <row r="51" spans="1:17" s="23" customFormat="1" ht="15" customHeight="1" outlineLevel="2" x14ac:dyDescent="0.25">
      <c r="A51" s="22" t="s">
        <v>76</v>
      </c>
      <c r="B51" s="439" t="s">
        <v>33</v>
      </c>
      <c r="C51" s="160"/>
      <c r="D51" s="161"/>
      <c r="E51" s="161"/>
      <c r="F51" s="162"/>
      <c r="G51" s="457">
        <v>532</v>
      </c>
      <c r="H51" s="160"/>
      <c r="I51" s="161"/>
      <c r="J51" s="161"/>
      <c r="K51" s="162"/>
      <c r="L51" s="457">
        <v>532</v>
      </c>
      <c r="M51" s="160"/>
      <c r="N51" s="161"/>
      <c r="O51" s="161"/>
      <c r="P51" s="164"/>
      <c r="Q51" s="457">
        <v>532</v>
      </c>
    </row>
    <row r="52" spans="1:17" s="23" customFormat="1" ht="15" customHeight="1" outlineLevel="2" x14ac:dyDescent="0.25">
      <c r="A52" s="22" t="s">
        <v>77</v>
      </c>
      <c r="B52" s="439" t="s">
        <v>33</v>
      </c>
      <c r="C52" s="160"/>
      <c r="D52" s="161"/>
      <c r="E52" s="161"/>
      <c r="F52" s="162"/>
      <c r="G52" s="457">
        <v>338</v>
      </c>
      <c r="H52" s="160"/>
      <c r="I52" s="161"/>
      <c r="J52" s="161"/>
      <c r="K52" s="162"/>
      <c r="L52" s="457">
        <v>338</v>
      </c>
      <c r="M52" s="160"/>
      <c r="N52" s="161"/>
      <c r="O52" s="161"/>
      <c r="P52" s="164"/>
      <c r="Q52" s="457">
        <v>338</v>
      </c>
    </row>
    <row r="53" spans="1:17" ht="15" customHeight="1" outlineLevel="1" x14ac:dyDescent="0.25">
      <c r="A53" s="21" t="s">
        <v>176</v>
      </c>
      <c r="B53" s="437" t="s">
        <v>149</v>
      </c>
      <c r="C53" s="156">
        <f>ROUND($G$53*'1. Статистика'!D233,3)</f>
        <v>0</v>
      </c>
      <c r="D53" s="157">
        <f>ROUND(G53-(C53+E53+F53),3)</f>
        <v>26.443999999999999</v>
      </c>
      <c r="E53" s="157">
        <f>ROUND($G$53*'1. Статистика'!F233,3)</f>
        <v>126.718</v>
      </c>
      <c r="F53" s="158">
        <f>ROUND($G$53*'1. Статистика'!G233,3)</f>
        <v>108.65300000000001</v>
      </c>
      <c r="G53" s="238">
        <f>ROUND((G54*G57+G55*G58+G56*G59)/10,3)</f>
        <v>261.815</v>
      </c>
      <c r="H53" s="165">
        <f>ROUND($L$53*'1. Статистика'!D233,3)</f>
        <v>0</v>
      </c>
      <c r="I53" s="157">
        <f>ROUND(L53-(H53+J53+K53),3)</f>
        <v>26.443999999999999</v>
      </c>
      <c r="J53" s="166">
        <f>ROUND($L$53*'1. Статистика'!F233,3)</f>
        <v>126.718</v>
      </c>
      <c r="K53" s="158">
        <f>ROUND($L$53*'1. Статистика'!G233,3)</f>
        <v>108.65300000000001</v>
      </c>
      <c r="L53" s="238">
        <f>ROUND((L54*L57+L55*L58+L56*L59)/10,3)</f>
        <v>261.815</v>
      </c>
      <c r="M53" s="165">
        <f>ROUND($Q$53*'1. Статистика'!D233,3)</f>
        <v>0</v>
      </c>
      <c r="N53" s="157">
        <f>ROUND(Q53-(M53+O53+P53),3)</f>
        <v>26.443999999999999</v>
      </c>
      <c r="O53" s="170">
        <f>ROUND($Q$53*'1. Статистика'!F233,3)</f>
        <v>126.718</v>
      </c>
      <c r="P53" s="159">
        <f>ROUND($Q$53*'1. Статистика'!G233,3)</f>
        <v>108.65300000000001</v>
      </c>
      <c r="Q53" s="238">
        <f>ROUND((Q54*Q57+Q55*Q58+Q56*Q59)/10,3)</f>
        <v>261.815</v>
      </c>
    </row>
    <row r="54" spans="1:17" s="23" customFormat="1" ht="15" customHeight="1" outlineLevel="2" x14ac:dyDescent="0.25">
      <c r="A54" s="22" t="s">
        <v>72</v>
      </c>
      <c r="B54" s="438" t="s">
        <v>19</v>
      </c>
      <c r="C54" s="160"/>
      <c r="D54" s="161"/>
      <c r="E54" s="161"/>
      <c r="F54" s="162"/>
      <c r="G54" s="163">
        <f>ROUND('1. Статистика'!F32,3)</f>
        <v>0.96899999999999997</v>
      </c>
      <c r="H54" s="160"/>
      <c r="I54" s="161"/>
      <c r="J54" s="161"/>
      <c r="K54" s="162"/>
      <c r="L54" s="163">
        <f>ROUND('1. Статистика'!G32,3)</f>
        <v>0.96899999999999997</v>
      </c>
      <c r="M54" s="160"/>
      <c r="N54" s="161"/>
      <c r="O54" s="161"/>
      <c r="P54" s="164"/>
      <c r="Q54" s="163">
        <f>ROUND('1. Статистика'!H32,3)</f>
        <v>0.96899999999999997</v>
      </c>
    </row>
    <row r="55" spans="1:17" s="23" customFormat="1" ht="15" customHeight="1" outlineLevel="2" x14ac:dyDescent="0.25">
      <c r="A55" s="22" t="s">
        <v>73</v>
      </c>
      <c r="B55" s="438" t="s">
        <v>19</v>
      </c>
      <c r="C55" s="160"/>
      <c r="D55" s="161"/>
      <c r="E55" s="161"/>
      <c r="F55" s="162"/>
      <c r="G55" s="167">
        <f>ROUND('1. Статистика'!F33,3)</f>
        <v>3.17</v>
      </c>
      <c r="H55" s="160"/>
      <c r="I55" s="161"/>
      <c r="J55" s="161"/>
      <c r="K55" s="162"/>
      <c r="L55" s="167">
        <f>ROUND('1. Статистика'!G33,3)</f>
        <v>3.17</v>
      </c>
      <c r="M55" s="160"/>
      <c r="N55" s="161"/>
      <c r="O55" s="161"/>
      <c r="P55" s="164"/>
      <c r="Q55" s="167">
        <f>ROUND('1. Статистика'!H33,3)</f>
        <v>3.17</v>
      </c>
    </row>
    <row r="56" spans="1:17" s="23" customFormat="1" ht="15" customHeight="1" outlineLevel="2" x14ac:dyDescent="0.25">
      <c r="A56" s="22" t="s">
        <v>74</v>
      </c>
      <c r="B56" s="438" t="s">
        <v>19</v>
      </c>
      <c r="C56" s="160"/>
      <c r="D56" s="161"/>
      <c r="E56" s="161"/>
      <c r="F56" s="162"/>
      <c r="G56" s="167">
        <f>ROUND('1. Статистика'!F34,3)</f>
        <v>0.36</v>
      </c>
      <c r="H56" s="160"/>
      <c r="I56" s="161"/>
      <c r="J56" s="161"/>
      <c r="K56" s="162"/>
      <c r="L56" s="167">
        <f>ROUND('1. Статистика'!G34,3)</f>
        <v>0.36</v>
      </c>
      <c r="M56" s="160"/>
      <c r="N56" s="161"/>
      <c r="O56" s="161"/>
      <c r="P56" s="164"/>
      <c r="Q56" s="167">
        <f>ROUND('1. Статистика'!H34,3)</f>
        <v>0.36</v>
      </c>
    </row>
    <row r="57" spans="1:17" s="23" customFormat="1" ht="15" customHeight="1" outlineLevel="2" x14ac:dyDescent="0.25">
      <c r="A57" s="22" t="s">
        <v>75</v>
      </c>
      <c r="B57" s="439" t="s">
        <v>33</v>
      </c>
      <c r="C57" s="160"/>
      <c r="D57" s="161"/>
      <c r="E57" s="161"/>
      <c r="F57" s="162"/>
      <c r="G57" s="457">
        <v>638</v>
      </c>
      <c r="H57" s="160"/>
      <c r="I57" s="161"/>
      <c r="J57" s="161"/>
      <c r="K57" s="162"/>
      <c r="L57" s="457">
        <v>638</v>
      </c>
      <c r="M57" s="160"/>
      <c r="N57" s="161"/>
      <c r="O57" s="161"/>
      <c r="P57" s="164"/>
      <c r="Q57" s="457">
        <v>638</v>
      </c>
    </row>
    <row r="58" spans="1:17" s="23" customFormat="1" ht="15" customHeight="1" outlineLevel="2" x14ac:dyDescent="0.25">
      <c r="A58" s="22" t="s">
        <v>76</v>
      </c>
      <c r="B58" s="439" t="s">
        <v>33</v>
      </c>
      <c r="C58" s="160"/>
      <c r="D58" s="161"/>
      <c r="E58" s="161"/>
      <c r="F58" s="162"/>
      <c r="G58" s="457">
        <v>605</v>
      </c>
      <c r="H58" s="160"/>
      <c r="I58" s="161"/>
      <c r="J58" s="161"/>
      <c r="K58" s="162"/>
      <c r="L58" s="457">
        <v>605</v>
      </c>
      <c r="M58" s="160"/>
      <c r="N58" s="161"/>
      <c r="O58" s="161"/>
      <c r="P58" s="164"/>
      <c r="Q58" s="457">
        <v>605</v>
      </c>
    </row>
    <row r="59" spans="1:17" s="23" customFormat="1" ht="15" customHeight="1" outlineLevel="2" x14ac:dyDescent="0.25">
      <c r="A59" s="22" t="s">
        <v>77</v>
      </c>
      <c r="B59" s="439" t="s">
        <v>33</v>
      </c>
      <c r="C59" s="160"/>
      <c r="D59" s="161"/>
      <c r="E59" s="161"/>
      <c r="F59" s="162"/>
      <c r="G59" s="457">
        <v>228</v>
      </c>
      <c r="H59" s="160"/>
      <c r="I59" s="161"/>
      <c r="J59" s="161"/>
      <c r="K59" s="162"/>
      <c r="L59" s="457">
        <v>228</v>
      </c>
      <c r="M59" s="160"/>
      <c r="N59" s="161"/>
      <c r="O59" s="161"/>
      <c r="P59" s="164"/>
      <c r="Q59" s="457">
        <v>228</v>
      </c>
    </row>
    <row r="60" spans="1:17" ht="15" customHeight="1" outlineLevel="1" x14ac:dyDescent="0.25">
      <c r="A60" s="21" t="s">
        <v>172</v>
      </c>
      <c r="B60" s="437" t="s">
        <v>149</v>
      </c>
      <c r="C60" s="156">
        <f>ROUND($G$60*'1. Статистика'!D234,3)</f>
        <v>0</v>
      </c>
      <c r="D60" s="157">
        <f>ROUND(G60-(C60+E60+F60),3)</f>
        <v>40.024999999999999</v>
      </c>
      <c r="E60" s="157">
        <f>ROUND($G$60*'1. Статистика'!F234,3)</f>
        <v>198.83699999999999</v>
      </c>
      <c r="F60" s="158">
        <f>ROUND($G$60*'1. Статистика'!G234,3)</f>
        <v>83.924999999999997</v>
      </c>
      <c r="G60" s="238">
        <f>ROUND((G61*G64+G62*G65+G63*G66)/10,3)</f>
        <v>322.78699999999998</v>
      </c>
      <c r="H60" s="165">
        <f>ROUND($L$60*'1. Статистика'!D234,3)</f>
        <v>0</v>
      </c>
      <c r="I60" s="157">
        <f>ROUND(L60-(H60+J60+K60),3)</f>
        <v>42.11</v>
      </c>
      <c r="J60" s="170">
        <f>ROUND($L$60*'1. Статистика'!F234,3)</f>
        <v>209.18899999999999</v>
      </c>
      <c r="K60" s="158">
        <f>ROUND($L$60*'1. Статистика'!G234,3)</f>
        <v>88.293999999999997</v>
      </c>
      <c r="L60" s="238">
        <f>ROUND((L61*L64+L62*L65+L63*L66)/10,3)</f>
        <v>339.59300000000002</v>
      </c>
      <c r="M60" s="165">
        <f>ROUND($Q$60*'1. Статистика'!D234,3)</f>
        <v>0</v>
      </c>
      <c r="N60" s="157">
        <f>ROUND(Q60-(M60+O60+P60),3)</f>
        <v>42.11</v>
      </c>
      <c r="O60" s="170">
        <f>ROUND($Q$60*'1. Статистика'!F234,3)</f>
        <v>209.18899999999999</v>
      </c>
      <c r="P60" s="159">
        <f>ROUND($Q$60*'1. Статистика'!G234,3)</f>
        <v>88.293999999999997</v>
      </c>
      <c r="Q60" s="238">
        <f>ROUND((Q61*Q64+Q62*Q65+Q63*Q66)/10,3)</f>
        <v>339.59300000000002</v>
      </c>
    </row>
    <row r="61" spans="1:17" s="23" customFormat="1" ht="15" customHeight="1" outlineLevel="2" x14ac:dyDescent="0.25">
      <c r="A61" s="22" t="s">
        <v>72</v>
      </c>
      <c r="B61" s="438" t="s">
        <v>19</v>
      </c>
      <c r="C61" s="160"/>
      <c r="D61" s="161"/>
      <c r="E61" s="161"/>
      <c r="F61" s="162"/>
      <c r="G61" s="167">
        <f>ROUND('1. Статистика'!F36,3)</f>
        <v>7.5999999999999998E-2</v>
      </c>
      <c r="H61" s="160"/>
      <c r="I61" s="161"/>
      <c r="J61" s="161"/>
      <c r="K61" s="162"/>
      <c r="L61" s="163">
        <f>ROUND('1. Статистика'!G36,3)</f>
        <v>7.5999999999999998E-2</v>
      </c>
      <c r="M61" s="160"/>
      <c r="N61" s="161"/>
      <c r="O61" s="161"/>
      <c r="P61" s="164"/>
      <c r="Q61" s="163">
        <f>ROUND('1. Статистика'!H36,3)</f>
        <v>7.5999999999999998E-2</v>
      </c>
    </row>
    <row r="62" spans="1:17" s="23" customFormat="1" ht="15" customHeight="1" outlineLevel="2" x14ac:dyDescent="0.25">
      <c r="A62" s="22" t="s">
        <v>73</v>
      </c>
      <c r="B62" s="438" t="s">
        <v>19</v>
      </c>
      <c r="C62" s="160"/>
      <c r="D62" s="161"/>
      <c r="E62" s="161"/>
      <c r="F62" s="162"/>
      <c r="G62" s="167">
        <f>ROUND('1. Статистика'!F37,3)</f>
        <v>5.3120000000000003</v>
      </c>
      <c r="H62" s="160"/>
      <c r="I62" s="161"/>
      <c r="J62" s="161"/>
      <c r="K62" s="162"/>
      <c r="L62" s="167">
        <f>ROUND('1. Статистика'!G37,3)</f>
        <v>5.75</v>
      </c>
      <c r="M62" s="160"/>
      <c r="N62" s="161"/>
      <c r="O62" s="161"/>
      <c r="P62" s="164"/>
      <c r="Q62" s="167">
        <f>ROUND('1. Статистика'!H37,3)</f>
        <v>5.75</v>
      </c>
    </row>
    <row r="63" spans="1:17" s="23" customFormat="1" ht="15" customHeight="1" outlineLevel="2" x14ac:dyDescent="0.25">
      <c r="A63" s="22" t="s">
        <v>74</v>
      </c>
      <c r="B63" s="438" t="s">
        <v>19</v>
      </c>
      <c r="C63" s="160"/>
      <c r="D63" s="161"/>
      <c r="E63" s="161"/>
      <c r="F63" s="162"/>
      <c r="G63" s="167">
        <f>ROUND('1. Статистика'!F38,3)</f>
        <v>0.94299999999999995</v>
      </c>
      <c r="H63" s="160"/>
      <c r="I63" s="161"/>
      <c r="J63" s="161"/>
      <c r="K63" s="162"/>
      <c r="L63" s="167">
        <f>ROUND('1. Статистика'!G38,3)</f>
        <v>0.94299999999999995</v>
      </c>
      <c r="M63" s="160"/>
      <c r="N63" s="161"/>
      <c r="O63" s="161"/>
      <c r="P63" s="164"/>
      <c r="Q63" s="167">
        <f>ROUND('1. Статистика'!H38,3)</f>
        <v>0.94299999999999995</v>
      </c>
    </row>
    <row r="64" spans="1:17" s="23" customFormat="1" ht="15" customHeight="1" outlineLevel="2" x14ac:dyDescent="0.25">
      <c r="A64" s="22" t="s">
        <v>75</v>
      </c>
      <c r="B64" s="439" t="s">
        <v>33</v>
      </c>
      <c r="C64" s="160"/>
      <c r="D64" s="161"/>
      <c r="E64" s="161"/>
      <c r="F64" s="162"/>
      <c r="G64" s="457">
        <v>184</v>
      </c>
      <c r="H64" s="160"/>
      <c r="I64" s="161"/>
      <c r="J64" s="161"/>
      <c r="K64" s="162"/>
      <c r="L64" s="457">
        <v>184</v>
      </c>
      <c r="M64" s="160"/>
      <c r="N64" s="161"/>
      <c r="O64" s="161"/>
      <c r="P64" s="164"/>
      <c r="Q64" s="457">
        <v>184</v>
      </c>
    </row>
    <row r="65" spans="1:19" s="23" customFormat="1" ht="15" customHeight="1" outlineLevel="2" x14ac:dyDescent="0.25">
      <c r="A65" s="22" t="s">
        <v>76</v>
      </c>
      <c r="B65" s="439" t="s">
        <v>33</v>
      </c>
      <c r="C65" s="160"/>
      <c r="D65" s="161"/>
      <c r="E65" s="161"/>
      <c r="F65" s="162"/>
      <c r="G65" s="457">
        <v>560.46600000000001</v>
      </c>
      <c r="H65" s="160"/>
      <c r="I65" s="161"/>
      <c r="J65" s="161"/>
      <c r="K65" s="162"/>
      <c r="L65" s="457">
        <v>547</v>
      </c>
      <c r="M65" s="160"/>
      <c r="N65" s="161"/>
      <c r="O65" s="161"/>
      <c r="P65" s="164"/>
      <c r="Q65" s="457">
        <v>547</v>
      </c>
    </row>
    <row r="66" spans="1:19" s="23" customFormat="1" ht="15" customHeight="1" outlineLevel="2" x14ac:dyDescent="0.25">
      <c r="A66" s="22" t="s">
        <v>77</v>
      </c>
      <c r="B66" s="439" t="s">
        <v>33</v>
      </c>
      <c r="C66" s="160"/>
      <c r="D66" s="161"/>
      <c r="E66" s="161"/>
      <c r="F66" s="162"/>
      <c r="G66" s="457">
        <v>251</v>
      </c>
      <c r="H66" s="160"/>
      <c r="I66" s="161"/>
      <c r="J66" s="161"/>
      <c r="K66" s="162"/>
      <c r="L66" s="457">
        <v>251</v>
      </c>
      <c r="M66" s="160"/>
      <c r="N66" s="161"/>
      <c r="O66" s="161"/>
      <c r="P66" s="164"/>
      <c r="Q66" s="457">
        <v>251</v>
      </c>
    </row>
    <row r="67" spans="1:19" s="33" customFormat="1" ht="15" customHeight="1" x14ac:dyDescent="0.25">
      <c r="A67" s="231" t="s">
        <v>78</v>
      </c>
      <c r="B67" s="436" t="s">
        <v>149</v>
      </c>
      <c r="C67" s="232">
        <f t="shared" ref="C67:Q67" si="9">ROUND(C68+C71+C74+C77+C80+C83+C86,3)</f>
        <v>4.08</v>
      </c>
      <c r="D67" s="233">
        <f t="shared" si="9"/>
        <v>3.3</v>
      </c>
      <c r="E67" s="233">
        <f t="shared" si="9"/>
        <v>0.95</v>
      </c>
      <c r="F67" s="234">
        <f t="shared" si="9"/>
        <v>2.2919999999999998</v>
      </c>
      <c r="G67" s="151">
        <f t="shared" si="9"/>
        <v>10.622</v>
      </c>
      <c r="H67" s="232">
        <f t="shared" si="9"/>
        <v>4.08</v>
      </c>
      <c r="I67" s="233">
        <f t="shared" si="9"/>
        <v>3.3</v>
      </c>
      <c r="J67" s="233">
        <f t="shared" si="9"/>
        <v>0.95</v>
      </c>
      <c r="K67" s="234">
        <f t="shared" si="9"/>
        <v>2.2919999999999998</v>
      </c>
      <c r="L67" s="151">
        <f t="shared" si="9"/>
        <v>10.622</v>
      </c>
      <c r="M67" s="232">
        <f t="shared" si="9"/>
        <v>4.08</v>
      </c>
      <c r="N67" s="233">
        <f t="shared" si="9"/>
        <v>4.9000000000000004</v>
      </c>
      <c r="O67" s="233">
        <f t="shared" si="9"/>
        <v>0.95</v>
      </c>
      <c r="P67" s="235">
        <f t="shared" si="9"/>
        <v>2.2919999999999998</v>
      </c>
      <c r="Q67" s="151">
        <f t="shared" si="9"/>
        <v>12.222</v>
      </c>
    </row>
    <row r="68" spans="1:19" ht="15" customHeight="1" outlineLevel="1" x14ac:dyDescent="0.25">
      <c r="A68" s="21" t="s">
        <v>167</v>
      </c>
      <c r="B68" s="440" t="s">
        <v>149</v>
      </c>
      <c r="C68" s="156">
        <f t="shared" ref="C68:Q68" si="10">ROUND(C69+C70,3)</f>
        <v>1.1000000000000001</v>
      </c>
      <c r="D68" s="157">
        <f t="shared" si="10"/>
        <v>1.1000000000000001</v>
      </c>
      <c r="E68" s="157">
        <f t="shared" si="10"/>
        <v>0.4</v>
      </c>
      <c r="F68" s="158">
        <f t="shared" si="10"/>
        <v>0.5</v>
      </c>
      <c r="G68" s="238">
        <f t="shared" si="10"/>
        <v>3.1</v>
      </c>
      <c r="H68" s="156">
        <f t="shared" si="10"/>
        <v>1.1000000000000001</v>
      </c>
      <c r="I68" s="157">
        <f t="shared" si="10"/>
        <v>1.1000000000000001</v>
      </c>
      <c r="J68" s="157">
        <f t="shared" si="10"/>
        <v>0.4</v>
      </c>
      <c r="K68" s="158">
        <f t="shared" si="10"/>
        <v>0.5</v>
      </c>
      <c r="L68" s="238">
        <f t="shared" si="10"/>
        <v>3.1</v>
      </c>
      <c r="M68" s="156">
        <f t="shared" si="10"/>
        <v>1.1000000000000001</v>
      </c>
      <c r="N68" s="157">
        <f t="shared" si="10"/>
        <v>1.1000000000000001</v>
      </c>
      <c r="O68" s="157">
        <f t="shared" si="10"/>
        <v>0.4</v>
      </c>
      <c r="P68" s="159">
        <f t="shared" si="10"/>
        <v>0.5</v>
      </c>
      <c r="Q68" s="238">
        <f t="shared" si="10"/>
        <v>3.1</v>
      </c>
      <c r="R68" s="2"/>
    </row>
    <row r="69" spans="1:19" s="23" customFormat="1" ht="15" customHeight="1" outlineLevel="2" x14ac:dyDescent="0.25">
      <c r="A69" s="22" t="s">
        <v>79</v>
      </c>
      <c r="B69" s="441" t="s">
        <v>149</v>
      </c>
      <c r="C69" s="171">
        <f>ROUND('1. Статистика'!N84,3)</f>
        <v>1.1000000000000001</v>
      </c>
      <c r="D69" s="172">
        <f>ROUND('1. Статистика'!O84,3)</f>
        <v>1.1000000000000001</v>
      </c>
      <c r="E69" s="172">
        <f>ROUND('1. Статистика'!P84,3)</f>
        <v>0.4</v>
      </c>
      <c r="F69" s="173">
        <f>ROUND('1. Статистика'!Q84,3)</f>
        <v>0.5</v>
      </c>
      <c r="G69" s="163">
        <f>ROUND(SUM(C69:F69),3)</f>
        <v>3.1</v>
      </c>
      <c r="H69" s="171">
        <f>ROUND(C68,3)</f>
        <v>1.1000000000000001</v>
      </c>
      <c r="I69" s="171">
        <f>ROUND(D68,3)</f>
        <v>1.1000000000000001</v>
      </c>
      <c r="J69" s="171">
        <f>ROUND(E68,3)</f>
        <v>0.4</v>
      </c>
      <c r="K69" s="171">
        <f>ROUND(F68,3)</f>
        <v>0.5</v>
      </c>
      <c r="L69" s="163">
        <f>ROUND(SUM(H69:K69),3)</f>
        <v>3.1</v>
      </c>
      <c r="M69" s="171">
        <f>ROUND(H68,3)</f>
        <v>1.1000000000000001</v>
      </c>
      <c r="N69" s="171">
        <f>ROUND(I68,3)</f>
        <v>1.1000000000000001</v>
      </c>
      <c r="O69" s="171">
        <f>ROUND(J68,3)</f>
        <v>0.4</v>
      </c>
      <c r="P69" s="171">
        <f>ROUND(K68,3)</f>
        <v>0.5</v>
      </c>
      <c r="Q69" s="163">
        <f>ROUND(SUM(M69:P69),3)</f>
        <v>3.1</v>
      </c>
    </row>
    <row r="70" spans="1:19" s="23" customFormat="1" ht="15" customHeight="1" outlineLevel="2" x14ac:dyDescent="0.25">
      <c r="A70" s="22" t="s">
        <v>80</v>
      </c>
      <c r="B70" s="441" t="s">
        <v>149</v>
      </c>
      <c r="C70" s="458"/>
      <c r="D70" s="459"/>
      <c r="E70" s="459"/>
      <c r="F70" s="460"/>
      <c r="G70" s="163">
        <f>ROUND(SUM(C70:F70),3)</f>
        <v>0</v>
      </c>
      <c r="H70" s="458"/>
      <c r="I70" s="459"/>
      <c r="J70" s="459"/>
      <c r="K70" s="460"/>
      <c r="L70" s="163">
        <f>ROUND(SUM(H70:K70),3)</f>
        <v>0</v>
      </c>
      <c r="M70" s="458"/>
      <c r="N70" s="459"/>
      <c r="O70" s="459"/>
      <c r="P70" s="461"/>
      <c r="Q70" s="163">
        <f>ROUND(SUM(M70:P70),3)</f>
        <v>0</v>
      </c>
    </row>
    <row r="71" spans="1:19" ht="15" customHeight="1" outlineLevel="1" x14ac:dyDescent="0.25">
      <c r="A71" s="21" t="s">
        <v>168</v>
      </c>
      <c r="B71" s="440" t="s">
        <v>149</v>
      </c>
      <c r="C71" s="156">
        <f t="shared" ref="C71:Q71" si="11">ROUND(C72+C73,3)</f>
        <v>0.5</v>
      </c>
      <c r="D71" s="157">
        <f t="shared" si="11"/>
        <v>0.1</v>
      </c>
      <c r="E71" s="157">
        <f t="shared" si="11"/>
        <v>0.5</v>
      </c>
      <c r="F71" s="158">
        <f t="shared" si="11"/>
        <v>0.95</v>
      </c>
      <c r="G71" s="238">
        <f t="shared" si="11"/>
        <v>2.0499999999999998</v>
      </c>
      <c r="H71" s="156">
        <f t="shared" si="11"/>
        <v>0.5</v>
      </c>
      <c r="I71" s="157">
        <f t="shared" si="11"/>
        <v>0.1</v>
      </c>
      <c r="J71" s="157">
        <f t="shared" si="11"/>
        <v>0.5</v>
      </c>
      <c r="K71" s="158">
        <f t="shared" si="11"/>
        <v>0.95</v>
      </c>
      <c r="L71" s="238">
        <f t="shared" si="11"/>
        <v>2.0499999999999998</v>
      </c>
      <c r="M71" s="156">
        <f t="shared" si="11"/>
        <v>0.5</v>
      </c>
      <c r="N71" s="157">
        <f t="shared" si="11"/>
        <v>0.1</v>
      </c>
      <c r="O71" s="157">
        <f t="shared" si="11"/>
        <v>0.5</v>
      </c>
      <c r="P71" s="159">
        <f t="shared" si="11"/>
        <v>0.95</v>
      </c>
      <c r="Q71" s="238">
        <f t="shared" si="11"/>
        <v>2.0499999999999998</v>
      </c>
    </row>
    <row r="72" spans="1:19" s="23" customFormat="1" ht="15" customHeight="1" outlineLevel="2" x14ac:dyDescent="0.25">
      <c r="A72" s="22" t="s">
        <v>79</v>
      </c>
      <c r="B72" s="441" t="s">
        <v>149</v>
      </c>
      <c r="C72" s="171">
        <f>ROUND('1. Статистика'!N85,3)</f>
        <v>0.5</v>
      </c>
      <c r="D72" s="172">
        <f>ROUND('1. Статистика'!O85,3)</f>
        <v>0.1</v>
      </c>
      <c r="E72" s="172">
        <f>ROUND('1. Статистика'!P85,3)</f>
        <v>0.5</v>
      </c>
      <c r="F72" s="173">
        <f>ROUND('1. Статистика'!Q85,3)</f>
        <v>0.95</v>
      </c>
      <c r="G72" s="163">
        <f>ROUND(SUM(C72:F72),3)</f>
        <v>2.0499999999999998</v>
      </c>
      <c r="H72" s="171">
        <f>ROUND(C71,3)</f>
        <v>0.5</v>
      </c>
      <c r="I72" s="171">
        <f>ROUND(D71,3)</f>
        <v>0.1</v>
      </c>
      <c r="J72" s="171">
        <f>ROUND(E71,3)</f>
        <v>0.5</v>
      </c>
      <c r="K72" s="171">
        <f>ROUND(F71,3)</f>
        <v>0.95</v>
      </c>
      <c r="L72" s="163">
        <f>ROUND(SUM(H72:K72),3)</f>
        <v>2.0499999999999998</v>
      </c>
      <c r="M72" s="171">
        <f>ROUND(H71,3)</f>
        <v>0.5</v>
      </c>
      <c r="N72" s="171">
        <f>ROUND(I71,3)</f>
        <v>0.1</v>
      </c>
      <c r="O72" s="171">
        <f>ROUND(J71,3)</f>
        <v>0.5</v>
      </c>
      <c r="P72" s="171">
        <f>ROUND(K71,3)</f>
        <v>0.95</v>
      </c>
      <c r="Q72" s="163">
        <f>ROUND(SUM(M72:P72),3)</f>
        <v>2.0499999999999998</v>
      </c>
    </row>
    <row r="73" spans="1:19" s="23" customFormat="1" ht="15" customHeight="1" outlineLevel="2" x14ac:dyDescent="0.25">
      <c r="A73" s="22" t="s">
        <v>80</v>
      </c>
      <c r="B73" s="441" t="s">
        <v>149</v>
      </c>
      <c r="C73" s="458"/>
      <c r="D73" s="459"/>
      <c r="E73" s="459"/>
      <c r="F73" s="460"/>
      <c r="G73" s="163">
        <f>ROUND(SUM(C73:F73),3)</f>
        <v>0</v>
      </c>
      <c r="H73" s="458"/>
      <c r="I73" s="459"/>
      <c r="J73" s="459"/>
      <c r="K73" s="460"/>
      <c r="L73" s="163">
        <f>ROUND(SUM(H73:K73),3)</f>
        <v>0</v>
      </c>
      <c r="M73" s="458"/>
      <c r="N73" s="459"/>
      <c r="O73" s="459"/>
      <c r="P73" s="461"/>
      <c r="Q73" s="163">
        <f>ROUND(SUM(M73:P73),3)</f>
        <v>0</v>
      </c>
    </row>
    <row r="74" spans="1:19" ht="15" customHeight="1" outlineLevel="1" x14ac:dyDescent="0.25">
      <c r="A74" s="21" t="s">
        <v>169</v>
      </c>
      <c r="B74" s="440" t="s">
        <v>149</v>
      </c>
      <c r="C74" s="156">
        <f t="shared" ref="C74:Q74" si="12">ROUND(C75+C76,3)</f>
        <v>1.08</v>
      </c>
      <c r="D74" s="157">
        <f t="shared" si="12"/>
        <v>0.8</v>
      </c>
      <c r="E74" s="157">
        <f t="shared" si="12"/>
        <v>0</v>
      </c>
      <c r="F74" s="158">
        <f t="shared" si="12"/>
        <v>0.7</v>
      </c>
      <c r="G74" s="238">
        <f t="shared" si="12"/>
        <v>2.58</v>
      </c>
      <c r="H74" s="156">
        <f t="shared" si="12"/>
        <v>1.08</v>
      </c>
      <c r="I74" s="157">
        <f t="shared" si="12"/>
        <v>0.8</v>
      </c>
      <c r="J74" s="157">
        <f t="shared" si="12"/>
        <v>0</v>
      </c>
      <c r="K74" s="158">
        <f t="shared" si="12"/>
        <v>0.7</v>
      </c>
      <c r="L74" s="238">
        <f t="shared" si="12"/>
        <v>2.58</v>
      </c>
      <c r="M74" s="156">
        <f t="shared" si="12"/>
        <v>1.08</v>
      </c>
      <c r="N74" s="157">
        <f t="shared" si="12"/>
        <v>0.8</v>
      </c>
      <c r="O74" s="157">
        <f t="shared" si="12"/>
        <v>0</v>
      </c>
      <c r="P74" s="159">
        <f t="shared" si="12"/>
        <v>0.7</v>
      </c>
      <c r="Q74" s="238">
        <f t="shared" si="12"/>
        <v>2.58</v>
      </c>
    </row>
    <row r="75" spans="1:19" s="23" customFormat="1" ht="15" customHeight="1" outlineLevel="2" x14ac:dyDescent="0.25">
      <c r="A75" s="22" t="s">
        <v>79</v>
      </c>
      <c r="B75" s="441" t="s">
        <v>149</v>
      </c>
      <c r="C75" s="171">
        <f>ROUND('1. Статистика'!N86,3)</f>
        <v>1.08</v>
      </c>
      <c r="D75" s="172">
        <f>ROUND('1. Статистика'!O86,3)</f>
        <v>0.8</v>
      </c>
      <c r="E75" s="172">
        <f>ROUND('1. Статистика'!P86,3)</f>
        <v>0</v>
      </c>
      <c r="F75" s="173">
        <f>ROUND('1. Статистика'!Q86,3)</f>
        <v>0.7</v>
      </c>
      <c r="G75" s="163">
        <f>ROUND(SUM(C75:F75),3)</f>
        <v>2.58</v>
      </c>
      <c r="H75" s="171">
        <f>ROUND(C74,3)</f>
        <v>1.08</v>
      </c>
      <c r="I75" s="171">
        <f>ROUND(D74,3)</f>
        <v>0.8</v>
      </c>
      <c r="J75" s="171">
        <f>ROUND(E74,3)</f>
        <v>0</v>
      </c>
      <c r="K75" s="171">
        <f>ROUND(F74,3)</f>
        <v>0.7</v>
      </c>
      <c r="L75" s="163">
        <f>ROUND(SUM(H75:K75),3)</f>
        <v>2.58</v>
      </c>
      <c r="M75" s="171">
        <f>ROUND(H74,3)</f>
        <v>1.08</v>
      </c>
      <c r="N75" s="171">
        <f>ROUND(I74,3)</f>
        <v>0.8</v>
      </c>
      <c r="O75" s="171">
        <f>ROUND(J74,3)</f>
        <v>0</v>
      </c>
      <c r="P75" s="171">
        <f>ROUND(K74,3)</f>
        <v>0.7</v>
      </c>
      <c r="Q75" s="163">
        <f>ROUND(SUM(M75:P75),3)</f>
        <v>2.58</v>
      </c>
    </row>
    <row r="76" spans="1:19" s="23" customFormat="1" ht="15" customHeight="1" outlineLevel="2" x14ac:dyDescent="0.25">
      <c r="A76" s="22" t="s">
        <v>80</v>
      </c>
      <c r="B76" s="441" t="s">
        <v>149</v>
      </c>
      <c r="C76" s="458"/>
      <c r="D76" s="459"/>
      <c r="E76" s="459"/>
      <c r="F76" s="460"/>
      <c r="G76" s="163">
        <f>ROUND(SUM(C76:F76),3)</f>
        <v>0</v>
      </c>
      <c r="H76" s="458"/>
      <c r="I76" s="459"/>
      <c r="J76" s="459"/>
      <c r="K76" s="460"/>
      <c r="L76" s="163">
        <f>ROUND(SUM(H76:K76),3)</f>
        <v>0</v>
      </c>
      <c r="M76" s="458"/>
      <c r="N76" s="459"/>
      <c r="O76" s="459"/>
      <c r="P76" s="461"/>
      <c r="Q76" s="163">
        <f>ROUND(SUM(M76:P76),3)</f>
        <v>0</v>
      </c>
    </row>
    <row r="77" spans="1:19" ht="15" customHeight="1" outlineLevel="1" x14ac:dyDescent="0.25">
      <c r="A77" s="21" t="s">
        <v>170</v>
      </c>
      <c r="B77" s="440" t="s">
        <v>149</v>
      </c>
      <c r="C77" s="156">
        <f t="shared" ref="C77:Q77" si="13">ROUND(C78+C79,3)</f>
        <v>0.25</v>
      </c>
      <c r="D77" s="157">
        <f t="shared" si="13"/>
        <v>0.6</v>
      </c>
      <c r="E77" s="157">
        <f t="shared" si="13"/>
        <v>0</v>
      </c>
      <c r="F77" s="158">
        <f t="shared" si="13"/>
        <v>0</v>
      </c>
      <c r="G77" s="238">
        <f t="shared" si="13"/>
        <v>0.85</v>
      </c>
      <c r="H77" s="156">
        <f t="shared" si="13"/>
        <v>0.25</v>
      </c>
      <c r="I77" s="157">
        <f t="shared" si="13"/>
        <v>0.6</v>
      </c>
      <c r="J77" s="157">
        <f t="shared" si="13"/>
        <v>0</v>
      </c>
      <c r="K77" s="158">
        <f t="shared" si="13"/>
        <v>0</v>
      </c>
      <c r="L77" s="238">
        <f t="shared" si="13"/>
        <v>0.85</v>
      </c>
      <c r="M77" s="156">
        <f t="shared" si="13"/>
        <v>0.25</v>
      </c>
      <c r="N77" s="157">
        <f t="shared" si="13"/>
        <v>0.6</v>
      </c>
      <c r="O77" s="157">
        <f t="shared" si="13"/>
        <v>0</v>
      </c>
      <c r="P77" s="159">
        <f t="shared" si="13"/>
        <v>0</v>
      </c>
      <c r="Q77" s="238">
        <f t="shared" si="13"/>
        <v>0.85</v>
      </c>
      <c r="S77" s="2"/>
    </row>
    <row r="78" spans="1:19" s="23" customFormat="1" ht="15" customHeight="1" outlineLevel="2" x14ac:dyDescent="0.25">
      <c r="A78" s="22" t="s">
        <v>79</v>
      </c>
      <c r="B78" s="441" t="s">
        <v>149</v>
      </c>
      <c r="C78" s="171">
        <f>ROUND('1. Статистика'!N87,3)</f>
        <v>0.25</v>
      </c>
      <c r="D78" s="172">
        <f>ROUND('1. Статистика'!O87,3)</f>
        <v>0.6</v>
      </c>
      <c r="E78" s="172">
        <f>ROUND('1. Статистика'!P87,3)</f>
        <v>0</v>
      </c>
      <c r="F78" s="173">
        <f>ROUND('1. Статистика'!Q87,3)</f>
        <v>0</v>
      </c>
      <c r="G78" s="163">
        <f>ROUND(SUM(C78:F78),3)</f>
        <v>0.85</v>
      </c>
      <c r="H78" s="171">
        <f>ROUND(C77,3)</f>
        <v>0.25</v>
      </c>
      <c r="I78" s="171">
        <f>ROUND(D77,3)</f>
        <v>0.6</v>
      </c>
      <c r="J78" s="171">
        <f>ROUND(E77,3)</f>
        <v>0</v>
      </c>
      <c r="K78" s="171">
        <f>ROUND(F77,3)</f>
        <v>0</v>
      </c>
      <c r="L78" s="163">
        <f>ROUND(SUM(H78:K78),3)</f>
        <v>0.85</v>
      </c>
      <c r="M78" s="171">
        <f>ROUND(H77,3)</f>
        <v>0.25</v>
      </c>
      <c r="N78" s="171">
        <f>ROUND(I77,3)</f>
        <v>0.6</v>
      </c>
      <c r="O78" s="171">
        <f>ROUND(J77,3)</f>
        <v>0</v>
      </c>
      <c r="P78" s="171">
        <f>ROUND(K77,3)</f>
        <v>0</v>
      </c>
      <c r="Q78" s="163">
        <f>ROUND(SUM(M78:P78),3)</f>
        <v>0.85</v>
      </c>
    </row>
    <row r="79" spans="1:19" s="23" customFormat="1" ht="15" customHeight="1" outlineLevel="2" x14ac:dyDescent="0.25">
      <c r="A79" s="22" t="s">
        <v>80</v>
      </c>
      <c r="B79" s="441" t="s">
        <v>149</v>
      </c>
      <c r="C79" s="458"/>
      <c r="D79" s="459"/>
      <c r="E79" s="459"/>
      <c r="F79" s="460"/>
      <c r="G79" s="163">
        <f>ROUND(SUM(C79:F79),3)</f>
        <v>0</v>
      </c>
      <c r="H79" s="458"/>
      <c r="I79" s="459"/>
      <c r="J79" s="459"/>
      <c r="K79" s="460"/>
      <c r="L79" s="163">
        <f>ROUND(SUM(H79:K79),3)</f>
        <v>0</v>
      </c>
      <c r="M79" s="458"/>
      <c r="N79" s="459"/>
      <c r="O79" s="459"/>
      <c r="P79" s="461"/>
      <c r="Q79" s="163">
        <f>ROUND(SUM(M79:P79),3)</f>
        <v>0</v>
      </c>
    </row>
    <row r="80" spans="1:19" ht="15" customHeight="1" outlineLevel="1" x14ac:dyDescent="0.25">
      <c r="A80" s="21" t="s">
        <v>171</v>
      </c>
      <c r="B80" s="440" t="s">
        <v>149</v>
      </c>
      <c r="C80" s="156">
        <f t="shared" ref="C80:Q80" si="14">ROUND(C81+C82,3)</f>
        <v>1.1000000000000001</v>
      </c>
      <c r="D80" s="157">
        <f t="shared" si="14"/>
        <v>0.1</v>
      </c>
      <c r="E80" s="157">
        <f t="shared" si="14"/>
        <v>0</v>
      </c>
      <c r="F80" s="158">
        <f t="shared" si="14"/>
        <v>9.1999999999999998E-2</v>
      </c>
      <c r="G80" s="238">
        <f t="shared" si="14"/>
        <v>1.292</v>
      </c>
      <c r="H80" s="156">
        <f t="shared" si="14"/>
        <v>1.1000000000000001</v>
      </c>
      <c r="I80" s="157">
        <f t="shared" si="14"/>
        <v>0.1</v>
      </c>
      <c r="J80" s="157">
        <f t="shared" si="14"/>
        <v>0</v>
      </c>
      <c r="K80" s="158">
        <f t="shared" si="14"/>
        <v>9.1999999999999998E-2</v>
      </c>
      <c r="L80" s="238">
        <f t="shared" si="14"/>
        <v>1.292</v>
      </c>
      <c r="M80" s="156">
        <f t="shared" si="14"/>
        <v>1.1000000000000001</v>
      </c>
      <c r="N80" s="157">
        <f t="shared" si="14"/>
        <v>1.7</v>
      </c>
      <c r="O80" s="157">
        <f t="shared" si="14"/>
        <v>0</v>
      </c>
      <c r="P80" s="159">
        <f t="shared" si="14"/>
        <v>9.1999999999999998E-2</v>
      </c>
      <c r="Q80" s="238">
        <f t="shared" si="14"/>
        <v>2.8919999999999999</v>
      </c>
    </row>
    <row r="81" spans="1:20" s="23" customFormat="1" ht="15" customHeight="1" outlineLevel="2" x14ac:dyDescent="0.25">
      <c r="A81" s="22" t="s">
        <v>79</v>
      </c>
      <c r="B81" s="441" t="s">
        <v>149</v>
      </c>
      <c r="C81" s="171">
        <f>ROUND('1. Статистика'!N88,3)</f>
        <v>1.1000000000000001</v>
      </c>
      <c r="D81" s="172">
        <f>ROUND('1. Статистика'!O88,3)</f>
        <v>0.1</v>
      </c>
      <c r="E81" s="172">
        <f>ROUND('1. Статистика'!P88,3)</f>
        <v>0</v>
      </c>
      <c r="F81" s="173">
        <f>ROUND('1. Статистика'!Q88,3)</f>
        <v>9.1999999999999998E-2</v>
      </c>
      <c r="G81" s="163">
        <f>ROUND(SUM(C81:F81),3)</f>
        <v>1.292</v>
      </c>
      <c r="H81" s="171">
        <f>ROUND(C80,3)</f>
        <v>1.1000000000000001</v>
      </c>
      <c r="I81" s="171">
        <f>ROUND(D80,3)</f>
        <v>0.1</v>
      </c>
      <c r="J81" s="171">
        <f>ROUND(E80,3)</f>
        <v>0</v>
      </c>
      <c r="K81" s="171">
        <f>ROUND(F80,3)</f>
        <v>9.1999999999999998E-2</v>
      </c>
      <c r="L81" s="163">
        <f>ROUND(SUM(H81:K81),3)</f>
        <v>1.292</v>
      </c>
      <c r="M81" s="171">
        <f>ROUND(H80,3)</f>
        <v>1.1000000000000001</v>
      </c>
      <c r="N81" s="171">
        <f>ROUND(I80,3)</f>
        <v>0.1</v>
      </c>
      <c r="O81" s="171">
        <f>ROUND(J80,3)</f>
        <v>0</v>
      </c>
      <c r="P81" s="171">
        <f>ROUND(K80,3)</f>
        <v>9.1999999999999998E-2</v>
      </c>
      <c r="Q81" s="163">
        <f>ROUND(SUM(M81:P81),3)</f>
        <v>1.292</v>
      </c>
    </row>
    <row r="82" spans="1:20" s="23" customFormat="1" ht="15" customHeight="1" outlineLevel="2" x14ac:dyDescent="0.25">
      <c r="A82" s="22" t="s">
        <v>80</v>
      </c>
      <c r="B82" s="441" t="s">
        <v>149</v>
      </c>
      <c r="C82" s="458"/>
      <c r="D82" s="459"/>
      <c r="E82" s="459"/>
      <c r="F82" s="460"/>
      <c r="G82" s="163">
        <f>ROUND(SUM(C82:F82),3)</f>
        <v>0</v>
      </c>
      <c r="H82" s="458"/>
      <c r="I82" s="459"/>
      <c r="J82" s="459"/>
      <c r="K82" s="460"/>
      <c r="L82" s="163">
        <f>ROUND(SUM(H82:K82),3)</f>
        <v>0</v>
      </c>
      <c r="M82" s="458"/>
      <c r="N82" s="459">
        <v>1.6</v>
      </c>
      <c r="O82" s="459"/>
      <c r="P82" s="461"/>
      <c r="Q82" s="163">
        <f>ROUND(SUM(M82:P82),3)</f>
        <v>1.6</v>
      </c>
    </row>
    <row r="83" spans="1:20" ht="15" customHeight="1" outlineLevel="1" x14ac:dyDescent="0.25">
      <c r="A83" s="21" t="s">
        <v>176</v>
      </c>
      <c r="B83" s="440" t="s">
        <v>149</v>
      </c>
      <c r="C83" s="156">
        <f t="shared" ref="C83:Q83" si="15">ROUND(C84+C85,3)</f>
        <v>0</v>
      </c>
      <c r="D83" s="157">
        <f t="shared" si="15"/>
        <v>0.1</v>
      </c>
      <c r="E83" s="157">
        <f t="shared" si="15"/>
        <v>0</v>
      </c>
      <c r="F83" s="158">
        <f t="shared" si="15"/>
        <v>0</v>
      </c>
      <c r="G83" s="238">
        <f t="shared" si="15"/>
        <v>0.1</v>
      </c>
      <c r="H83" s="156">
        <f t="shared" si="15"/>
        <v>0</v>
      </c>
      <c r="I83" s="157">
        <f t="shared" si="15"/>
        <v>0.1</v>
      </c>
      <c r="J83" s="157">
        <f t="shared" si="15"/>
        <v>0</v>
      </c>
      <c r="K83" s="158">
        <f t="shared" si="15"/>
        <v>0</v>
      </c>
      <c r="L83" s="238">
        <f t="shared" si="15"/>
        <v>0.1</v>
      </c>
      <c r="M83" s="156">
        <f t="shared" si="15"/>
        <v>0</v>
      </c>
      <c r="N83" s="157">
        <f t="shared" si="15"/>
        <v>0.1</v>
      </c>
      <c r="O83" s="157">
        <f t="shared" si="15"/>
        <v>0</v>
      </c>
      <c r="P83" s="159">
        <f t="shared" si="15"/>
        <v>0</v>
      </c>
      <c r="Q83" s="238">
        <f t="shared" si="15"/>
        <v>0.1</v>
      </c>
    </row>
    <row r="84" spans="1:20" s="23" customFormat="1" ht="15" customHeight="1" outlineLevel="2" x14ac:dyDescent="0.25">
      <c r="A84" s="22" t="s">
        <v>79</v>
      </c>
      <c r="B84" s="441" t="s">
        <v>149</v>
      </c>
      <c r="C84" s="171">
        <f>ROUND('1. Статистика'!N89,3)</f>
        <v>0</v>
      </c>
      <c r="D84" s="172">
        <f>ROUND('1. Статистика'!O89,3)</f>
        <v>0.1</v>
      </c>
      <c r="E84" s="172">
        <f>ROUND('1. Статистика'!P89,3)</f>
        <v>0</v>
      </c>
      <c r="F84" s="173">
        <f>ROUND('1. Статистика'!Q89,3)</f>
        <v>0</v>
      </c>
      <c r="G84" s="163">
        <f>ROUND(SUM(C84:F84),3)</f>
        <v>0.1</v>
      </c>
      <c r="H84" s="171">
        <f>ROUND(C83,3)</f>
        <v>0</v>
      </c>
      <c r="I84" s="171">
        <f>ROUND(D83,3)</f>
        <v>0.1</v>
      </c>
      <c r="J84" s="171">
        <f>ROUND(E83,3)</f>
        <v>0</v>
      </c>
      <c r="K84" s="171">
        <f>ROUND(F83,3)</f>
        <v>0</v>
      </c>
      <c r="L84" s="163">
        <f>ROUND(SUM(H84:K84),3)</f>
        <v>0.1</v>
      </c>
      <c r="M84" s="171">
        <f>ROUND(H83,3)</f>
        <v>0</v>
      </c>
      <c r="N84" s="171">
        <f>ROUND(I83,3)</f>
        <v>0.1</v>
      </c>
      <c r="O84" s="171">
        <f>ROUND(J83,3)</f>
        <v>0</v>
      </c>
      <c r="P84" s="171">
        <f>ROUND(K83,3)</f>
        <v>0</v>
      </c>
      <c r="Q84" s="163">
        <f>ROUND(SUM(M84:P84),3)</f>
        <v>0.1</v>
      </c>
    </row>
    <row r="85" spans="1:20" s="23" customFormat="1" ht="15" customHeight="1" outlineLevel="2" x14ac:dyDescent="0.25">
      <c r="A85" s="22" t="s">
        <v>80</v>
      </c>
      <c r="B85" s="441" t="s">
        <v>149</v>
      </c>
      <c r="C85" s="458"/>
      <c r="D85" s="459"/>
      <c r="E85" s="459"/>
      <c r="F85" s="460"/>
      <c r="G85" s="163">
        <f>ROUND(SUM(C85:F85),3)</f>
        <v>0</v>
      </c>
      <c r="H85" s="458"/>
      <c r="I85" s="459"/>
      <c r="J85" s="459"/>
      <c r="K85" s="460"/>
      <c r="L85" s="163">
        <f>ROUND(SUM(H85:K85),3)</f>
        <v>0</v>
      </c>
      <c r="M85" s="458"/>
      <c r="N85" s="459"/>
      <c r="O85" s="459"/>
      <c r="P85" s="461"/>
      <c r="Q85" s="163">
        <f>ROUND(SUM(M85:P85),3)</f>
        <v>0</v>
      </c>
    </row>
    <row r="86" spans="1:20" ht="15" customHeight="1" outlineLevel="1" x14ac:dyDescent="0.25">
      <c r="A86" s="21" t="s">
        <v>172</v>
      </c>
      <c r="B86" s="440" t="s">
        <v>149</v>
      </c>
      <c r="C86" s="156">
        <f t="shared" ref="C86:Q86" si="16">ROUND(C87+C88,3)</f>
        <v>0.05</v>
      </c>
      <c r="D86" s="157">
        <f t="shared" si="16"/>
        <v>0.5</v>
      </c>
      <c r="E86" s="157">
        <f t="shared" si="16"/>
        <v>0.05</v>
      </c>
      <c r="F86" s="158">
        <f t="shared" si="16"/>
        <v>0.05</v>
      </c>
      <c r="G86" s="238">
        <f t="shared" si="16"/>
        <v>0.65</v>
      </c>
      <c r="H86" s="156">
        <f t="shared" si="16"/>
        <v>0.05</v>
      </c>
      <c r="I86" s="157">
        <f t="shared" si="16"/>
        <v>0.5</v>
      </c>
      <c r="J86" s="157">
        <f t="shared" si="16"/>
        <v>0.05</v>
      </c>
      <c r="K86" s="158">
        <f t="shared" si="16"/>
        <v>0.05</v>
      </c>
      <c r="L86" s="238">
        <f t="shared" si="16"/>
        <v>0.65</v>
      </c>
      <c r="M86" s="156">
        <f t="shared" si="16"/>
        <v>0.05</v>
      </c>
      <c r="N86" s="157">
        <f t="shared" si="16"/>
        <v>0.5</v>
      </c>
      <c r="O86" s="157">
        <f t="shared" si="16"/>
        <v>0.05</v>
      </c>
      <c r="P86" s="159">
        <f t="shared" si="16"/>
        <v>0.05</v>
      </c>
      <c r="Q86" s="238">
        <f t="shared" si="16"/>
        <v>0.65</v>
      </c>
    </row>
    <row r="87" spans="1:20" s="23" customFormat="1" ht="15" customHeight="1" outlineLevel="2" x14ac:dyDescent="0.25">
      <c r="A87" s="22" t="s">
        <v>79</v>
      </c>
      <c r="B87" s="441" t="s">
        <v>149</v>
      </c>
      <c r="C87" s="171">
        <f>ROUND('1. Статистика'!N90,3)</f>
        <v>0.05</v>
      </c>
      <c r="D87" s="172">
        <f>ROUND('1. Статистика'!O90,3)</f>
        <v>0.5</v>
      </c>
      <c r="E87" s="172">
        <f>ROUND('1. Статистика'!P90,3)</f>
        <v>0.05</v>
      </c>
      <c r="F87" s="173">
        <f>ROUND('1. Статистика'!Q90,3)</f>
        <v>0.05</v>
      </c>
      <c r="G87" s="163">
        <f>ROUND(SUM(C87:F87),3)</f>
        <v>0.65</v>
      </c>
      <c r="H87" s="171">
        <f>ROUND(C86,3)</f>
        <v>0.05</v>
      </c>
      <c r="I87" s="171">
        <f>ROUND(D86,3)</f>
        <v>0.5</v>
      </c>
      <c r="J87" s="171">
        <f>ROUND(E86,3)</f>
        <v>0.05</v>
      </c>
      <c r="K87" s="171">
        <f>ROUND(F86,3)</f>
        <v>0.05</v>
      </c>
      <c r="L87" s="163">
        <f>ROUND(SUM(H87:K87),3)</f>
        <v>0.65</v>
      </c>
      <c r="M87" s="171">
        <f>ROUND(H86,3)</f>
        <v>0.05</v>
      </c>
      <c r="N87" s="171">
        <f>ROUND(I86,3)</f>
        <v>0.5</v>
      </c>
      <c r="O87" s="171">
        <f>ROUND(J86,3)</f>
        <v>0.05</v>
      </c>
      <c r="P87" s="171">
        <f>ROUND(K86,3)</f>
        <v>0.05</v>
      </c>
      <c r="Q87" s="163">
        <f>ROUND(SUM(M87:P87),3)</f>
        <v>0.65</v>
      </c>
    </row>
    <row r="88" spans="1:20" s="23" customFormat="1" ht="15" customHeight="1" outlineLevel="2" x14ac:dyDescent="0.25">
      <c r="A88" s="22" t="s">
        <v>80</v>
      </c>
      <c r="B88" s="441" t="s">
        <v>149</v>
      </c>
      <c r="C88" s="458"/>
      <c r="D88" s="459"/>
      <c r="E88" s="459"/>
      <c r="F88" s="460"/>
      <c r="G88" s="163">
        <f>ROUND(SUM(C88:F88),3)</f>
        <v>0</v>
      </c>
      <c r="H88" s="458"/>
      <c r="I88" s="459"/>
      <c r="J88" s="459"/>
      <c r="K88" s="460"/>
      <c r="L88" s="163">
        <f>ROUND(SUM(H88:K88),3)</f>
        <v>0</v>
      </c>
      <c r="M88" s="458"/>
      <c r="N88" s="459"/>
      <c r="O88" s="459"/>
      <c r="P88" s="461"/>
      <c r="Q88" s="163">
        <f>ROUND(SUM(M88:P88),3)</f>
        <v>0</v>
      </c>
    </row>
    <row r="89" spans="1:20" ht="15" customHeight="1" x14ac:dyDescent="0.25">
      <c r="A89" s="241" t="s">
        <v>69</v>
      </c>
      <c r="B89" s="442" t="s">
        <v>149</v>
      </c>
      <c r="C89" s="242">
        <f t="shared" ref="C89:Q89" si="17">ROUND(SUM(C90:C96),3)</f>
        <v>498.88499999999999</v>
      </c>
      <c r="D89" s="242">
        <f t="shared" si="17"/>
        <v>554.66999999999996</v>
      </c>
      <c r="E89" s="242">
        <f t="shared" si="17"/>
        <v>1357.1010000000001</v>
      </c>
      <c r="F89" s="243">
        <f t="shared" si="17"/>
        <v>999.76599999999996</v>
      </c>
      <c r="G89" s="175">
        <f t="shared" si="17"/>
        <v>1780.364</v>
      </c>
      <c r="H89" s="242">
        <f t="shared" si="17"/>
        <v>497.72</v>
      </c>
      <c r="I89" s="242">
        <f t="shared" si="17"/>
        <v>555.59</v>
      </c>
      <c r="J89" s="242">
        <f t="shared" si="17"/>
        <v>1369.482</v>
      </c>
      <c r="K89" s="243">
        <f t="shared" si="17"/>
        <v>1006.633</v>
      </c>
      <c r="L89" s="175">
        <f t="shared" si="17"/>
        <v>1796.0050000000001</v>
      </c>
      <c r="M89" s="242">
        <f t="shared" si="17"/>
        <v>496.16199999999998</v>
      </c>
      <c r="N89" s="242">
        <f t="shared" si="17"/>
        <v>555.63400000000001</v>
      </c>
      <c r="O89" s="242">
        <f t="shared" si="17"/>
        <v>1369.5</v>
      </c>
      <c r="P89" s="244">
        <f t="shared" si="17"/>
        <v>942.49900000000002</v>
      </c>
      <c r="Q89" s="175">
        <f t="shared" si="17"/>
        <v>1796.047</v>
      </c>
      <c r="S89" s="13"/>
      <c r="T89" s="13"/>
    </row>
    <row r="90" spans="1:20" s="19" customFormat="1" ht="15" customHeight="1" outlineLevel="1" x14ac:dyDescent="0.25">
      <c r="A90" s="20" t="s">
        <v>167</v>
      </c>
      <c r="B90" s="435" t="s">
        <v>149</v>
      </c>
      <c r="C90" s="152">
        <f t="shared" ref="C90:Q90" si="18">ROUND(C10+C18+C68,3)</f>
        <v>10.41</v>
      </c>
      <c r="D90" s="152">
        <f t="shared" si="18"/>
        <v>15.289</v>
      </c>
      <c r="E90" s="152">
        <f t="shared" si="18"/>
        <v>26.247</v>
      </c>
      <c r="F90" s="176">
        <f t="shared" si="18"/>
        <v>8.9090000000000007</v>
      </c>
      <c r="G90" s="237">
        <f t="shared" si="18"/>
        <v>42.326999999999998</v>
      </c>
      <c r="H90" s="152">
        <f t="shared" si="18"/>
        <v>6.5890000000000004</v>
      </c>
      <c r="I90" s="152">
        <f t="shared" si="18"/>
        <v>11.468</v>
      </c>
      <c r="J90" s="152">
        <f t="shared" si="18"/>
        <v>22.425999999999998</v>
      </c>
      <c r="K90" s="176">
        <f t="shared" si="18"/>
        <v>5.7880000000000003</v>
      </c>
      <c r="L90" s="237">
        <f t="shared" si="18"/>
        <v>38.506</v>
      </c>
      <c r="M90" s="152">
        <f t="shared" si="18"/>
        <v>6.468</v>
      </c>
      <c r="N90" s="152">
        <f t="shared" si="18"/>
        <v>11.347</v>
      </c>
      <c r="O90" s="152">
        <f t="shared" si="18"/>
        <v>22.305</v>
      </c>
      <c r="P90" s="177">
        <f t="shared" si="18"/>
        <v>5.782</v>
      </c>
      <c r="Q90" s="237">
        <f t="shared" si="18"/>
        <v>38.384999999999998</v>
      </c>
    </row>
    <row r="91" spans="1:20" s="19" customFormat="1" ht="15" customHeight="1" outlineLevel="1" x14ac:dyDescent="0.25">
      <c r="A91" s="20" t="s">
        <v>168</v>
      </c>
      <c r="B91" s="435" t="s">
        <v>149</v>
      </c>
      <c r="C91" s="152">
        <f t="shared" ref="C91:Q91" si="19">ROUND(C11+C25+C71,3)</f>
        <v>321.88400000000001</v>
      </c>
      <c r="D91" s="152">
        <f t="shared" si="19"/>
        <v>330.63400000000001</v>
      </c>
      <c r="E91" s="152">
        <f t="shared" si="19"/>
        <v>811.024</v>
      </c>
      <c r="F91" s="176">
        <f t="shared" si="19"/>
        <v>493.36099999999999</v>
      </c>
      <c r="G91" s="237">
        <f t="shared" si="19"/>
        <v>909.13199999999995</v>
      </c>
      <c r="H91" s="152">
        <f t="shared" si="19"/>
        <v>233.745</v>
      </c>
      <c r="I91" s="152">
        <f t="shared" si="19"/>
        <v>242.495</v>
      </c>
      <c r="J91" s="152">
        <f t="shared" si="19"/>
        <v>722.88499999999999</v>
      </c>
      <c r="K91" s="176">
        <f t="shared" si="19"/>
        <v>396.01499999999999</v>
      </c>
      <c r="L91" s="237">
        <f t="shared" si="19"/>
        <v>820.99300000000005</v>
      </c>
      <c r="M91" s="152">
        <f t="shared" si="19"/>
        <v>146.999</v>
      </c>
      <c r="N91" s="152">
        <f t="shared" si="19"/>
        <v>155.749</v>
      </c>
      <c r="O91" s="152">
        <f t="shared" si="19"/>
        <v>636.13900000000001</v>
      </c>
      <c r="P91" s="177">
        <f t="shared" si="19"/>
        <v>310.05</v>
      </c>
      <c r="Q91" s="237">
        <f t="shared" si="19"/>
        <v>734.24699999999996</v>
      </c>
    </row>
    <row r="92" spans="1:20" s="19" customFormat="1" ht="15" customHeight="1" outlineLevel="1" x14ac:dyDescent="0.25">
      <c r="A92" s="20" t="s">
        <v>169</v>
      </c>
      <c r="B92" s="435" t="s">
        <v>149</v>
      </c>
      <c r="C92" s="152">
        <f t="shared" ref="C92:Q92" si="20">ROUND(C12+C32+C74,3)</f>
        <v>3.3180000000000001</v>
      </c>
      <c r="D92" s="152">
        <f t="shared" si="20"/>
        <v>15.026</v>
      </c>
      <c r="E92" s="152">
        <f t="shared" si="20"/>
        <v>35.018999999999998</v>
      </c>
      <c r="F92" s="176">
        <f t="shared" si="20"/>
        <v>25.419</v>
      </c>
      <c r="G92" s="237">
        <f t="shared" si="20"/>
        <v>59.319000000000003</v>
      </c>
      <c r="H92" s="152">
        <f t="shared" si="20"/>
        <v>6.3579999999999997</v>
      </c>
      <c r="I92" s="152">
        <f t="shared" si="20"/>
        <v>18.065999999999999</v>
      </c>
      <c r="J92" s="152">
        <f t="shared" si="20"/>
        <v>38.058999999999997</v>
      </c>
      <c r="K92" s="176">
        <f t="shared" si="20"/>
        <v>28.459</v>
      </c>
      <c r="L92" s="237">
        <f t="shared" si="20"/>
        <v>62.359000000000002</v>
      </c>
      <c r="M92" s="152">
        <f t="shared" si="20"/>
        <v>9.3979999999999997</v>
      </c>
      <c r="N92" s="152">
        <f t="shared" si="20"/>
        <v>21.106000000000002</v>
      </c>
      <c r="O92" s="152">
        <f t="shared" si="20"/>
        <v>41.098999999999997</v>
      </c>
      <c r="P92" s="177">
        <f t="shared" si="20"/>
        <v>31.498999999999999</v>
      </c>
      <c r="Q92" s="237">
        <f t="shared" si="20"/>
        <v>65.399000000000001</v>
      </c>
    </row>
    <row r="93" spans="1:20" s="19" customFormat="1" ht="15" customHeight="1" outlineLevel="1" x14ac:dyDescent="0.25">
      <c r="A93" s="20" t="s">
        <v>170</v>
      </c>
      <c r="B93" s="435" t="s">
        <v>149</v>
      </c>
      <c r="C93" s="152">
        <f t="shared" ref="C93:Q93" si="21">ROUND(C13+C39+C77,3)</f>
        <v>2.8980000000000001</v>
      </c>
      <c r="D93" s="152">
        <f t="shared" si="21"/>
        <v>1.847</v>
      </c>
      <c r="E93" s="152">
        <f t="shared" si="21"/>
        <v>3.6859999999999999</v>
      </c>
      <c r="F93" s="176">
        <f t="shared" si="21"/>
        <v>4.6479999999999997</v>
      </c>
      <c r="G93" s="237">
        <f t="shared" si="21"/>
        <v>9.3089999999999993</v>
      </c>
      <c r="H93" s="152">
        <f t="shared" si="21"/>
        <v>2.698</v>
      </c>
      <c r="I93" s="152">
        <f t="shared" si="21"/>
        <v>1.647</v>
      </c>
      <c r="J93" s="152">
        <f t="shared" si="21"/>
        <v>3.4860000000000002</v>
      </c>
      <c r="K93" s="176">
        <f t="shared" si="21"/>
        <v>4.4480000000000004</v>
      </c>
      <c r="L93" s="237">
        <f t="shared" si="21"/>
        <v>9.109</v>
      </c>
      <c r="M93" s="152">
        <f t="shared" si="21"/>
        <v>2.4980000000000002</v>
      </c>
      <c r="N93" s="152">
        <f t="shared" si="21"/>
        <v>1.4490000000000001</v>
      </c>
      <c r="O93" s="152">
        <f t="shared" si="21"/>
        <v>3.2879999999999998</v>
      </c>
      <c r="P93" s="177">
        <f t="shared" si="21"/>
        <v>4.25</v>
      </c>
      <c r="Q93" s="237">
        <f t="shared" si="21"/>
        <v>8.9090000000000007</v>
      </c>
    </row>
    <row r="94" spans="1:20" s="19" customFormat="1" ht="15" customHeight="1" outlineLevel="1" x14ac:dyDescent="0.25">
      <c r="A94" s="20" t="s">
        <v>171</v>
      </c>
      <c r="B94" s="435" t="s">
        <v>149</v>
      </c>
      <c r="C94" s="152">
        <f t="shared" ref="C94:Q94" si="22">ROUND(C14+C46+C80,3)</f>
        <v>6.1740000000000004</v>
      </c>
      <c r="D94" s="152">
        <f t="shared" si="22"/>
        <v>5.5910000000000002</v>
      </c>
      <c r="E94" s="152">
        <f t="shared" si="22"/>
        <v>14.659000000000001</v>
      </c>
      <c r="F94" s="176">
        <f t="shared" si="22"/>
        <v>9.4740000000000002</v>
      </c>
      <c r="G94" s="237">
        <f t="shared" si="22"/>
        <v>20.774000000000001</v>
      </c>
      <c r="H94" s="152">
        <f t="shared" si="22"/>
        <v>3.448</v>
      </c>
      <c r="I94" s="152">
        <f t="shared" si="22"/>
        <v>2.8650000000000002</v>
      </c>
      <c r="J94" s="152">
        <f t="shared" si="22"/>
        <v>13.068</v>
      </c>
      <c r="K94" s="176">
        <f t="shared" si="22"/>
        <v>7.883</v>
      </c>
      <c r="L94" s="237">
        <f t="shared" si="22"/>
        <v>18.047999999999998</v>
      </c>
      <c r="M94" s="152">
        <f t="shared" si="22"/>
        <v>1.857</v>
      </c>
      <c r="N94" s="152">
        <f t="shared" si="22"/>
        <v>2.8740000000000001</v>
      </c>
      <c r="O94" s="152">
        <f t="shared" si="22"/>
        <v>13.077</v>
      </c>
      <c r="P94" s="177">
        <f t="shared" si="22"/>
        <v>7.8920000000000003</v>
      </c>
      <c r="Q94" s="237">
        <f t="shared" si="22"/>
        <v>18.056999999999999</v>
      </c>
    </row>
    <row r="95" spans="1:20" s="19" customFormat="1" ht="15" customHeight="1" outlineLevel="1" x14ac:dyDescent="0.25">
      <c r="A95" s="20" t="s">
        <v>176</v>
      </c>
      <c r="B95" s="435" t="s">
        <v>149</v>
      </c>
      <c r="C95" s="152">
        <f t="shared" ref="C95:Q95" si="23">ROUND(C15+C53+C83,3)</f>
        <v>90.891999999999996</v>
      </c>
      <c r="D95" s="152">
        <f t="shared" si="23"/>
        <v>85.436000000000007</v>
      </c>
      <c r="E95" s="152">
        <f t="shared" si="23"/>
        <v>181.03200000000001</v>
      </c>
      <c r="F95" s="176">
        <f t="shared" si="23"/>
        <v>248.26</v>
      </c>
      <c r="G95" s="237">
        <f t="shared" si="23"/>
        <v>352.80700000000002</v>
      </c>
      <c r="H95" s="152">
        <f t="shared" si="23"/>
        <v>101.941</v>
      </c>
      <c r="I95" s="152">
        <f t="shared" si="23"/>
        <v>96.484999999999999</v>
      </c>
      <c r="J95" s="152">
        <f t="shared" si="23"/>
        <v>192.05500000000001</v>
      </c>
      <c r="K95" s="176">
        <f t="shared" si="23"/>
        <v>259.25700000000001</v>
      </c>
      <c r="L95" s="237">
        <f t="shared" si="23"/>
        <v>363.85599999999999</v>
      </c>
      <c r="M95" s="152">
        <f t="shared" si="23"/>
        <v>112.913</v>
      </c>
      <c r="N95" s="152">
        <f t="shared" si="23"/>
        <v>107.45699999999999</v>
      </c>
      <c r="O95" s="152">
        <f t="shared" si="23"/>
        <v>203.001</v>
      </c>
      <c r="P95" s="177">
        <f t="shared" si="23"/>
        <v>270.178</v>
      </c>
      <c r="Q95" s="237">
        <f t="shared" si="23"/>
        <v>374.82799999999997</v>
      </c>
    </row>
    <row r="96" spans="1:20" s="19" customFormat="1" ht="15" customHeight="1" outlineLevel="1" x14ac:dyDescent="0.25">
      <c r="A96" s="20" t="s">
        <v>172</v>
      </c>
      <c r="B96" s="435" t="s">
        <v>149</v>
      </c>
      <c r="C96" s="152">
        <f t="shared" ref="C96:Q96" si="24">ROUND(C16+C60+C86,3)</f>
        <v>63.308999999999997</v>
      </c>
      <c r="D96" s="152">
        <f t="shared" si="24"/>
        <v>100.84699999999999</v>
      </c>
      <c r="E96" s="152">
        <f t="shared" si="24"/>
        <v>285.43400000000003</v>
      </c>
      <c r="F96" s="176">
        <f t="shared" si="24"/>
        <v>209.69499999999999</v>
      </c>
      <c r="G96" s="237">
        <f t="shared" si="24"/>
        <v>386.69600000000003</v>
      </c>
      <c r="H96" s="152">
        <f t="shared" si="24"/>
        <v>142.941</v>
      </c>
      <c r="I96" s="152">
        <f t="shared" si="24"/>
        <v>182.56399999999999</v>
      </c>
      <c r="J96" s="152">
        <f t="shared" si="24"/>
        <v>377.50299999999999</v>
      </c>
      <c r="K96" s="176">
        <f t="shared" si="24"/>
        <v>304.78300000000002</v>
      </c>
      <c r="L96" s="237">
        <f t="shared" si="24"/>
        <v>483.13400000000001</v>
      </c>
      <c r="M96" s="152">
        <f t="shared" si="24"/>
        <v>216.029</v>
      </c>
      <c r="N96" s="152">
        <f t="shared" si="24"/>
        <v>255.65199999999999</v>
      </c>
      <c r="O96" s="152">
        <f t="shared" si="24"/>
        <v>450.59100000000001</v>
      </c>
      <c r="P96" s="177">
        <f t="shared" si="24"/>
        <v>312.84800000000001</v>
      </c>
      <c r="Q96" s="237">
        <f t="shared" si="24"/>
        <v>556.22199999999998</v>
      </c>
    </row>
    <row r="97" spans="1:17" s="33" customFormat="1" ht="15" customHeight="1" x14ac:dyDescent="0.25">
      <c r="A97" s="231" t="s">
        <v>82</v>
      </c>
      <c r="B97" s="443" t="s">
        <v>149</v>
      </c>
      <c r="C97" s="232">
        <f t="shared" ref="C97:Q97" si="25">ROUND(C98+C101+C104+C107+C110+C113+C116,3)</f>
        <v>0</v>
      </c>
      <c r="D97" s="233">
        <f t="shared" si="25"/>
        <v>6.4</v>
      </c>
      <c r="E97" s="233">
        <f t="shared" si="25"/>
        <v>8.6999999999999993</v>
      </c>
      <c r="F97" s="234">
        <f t="shared" si="25"/>
        <v>136.4</v>
      </c>
      <c r="G97" s="151">
        <f t="shared" si="25"/>
        <v>151.5</v>
      </c>
      <c r="H97" s="232">
        <f t="shared" si="25"/>
        <v>0</v>
      </c>
      <c r="I97" s="233">
        <f t="shared" si="25"/>
        <v>6.4</v>
      </c>
      <c r="J97" s="233">
        <f t="shared" si="25"/>
        <v>8.6999999999999993</v>
      </c>
      <c r="K97" s="234">
        <f t="shared" si="25"/>
        <v>136.4</v>
      </c>
      <c r="L97" s="151">
        <f t="shared" si="25"/>
        <v>151.5</v>
      </c>
      <c r="M97" s="232">
        <f t="shared" si="25"/>
        <v>0</v>
      </c>
      <c r="N97" s="233">
        <f t="shared" si="25"/>
        <v>6.4</v>
      </c>
      <c r="O97" s="233">
        <f t="shared" si="25"/>
        <v>8.6999999999999993</v>
      </c>
      <c r="P97" s="235">
        <f t="shared" si="25"/>
        <v>136.4</v>
      </c>
      <c r="Q97" s="151">
        <f t="shared" si="25"/>
        <v>151.5</v>
      </c>
    </row>
    <row r="98" spans="1:17" outlineLevel="1" x14ac:dyDescent="0.25">
      <c r="A98" s="21" t="s">
        <v>167</v>
      </c>
      <c r="B98" s="440" t="s">
        <v>149</v>
      </c>
      <c r="C98" s="156">
        <f t="shared" ref="C98:Q98" si="26">ROUND(C99+C100,3)</f>
        <v>0</v>
      </c>
      <c r="D98" s="157">
        <f t="shared" si="26"/>
        <v>0</v>
      </c>
      <c r="E98" s="157">
        <f t="shared" si="26"/>
        <v>0.4</v>
      </c>
      <c r="F98" s="158">
        <f t="shared" si="26"/>
        <v>0.5</v>
      </c>
      <c r="G98" s="238">
        <f t="shared" si="26"/>
        <v>0.9</v>
      </c>
      <c r="H98" s="156">
        <f t="shared" si="26"/>
        <v>0</v>
      </c>
      <c r="I98" s="157">
        <f t="shared" si="26"/>
        <v>0</v>
      </c>
      <c r="J98" s="157">
        <f t="shared" si="26"/>
        <v>0.4</v>
      </c>
      <c r="K98" s="158">
        <f t="shared" si="26"/>
        <v>0.5</v>
      </c>
      <c r="L98" s="238">
        <f t="shared" si="26"/>
        <v>0.9</v>
      </c>
      <c r="M98" s="156">
        <f t="shared" si="26"/>
        <v>0</v>
      </c>
      <c r="N98" s="157">
        <f t="shared" si="26"/>
        <v>0</v>
      </c>
      <c r="O98" s="157">
        <f t="shared" si="26"/>
        <v>0.4</v>
      </c>
      <c r="P98" s="159">
        <f t="shared" si="26"/>
        <v>0.5</v>
      </c>
      <c r="Q98" s="238">
        <f t="shared" si="26"/>
        <v>0.9</v>
      </c>
    </row>
    <row r="99" spans="1:17" s="23" customFormat="1" ht="30" outlineLevel="2" x14ac:dyDescent="0.25">
      <c r="A99" s="30" t="s">
        <v>83</v>
      </c>
      <c r="B99" s="441" t="s">
        <v>149</v>
      </c>
      <c r="C99" s="171">
        <f>ROUND('1. Статистика'!N100,3)</f>
        <v>0</v>
      </c>
      <c r="D99" s="172">
        <f>ROUND('1. Статистика'!O100,3)</f>
        <v>0</v>
      </c>
      <c r="E99" s="172">
        <f>ROUND('1. Статистика'!P100,3)</f>
        <v>0.4</v>
      </c>
      <c r="F99" s="173">
        <f>ROUND('1. Статистика'!Q100,3)</f>
        <v>0.5</v>
      </c>
      <c r="G99" s="163">
        <f>ROUND(SUM(C99:F99),3)</f>
        <v>0.9</v>
      </c>
      <c r="H99" s="171">
        <f>ROUND(C98,3)</f>
        <v>0</v>
      </c>
      <c r="I99" s="172">
        <f>ROUND(D98,3)</f>
        <v>0</v>
      </c>
      <c r="J99" s="172">
        <f>ROUND(E98,3)</f>
        <v>0.4</v>
      </c>
      <c r="K99" s="173">
        <f>ROUND(F98,3)</f>
        <v>0.5</v>
      </c>
      <c r="L99" s="163">
        <f>ROUND(SUM(H99:K99),3)</f>
        <v>0.9</v>
      </c>
      <c r="M99" s="171">
        <f>ROUND(H98,3)</f>
        <v>0</v>
      </c>
      <c r="N99" s="172">
        <f>ROUND(I98,3)</f>
        <v>0</v>
      </c>
      <c r="O99" s="172">
        <f>ROUND(J98,3)</f>
        <v>0.4</v>
      </c>
      <c r="P99" s="174">
        <f>ROUND(K98,3)</f>
        <v>0.5</v>
      </c>
      <c r="Q99" s="163">
        <f>ROUND(SUM(M99:P99),3)</f>
        <v>0.9</v>
      </c>
    </row>
    <row r="100" spans="1:17" s="23" customFormat="1" ht="30" outlineLevel="2" x14ac:dyDescent="0.25">
      <c r="A100" s="30" t="s">
        <v>84</v>
      </c>
      <c r="B100" s="441" t="s">
        <v>149</v>
      </c>
      <c r="C100" s="458"/>
      <c r="D100" s="459"/>
      <c r="E100" s="459"/>
      <c r="F100" s="460"/>
      <c r="G100" s="163">
        <f>ROUND(SUM(C100:F100),3)</f>
        <v>0</v>
      </c>
      <c r="H100" s="458"/>
      <c r="I100" s="459"/>
      <c r="J100" s="459"/>
      <c r="K100" s="460"/>
      <c r="L100" s="163">
        <f>ROUND(SUM(H100:K100),3)</f>
        <v>0</v>
      </c>
      <c r="M100" s="458"/>
      <c r="N100" s="459"/>
      <c r="O100" s="459"/>
      <c r="P100" s="461"/>
      <c r="Q100" s="163">
        <f>ROUND(SUM(M100:P100),3)</f>
        <v>0</v>
      </c>
    </row>
    <row r="101" spans="1:17" outlineLevel="1" x14ac:dyDescent="0.25">
      <c r="A101" s="21" t="s">
        <v>168</v>
      </c>
      <c r="B101" s="440" t="s">
        <v>149</v>
      </c>
      <c r="C101" s="156">
        <f t="shared" ref="C101:Q101" si="27">ROUND(C102+C103,3)</f>
        <v>0</v>
      </c>
      <c r="D101" s="157">
        <f t="shared" si="27"/>
        <v>2.4</v>
      </c>
      <c r="E101" s="157">
        <f t="shared" si="27"/>
        <v>2</v>
      </c>
      <c r="F101" s="158">
        <f t="shared" si="27"/>
        <v>127.9</v>
      </c>
      <c r="G101" s="238">
        <f t="shared" si="27"/>
        <v>132.30000000000001</v>
      </c>
      <c r="H101" s="156">
        <f t="shared" si="27"/>
        <v>0</v>
      </c>
      <c r="I101" s="157">
        <f t="shared" si="27"/>
        <v>2.4</v>
      </c>
      <c r="J101" s="157">
        <f t="shared" si="27"/>
        <v>2</v>
      </c>
      <c r="K101" s="158">
        <f t="shared" si="27"/>
        <v>127.9</v>
      </c>
      <c r="L101" s="238">
        <f t="shared" si="27"/>
        <v>132.30000000000001</v>
      </c>
      <c r="M101" s="156">
        <f t="shared" si="27"/>
        <v>0</v>
      </c>
      <c r="N101" s="157">
        <f t="shared" si="27"/>
        <v>2.4</v>
      </c>
      <c r="O101" s="157">
        <f t="shared" si="27"/>
        <v>2</v>
      </c>
      <c r="P101" s="159">
        <f t="shared" si="27"/>
        <v>127.9</v>
      </c>
      <c r="Q101" s="238">
        <f t="shared" si="27"/>
        <v>132.30000000000001</v>
      </c>
    </row>
    <row r="102" spans="1:17" s="23" customFormat="1" ht="30" outlineLevel="2" x14ac:dyDescent="0.25">
      <c r="A102" s="30" t="s">
        <v>83</v>
      </c>
      <c r="B102" s="441" t="s">
        <v>149</v>
      </c>
      <c r="C102" s="171">
        <f>ROUND('1. Статистика'!N101,3)</f>
        <v>0</v>
      </c>
      <c r="D102" s="172">
        <f>ROUND('1. Статистика'!O101,3)</f>
        <v>2.4</v>
      </c>
      <c r="E102" s="172">
        <f>ROUND('1. Статистика'!P101,3)</f>
        <v>2</v>
      </c>
      <c r="F102" s="173">
        <f>ROUND('1. Статистика'!Q101,3)</f>
        <v>127.9</v>
      </c>
      <c r="G102" s="163">
        <f>ROUND(SUM(C102:F102),3)</f>
        <v>132.30000000000001</v>
      </c>
      <c r="H102" s="171">
        <f>ROUND(C101,3)</f>
        <v>0</v>
      </c>
      <c r="I102" s="172">
        <f>ROUND(D101,3)</f>
        <v>2.4</v>
      </c>
      <c r="J102" s="172">
        <f>ROUND(E101,3)</f>
        <v>2</v>
      </c>
      <c r="K102" s="173">
        <f>ROUND(F101,3)</f>
        <v>127.9</v>
      </c>
      <c r="L102" s="163">
        <f>ROUND(SUM(H102:K102),3)</f>
        <v>132.30000000000001</v>
      </c>
      <c r="M102" s="171">
        <f>ROUND(H101,3)</f>
        <v>0</v>
      </c>
      <c r="N102" s="172">
        <f>ROUND(I101,3)</f>
        <v>2.4</v>
      </c>
      <c r="O102" s="172">
        <f>ROUND(J101,3)</f>
        <v>2</v>
      </c>
      <c r="P102" s="174">
        <f>ROUND(K101,3)</f>
        <v>127.9</v>
      </c>
      <c r="Q102" s="163">
        <f>ROUND(SUM(M102:P102),3)</f>
        <v>132.30000000000001</v>
      </c>
    </row>
    <row r="103" spans="1:17" s="23" customFormat="1" ht="30" outlineLevel="2" x14ac:dyDescent="0.25">
      <c r="A103" s="30" t="s">
        <v>84</v>
      </c>
      <c r="B103" s="441" t="s">
        <v>149</v>
      </c>
      <c r="C103" s="458"/>
      <c r="D103" s="459"/>
      <c r="E103" s="459"/>
      <c r="F103" s="460"/>
      <c r="G103" s="163">
        <f>ROUND(SUM(C103:F103),3)</f>
        <v>0</v>
      </c>
      <c r="H103" s="458"/>
      <c r="I103" s="459"/>
      <c r="J103" s="459"/>
      <c r="K103" s="460"/>
      <c r="L103" s="163">
        <f>ROUND(SUM(H103:K103),3)</f>
        <v>0</v>
      </c>
      <c r="M103" s="458"/>
      <c r="N103" s="459"/>
      <c r="O103" s="459"/>
      <c r="P103" s="461"/>
      <c r="Q103" s="163">
        <f>ROUND(SUM(M103:P103),3)</f>
        <v>0</v>
      </c>
    </row>
    <row r="104" spans="1:17" outlineLevel="1" x14ac:dyDescent="0.25">
      <c r="A104" s="21" t="s">
        <v>169</v>
      </c>
      <c r="B104" s="440" t="s">
        <v>149</v>
      </c>
      <c r="C104" s="156">
        <f t="shared" ref="C104:Q104" si="28">ROUND(C105+C106,3)</f>
        <v>0</v>
      </c>
      <c r="D104" s="157">
        <f t="shared" si="28"/>
        <v>0</v>
      </c>
      <c r="E104" s="157">
        <f t="shared" si="28"/>
        <v>0</v>
      </c>
      <c r="F104" s="158">
        <f t="shared" si="28"/>
        <v>0</v>
      </c>
      <c r="G104" s="238">
        <f t="shared" si="28"/>
        <v>0</v>
      </c>
      <c r="H104" s="156">
        <f t="shared" si="28"/>
        <v>0</v>
      </c>
      <c r="I104" s="157">
        <f t="shared" si="28"/>
        <v>0</v>
      </c>
      <c r="J104" s="157">
        <f t="shared" si="28"/>
        <v>0</v>
      </c>
      <c r="K104" s="158">
        <f t="shared" si="28"/>
        <v>0</v>
      </c>
      <c r="L104" s="238">
        <f t="shared" si="28"/>
        <v>0</v>
      </c>
      <c r="M104" s="156">
        <f t="shared" si="28"/>
        <v>0</v>
      </c>
      <c r="N104" s="157">
        <f t="shared" si="28"/>
        <v>0</v>
      </c>
      <c r="O104" s="157">
        <f t="shared" si="28"/>
        <v>0</v>
      </c>
      <c r="P104" s="159">
        <f t="shared" si="28"/>
        <v>0</v>
      </c>
      <c r="Q104" s="238">
        <f t="shared" si="28"/>
        <v>0</v>
      </c>
    </row>
    <row r="105" spans="1:17" s="23" customFormat="1" ht="30" outlineLevel="2" x14ac:dyDescent="0.25">
      <c r="A105" s="30" t="s">
        <v>83</v>
      </c>
      <c r="B105" s="441" t="s">
        <v>149</v>
      </c>
      <c r="C105" s="171">
        <f>ROUND('1. Статистика'!N102,3)</f>
        <v>0</v>
      </c>
      <c r="D105" s="172">
        <f>ROUND('1. Статистика'!O102,3)</f>
        <v>0</v>
      </c>
      <c r="E105" s="172">
        <f>ROUND('1. Статистика'!P102,3)</f>
        <v>0</v>
      </c>
      <c r="F105" s="173">
        <f>ROUND('1. Статистика'!Q102,3)</f>
        <v>0</v>
      </c>
      <c r="G105" s="163">
        <f>ROUND(SUM(C105:F105),3)</f>
        <v>0</v>
      </c>
      <c r="H105" s="171">
        <f>ROUND(C104,3)</f>
        <v>0</v>
      </c>
      <c r="I105" s="172">
        <f>ROUND(D104,3)</f>
        <v>0</v>
      </c>
      <c r="J105" s="172">
        <f>ROUND(E104,3)</f>
        <v>0</v>
      </c>
      <c r="K105" s="173">
        <f>ROUND(F104,3)</f>
        <v>0</v>
      </c>
      <c r="L105" s="163">
        <f>ROUND(SUM(H105:K105),3)</f>
        <v>0</v>
      </c>
      <c r="M105" s="171">
        <f>ROUND(H104,3)</f>
        <v>0</v>
      </c>
      <c r="N105" s="172">
        <f>ROUND(I104,3)</f>
        <v>0</v>
      </c>
      <c r="O105" s="172">
        <f>ROUND(J104,3)</f>
        <v>0</v>
      </c>
      <c r="P105" s="174">
        <f>ROUND(K104,3)</f>
        <v>0</v>
      </c>
      <c r="Q105" s="163">
        <f>ROUND(SUM(M105:P105),3)</f>
        <v>0</v>
      </c>
    </row>
    <row r="106" spans="1:17" s="23" customFormat="1" ht="30" outlineLevel="2" x14ac:dyDescent="0.25">
      <c r="A106" s="30" t="s">
        <v>84</v>
      </c>
      <c r="B106" s="441" t="s">
        <v>149</v>
      </c>
      <c r="C106" s="458"/>
      <c r="D106" s="459"/>
      <c r="E106" s="459"/>
      <c r="F106" s="460"/>
      <c r="G106" s="163">
        <f>ROUND(SUM(C106:F106),3)</f>
        <v>0</v>
      </c>
      <c r="H106" s="458"/>
      <c r="I106" s="459"/>
      <c r="J106" s="459"/>
      <c r="K106" s="460"/>
      <c r="L106" s="163">
        <f>ROUND(SUM(H106:K106),3)</f>
        <v>0</v>
      </c>
      <c r="M106" s="458"/>
      <c r="N106" s="459"/>
      <c r="O106" s="459"/>
      <c r="P106" s="461"/>
      <c r="Q106" s="163">
        <f>ROUND(SUM(M106:P106),3)</f>
        <v>0</v>
      </c>
    </row>
    <row r="107" spans="1:17" outlineLevel="1" x14ac:dyDescent="0.25">
      <c r="A107" s="21" t="s">
        <v>170</v>
      </c>
      <c r="B107" s="440" t="s">
        <v>149</v>
      </c>
      <c r="C107" s="156">
        <f t="shared" ref="C107:Q107" si="29">ROUND(C108+C109,3)</f>
        <v>0</v>
      </c>
      <c r="D107" s="157">
        <f t="shared" si="29"/>
        <v>0</v>
      </c>
      <c r="E107" s="157">
        <f t="shared" si="29"/>
        <v>0.6</v>
      </c>
      <c r="F107" s="158">
        <f t="shared" si="29"/>
        <v>0.3</v>
      </c>
      <c r="G107" s="238">
        <f t="shared" si="29"/>
        <v>0.9</v>
      </c>
      <c r="H107" s="156">
        <f t="shared" si="29"/>
        <v>0</v>
      </c>
      <c r="I107" s="157">
        <f t="shared" si="29"/>
        <v>0</v>
      </c>
      <c r="J107" s="157">
        <f t="shared" si="29"/>
        <v>0.6</v>
      </c>
      <c r="K107" s="158">
        <f t="shared" si="29"/>
        <v>0.3</v>
      </c>
      <c r="L107" s="238">
        <f t="shared" si="29"/>
        <v>0.9</v>
      </c>
      <c r="M107" s="156">
        <f t="shared" si="29"/>
        <v>0</v>
      </c>
      <c r="N107" s="157">
        <f t="shared" si="29"/>
        <v>0</v>
      </c>
      <c r="O107" s="157">
        <f t="shared" si="29"/>
        <v>0.6</v>
      </c>
      <c r="P107" s="159">
        <f t="shared" si="29"/>
        <v>0.3</v>
      </c>
      <c r="Q107" s="238">
        <f t="shared" si="29"/>
        <v>0.9</v>
      </c>
    </row>
    <row r="108" spans="1:17" s="23" customFormat="1" ht="30" outlineLevel="2" x14ac:dyDescent="0.25">
      <c r="A108" s="30" t="s">
        <v>83</v>
      </c>
      <c r="B108" s="441" t="s">
        <v>149</v>
      </c>
      <c r="C108" s="171">
        <f>ROUND('1. Статистика'!N103,3)</f>
        <v>0</v>
      </c>
      <c r="D108" s="172">
        <f>ROUND('1. Статистика'!O103,3)</f>
        <v>0</v>
      </c>
      <c r="E108" s="172">
        <f>ROUND('1. Статистика'!P103,3)</f>
        <v>0.6</v>
      </c>
      <c r="F108" s="173">
        <f>ROUND('1. Статистика'!Q103,3)</f>
        <v>0.3</v>
      </c>
      <c r="G108" s="163">
        <f>ROUND(SUM(C108:F108),3)</f>
        <v>0.9</v>
      </c>
      <c r="H108" s="171">
        <f>ROUND(C107,3)</f>
        <v>0</v>
      </c>
      <c r="I108" s="172">
        <f>ROUND(D107,3)</f>
        <v>0</v>
      </c>
      <c r="J108" s="172">
        <f>ROUND(E107,3)</f>
        <v>0.6</v>
      </c>
      <c r="K108" s="173">
        <f>ROUND(F107,3)</f>
        <v>0.3</v>
      </c>
      <c r="L108" s="163">
        <f>ROUND(SUM(H108:K108),3)</f>
        <v>0.9</v>
      </c>
      <c r="M108" s="171">
        <f>ROUND(H107,3)</f>
        <v>0</v>
      </c>
      <c r="N108" s="172">
        <f>ROUND(I107,3)</f>
        <v>0</v>
      </c>
      <c r="O108" s="172">
        <f>ROUND(J107,3)</f>
        <v>0.6</v>
      </c>
      <c r="P108" s="174">
        <f>ROUND(K107,3)</f>
        <v>0.3</v>
      </c>
      <c r="Q108" s="163">
        <f>ROUND(SUM(M108:P108),3)</f>
        <v>0.9</v>
      </c>
    </row>
    <row r="109" spans="1:17" s="23" customFormat="1" ht="30" outlineLevel="2" x14ac:dyDescent="0.25">
      <c r="A109" s="30" t="s">
        <v>84</v>
      </c>
      <c r="B109" s="441" t="s">
        <v>149</v>
      </c>
      <c r="C109" s="458"/>
      <c r="D109" s="459"/>
      <c r="E109" s="459"/>
      <c r="F109" s="460"/>
      <c r="G109" s="163">
        <f>ROUND(SUM(C109:F109),3)</f>
        <v>0</v>
      </c>
      <c r="H109" s="458"/>
      <c r="I109" s="459"/>
      <c r="J109" s="459"/>
      <c r="K109" s="460"/>
      <c r="L109" s="163">
        <f>ROUND(SUM(H109:K109),3)</f>
        <v>0</v>
      </c>
      <c r="M109" s="458"/>
      <c r="N109" s="459"/>
      <c r="O109" s="459"/>
      <c r="P109" s="461"/>
      <c r="Q109" s="163">
        <f>ROUND(SUM(M109:P109),3)</f>
        <v>0</v>
      </c>
    </row>
    <row r="110" spans="1:17" outlineLevel="1" x14ac:dyDescent="0.25">
      <c r="A110" s="21" t="s">
        <v>171</v>
      </c>
      <c r="B110" s="440" t="s">
        <v>149</v>
      </c>
      <c r="C110" s="156">
        <f t="shared" ref="C110:Q110" si="30">ROUND(C111+C112,3)</f>
        <v>0</v>
      </c>
      <c r="D110" s="157">
        <f t="shared" si="30"/>
        <v>0</v>
      </c>
      <c r="E110" s="157">
        <f t="shared" si="30"/>
        <v>0.2</v>
      </c>
      <c r="F110" s="158">
        <f t="shared" si="30"/>
        <v>1.5</v>
      </c>
      <c r="G110" s="238">
        <f t="shared" si="30"/>
        <v>1.7</v>
      </c>
      <c r="H110" s="156">
        <f t="shared" si="30"/>
        <v>0</v>
      </c>
      <c r="I110" s="157">
        <f t="shared" si="30"/>
        <v>0</v>
      </c>
      <c r="J110" s="157">
        <f t="shared" si="30"/>
        <v>0.2</v>
      </c>
      <c r="K110" s="158">
        <f t="shared" si="30"/>
        <v>1.5</v>
      </c>
      <c r="L110" s="238">
        <f t="shared" si="30"/>
        <v>1.7</v>
      </c>
      <c r="M110" s="156">
        <f t="shared" si="30"/>
        <v>0</v>
      </c>
      <c r="N110" s="157">
        <f t="shared" si="30"/>
        <v>0</v>
      </c>
      <c r="O110" s="157">
        <f t="shared" si="30"/>
        <v>0.2</v>
      </c>
      <c r="P110" s="159">
        <f t="shared" si="30"/>
        <v>1.5</v>
      </c>
      <c r="Q110" s="238">
        <f t="shared" si="30"/>
        <v>1.7</v>
      </c>
    </row>
    <row r="111" spans="1:17" s="23" customFormat="1" ht="30" outlineLevel="2" x14ac:dyDescent="0.25">
      <c r="A111" s="30" t="s">
        <v>83</v>
      </c>
      <c r="B111" s="441" t="s">
        <v>149</v>
      </c>
      <c r="C111" s="171">
        <f>ROUND('1. Статистика'!N104,3)</f>
        <v>0</v>
      </c>
      <c r="D111" s="172">
        <f>ROUND('1. Статистика'!O104,3)</f>
        <v>0</v>
      </c>
      <c r="E111" s="172">
        <f>ROUND('1. Статистика'!P104,3)</f>
        <v>0.2</v>
      </c>
      <c r="F111" s="173">
        <f>ROUND('1. Статистика'!Q104,3)</f>
        <v>1.5</v>
      </c>
      <c r="G111" s="163">
        <f>ROUND(SUM(C111:F111),3)</f>
        <v>1.7</v>
      </c>
      <c r="H111" s="171">
        <f>ROUND(C110,3)</f>
        <v>0</v>
      </c>
      <c r="I111" s="172">
        <f>ROUND(D110,3)</f>
        <v>0</v>
      </c>
      <c r="J111" s="172">
        <f>ROUND(E110,3)</f>
        <v>0.2</v>
      </c>
      <c r="K111" s="173">
        <f>ROUND(F110,3)</f>
        <v>1.5</v>
      </c>
      <c r="L111" s="163">
        <f>ROUND(SUM(H111:K111),3)</f>
        <v>1.7</v>
      </c>
      <c r="M111" s="171">
        <f>ROUND(H110,3)</f>
        <v>0</v>
      </c>
      <c r="N111" s="172">
        <f>ROUND(I110,3)</f>
        <v>0</v>
      </c>
      <c r="O111" s="172">
        <f>ROUND(J110,3)</f>
        <v>0.2</v>
      </c>
      <c r="P111" s="174">
        <f>ROUND(K110,3)</f>
        <v>1.5</v>
      </c>
      <c r="Q111" s="163">
        <f>ROUND(SUM(M111:P111),3)</f>
        <v>1.7</v>
      </c>
    </row>
    <row r="112" spans="1:17" s="23" customFormat="1" ht="30" outlineLevel="2" x14ac:dyDescent="0.25">
      <c r="A112" s="30" t="s">
        <v>84</v>
      </c>
      <c r="B112" s="441" t="s">
        <v>149</v>
      </c>
      <c r="C112" s="458"/>
      <c r="D112" s="459"/>
      <c r="E112" s="459"/>
      <c r="F112" s="460"/>
      <c r="G112" s="163">
        <f>ROUND(SUM(C112:F112),3)</f>
        <v>0</v>
      </c>
      <c r="H112" s="458"/>
      <c r="I112" s="459"/>
      <c r="J112" s="459"/>
      <c r="K112" s="460"/>
      <c r="L112" s="163">
        <f>ROUND(SUM(H112:K112),3)</f>
        <v>0</v>
      </c>
      <c r="M112" s="458"/>
      <c r="N112" s="459"/>
      <c r="O112" s="459"/>
      <c r="P112" s="461"/>
      <c r="Q112" s="163">
        <f>ROUND(SUM(M112:P112),3)</f>
        <v>0</v>
      </c>
    </row>
    <row r="113" spans="1:17" outlineLevel="1" x14ac:dyDescent="0.25">
      <c r="A113" s="21" t="s">
        <v>176</v>
      </c>
      <c r="B113" s="440" t="s">
        <v>149</v>
      </c>
      <c r="C113" s="156">
        <f t="shared" ref="C113:Q113" si="31">ROUND(C114+C115,3)</f>
        <v>0</v>
      </c>
      <c r="D113" s="157">
        <f t="shared" si="31"/>
        <v>0</v>
      </c>
      <c r="E113" s="157">
        <f t="shared" si="31"/>
        <v>0</v>
      </c>
      <c r="F113" s="158">
        <f t="shared" si="31"/>
        <v>0</v>
      </c>
      <c r="G113" s="238">
        <f t="shared" si="31"/>
        <v>0</v>
      </c>
      <c r="H113" s="156">
        <f t="shared" si="31"/>
        <v>0</v>
      </c>
      <c r="I113" s="157">
        <f t="shared" si="31"/>
        <v>0</v>
      </c>
      <c r="J113" s="157">
        <f t="shared" si="31"/>
        <v>0</v>
      </c>
      <c r="K113" s="158">
        <f t="shared" si="31"/>
        <v>0</v>
      </c>
      <c r="L113" s="238">
        <f t="shared" si="31"/>
        <v>0</v>
      </c>
      <c r="M113" s="156">
        <f t="shared" si="31"/>
        <v>0</v>
      </c>
      <c r="N113" s="157">
        <f t="shared" si="31"/>
        <v>0</v>
      </c>
      <c r="O113" s="157">
        <f t="shared" si="31"/>
        <v>0</v>
      </c>
      <c r="P113" s="159">
        <f t="shared" si="31"/>
        <v>0</v>
      </c>
      <c r="Q113" s="238">
        <f t="shared" si="31"/>
        <v>0</v>
      </c>
    </row>
    <row r="114" spans="1:17" s="23" customFormat="1" ht="30" outlineLevel="2" x14ac:dyDescent="0.25">
      <c r="A114" s="30" t="s">
        <v>83</v>
      </c>
      <c r="B114" s="441" t="s">
        <v>149</v>
      </c>
      <c r="C114" s="171">
        <f>ROUND('1. Статистика'!N105,3)</f>
        <v>0</v>
      </c>
      <c r="D114" s="172">
        <f>ROUND('1. Статистика'!O105,3)</f>
        <v>0</v>
      </c>
      <c r="E114" s="172">
        <f>ROUND('1. Статистика'!P105,3)</f>
        <v>0</v>
      </c>
      <c r="F114" s="173">
        <f>ROUND('1. Статистика'!Q105,3)</f>
        <v>0</v>
      </c>
      <c r="G114" s="163">
        <f>ROUND(SUM(C114:F114),3)</f>
        <v>0</v>
      </c>
      <c r="H114" s="171">
        <f>ROUND(C113,3)</f>
        <v>0</v>
      </c>
      <c r="I114" s="172">
        <f>ROUND(D113,3)</f>
        <v>0</v>
      </c>
      <c r="J114" s="172">
        <f>ROUND(E113,3)</f>
        <v>0</v>
      </c>
      <c r="K114" s="173">
        <f>ROUND(F113,3)</f>
        <v>0</v>
      </c>
      <c r="L114" s="163">
        <f>ROUND(SUM(H114:K114),3)</f>
        <v>0</v>
      </c>
      <c r="M114" s="171">
        <f>ROUND(H113,3)</f>
        <v>0</v>
      </c>
      <c r="N114" s="172">
        <f>ROUND(I113,3)</f>
        <v>0</v>
      </c>
      <c r="O114" s="172">
        <f>ROUND(J113,3)</f>
        <v>0</v>
      </c>
      <c r="P114" s="174">
        <f>ROUND(K113,3)</f>
        <v>0</v>
      </c>
      <c r="Q114" s="163">
        <f>ROUND(SUM(M114:P114),3)</f>
        <v>0</v>
      </c>
    </row>
    <row r="115" spans="1:17" s="23" customFormat="1" ht="30" outlineLevel="2" x14ac:dyDescent="0.25">
      <c r="A115" s="30" t="s">
        <v>84</v>
      </c>
      <c r="B115" s="441" t="s">
        <v>149</v>
      </c>
      <c r="C115" s="458"/>
      <c r="D115" s="459"/>
      <c r="E115" s="459"/>
      <c r="F115" s="460"/>
      <c r="G115" s="163">
        <f>ROUND(SUM(C115:F115),3)</f>
        <v>0</v>
      </c>
      <c r="H115" s="458"/>
      <c r="I115" s="459"/>
      <c r="J115" s="459"/>
      <c r="K115" s="460"/>
      <c r="L115" s="163">
        <f>ROUND(SUM(H115:K115),3)</f>
        <v>0</v>
      </c>
      <c r="M115" s="458"/>
      <c r="N115" s="459"/>
      <c r="O115" s="459"/>
      <c r="P115" s="461"/>
      <c r="Q115" s="163">
        <f>ROUND(SUM(M115:P115),3)</f>
        <v>0</v>
      </c>
    </row>
    <row r="116" spans="1:17" outlineLevel="1" x14ac:dyDescent="0.25">
      <c r="A116" s="21" t="s">
        <v>172</v>
      </c>
      <c r="B116" s="440" t="s">
        <v>149</v>
      </c>
      <c r="C116" s="156">
        <f t="shared" ref="C116:Q116" si="32">ROUND(C117+C118,3)</f>
        <v>0</v>
      </c>
      <c r="D116" s="157">
        <f t="shared" si="32"/>
        <v>4</v>
      </c>
      <c r="E116" s="157">
        <f t="shared" si="32"/>
        <v>5.5</v>
      </c>
      <c r="F116" s="158">
        <f t="shared" si="32"/>
        <v>6.2</v>
      </c>
      <c r="G116" s="238">
        <f t="shared" si="32"/>
        <v>15.7</v>
      </c>
      <c r="H116" s="156">
        <f t="shared" si="32"/>
        <v>0</v>
      </c>
      <c r="I116" s="157">
        <f t="shared" si="32"/>
        <v>4</v>
      </c>
      <c r="J116" s="157">
        <f t="shared" si="32"/>
        <v>5.5</v>
      </c>
      <c r="K116" s="158">
        <f t="shared" si="32"/>
        <v>6.2</v>
      </c>
      <c r="L116" s="238">
        <f t="shared" si="32"/>
        <v>15.7</v>
      </c>
      <c r="M116" s="156">
        <f t="shared" si="32"/>
        <v>0</v>
      </c>
      <c r="N116" s="157">
        <f t="shared" si="32"/>
        <v>4</v>
      </c>
      <c r="O116" s="157">
        <f t="shared" si="32"/>
        <v>5.5</v>
      </c>
      <c r="P116" s="159">
        <f t="shared" si="32"/>
        <v>6.2</v>
      </c>
      <c r="Q116" s="238">
        <f t="shared" si="32"/>
        <v>15.7</v>
      </c>
    </row>
    <row r="117" spans="1:17" s="23" customFormat="1" ht="30" outlineLevel="2" x14ac:dyDescent="0.25">
      <c r="A117" s="30" t="s">
        <v>83</v>
      </c>
      <c r="B117" s="441" t="s">
        <v>149</v>
      </c>
      <c r="C117" s="171">
        <f>ROUND('1. Статистика'!N106,3)</f>
        <v>0</v>
      </c>
      <c r="D117" s="172">
        <f>ROUND('1. Статистика'!O106,3)</f>
        <v>4</v>
      </c>
      <c r="E117" s="172">
        <f>ROUND('1. Статистика'!P106,3)</f>
        <v>5.5</v>
      </c>
      <c r="F117" s="173">
        <f>ROUND('1. Статистика'!Q106,3)</f>
        <v>6.2</v>
      </c>
      <c r="G117" s="163">
        <f>ROUND(SUM(C117:F117),3)</f>
        <v>15.7</v>
      </c>
      <c r="H117" s="171">
        <f>ROUND(C116,3)</f>
        <v>0</v>
      </c>
      <c r="I117" s="172">
        <f>ROUND(D116,3)</f>
        <v>4</v>
      </c>
      <c r="J117" s="172">
        <f>ROUND(E116,3)</f>
        <v>5.5</v>
      </c>
      <c r="K117" s="173">
        <f>ROUND(F116,3)</f>
        <v>6.2</v>
      </c>
      <c r="L117" s="163">
        <f>ROUND(SUM(H117:K117),3)</f>
        <v>15.7</v>
      </c>
      <c r="M117" s="171">
        <f>ROUND(H116,3)</f>
        <v>0</v>
      </c>
      <c r="N117" s="172">
        <f>ROUND(I116,3)</f>
        <v>4</v>
      </c>
      <c r="O117" s="172">
        <f>ROUND(J116,3)</f>
        <v>5.5</v>
      </c>
      <c r="P117" s="174">
        <f>ROUND(K116,3)</f>
        <v>6.2</v>
      </c>
      <c r="Q117" s="163">
        <f>ROUND(SUM(M117:P117),3)</f>
        <v>15.7</v>
      </c>
    </row>
    <row r="118" spans="1:17" s="23" customFormat="1" ht="30" outlineLevel="2" x14ac:dyDescent="0.25">
      <c r="A118" s="30" t="s">
        <v>84</v>
      </c>
      <c r="B118" s="441" t="s">
        <v>149</v>
      </c>
      <c r="C118" s="458"/>
      <c r="D118" s="459"/>
      <c r="E118" s="459"/>
      <c r="F118" s="460"/>
      <c r="G118" s="163">
        <f>ROUND(SUM(C118:F118),3)</f>
        <v>0</v>
      </c>
      <c r="H118" s="458"/>
      <c r="I118" s="459"/>
      <c r="J118" s="459"/>
      <c r="K118" s="460"/>
      <c r="L118" s="163">
        <f>ROUND(SUM(H118:K118),3)</f>
        <v>0</v>
      </c>
      <c r="M118" s="458"/>
      <c r="N118" s="459"/>
      <c r="O118" s="459"/>
      <c r="P118" s="461"/>
      <c r="Q118" s="163">
        <f>ROUND(SUM(M118:P118),3)</f>
        <v>0</v>
      </c>
    </row>
    <row r="119" spans="1:17" s="33" customFormat="1" x14ac:dyDescent="0.25">
      <c r="A119" s="231" t="s">
        <v>85</v>
      </c>
      <c r="B119" s="443" t="s">
        <v>149</v>
      </c>
      <c r="C119" s="232">
        <f t="shared" ref="C119:Q119" si="33">ROUND(SUM(C120:C126),3)</f>
        <v>0</v>
      </c>
      <c r="D119" s="233">
        <f t="shared" si="33"/>
        <v>0.3</v>
      </c>
      <c r="E119" s="233">
        <f t="shared" si="33"/>
        <v>315.60000000000002</v>
      </c>
      <c r="F119" s="234">
        <f t="shared" si="33"/>
        <v>84.9</v>
      </c>
      <c r="G119" s="151">
        <f t="shared" si="33"/>
        <v>400.8</v>
      </c>
      <c r="H119" s="232">
        <f t="shared" si="33"/>
        <v>0</v>
      </c>
      <c r="I119" s="233">
        <f t="shared" si="33"/>
        <v>0.3</v>
      </c>
      <c r="J119" s="233">
        <f t="shared" si="33"/>
        <v>325.60000000000002</v>
      </c>
      <c r="K119" s="234">
        <f t="shared" si="33"/>
        <v>89.9</v>
      </c>
      <c r="L119" s="151">
        <f t="shared" si="33"/>
        <v>415.8</v>
      </c>
      <c r="M119" s="232">
        <f t="shared" si="33"/>
        <v>0</v>
      </c>
      <c r="N119" s="233">
        <f t="shared" si="33"/>
        <v>0.3</v>
      </c>
      <c r="O119" s="233">
        <f t="shared" si="33"/>
        <v>325.60000000000002</v>
      </c>
      <c r="P119" s="235">
        <f t="shared" si="33"/>
        <v>89.9</v>
      </c>
      <c r="Q119" s="151">
        <f t="shared" si="33"/>
        <v>415.8</v>
      </c>
    </row>
    <row r="120" spans="1:17" s="19" customFormat="1" outlineLevel="1" x14ac:dyDescent="0.25">
      <c r="A120" s="21" t="s">
        <v>167</v>
      </c>
      <c r="B120" s="440" t="s">
        <v>149</v>
      </c>
      <c r="C120" s="152">
        <f>ROUND(C128+C164,3)</f>
        <v>0</v>
      </c>
      <c r="D120" s="153">
        <f>ROUND(D128+D164,3)</f>
        <v>0</v>
      </c>
      <c r="E120" s="153">
        <f>ROUND(E128+E164,3)</f>
        <v>2</v>
      </c>
      <c r="F120" s="154">
        <f>ROUND(F128+F164,3)</f>
        <v>1.1000000000000001</v>
      </c>
      <c r="G120" s="237">
        <f t="shared" ref="G120:G126" si="34">ROUND(SUM(C120:F120),3)</f>
        <v>3.1</v>
      </c>
      <c r="H120" s="152">
        <f>ROUND(H128+H164,3)</f>
        <v>0</v>
      </c>
      <c r="I120" s="153">
        <f>ROUND(I128+I164,3)</f>
        <v>0</v>
      </c>
      <c r="J120" s="153">
        <f>ROUND(J128+J164,3)</f>
        <v>2</v>
      </c>
      <c r="K120" s="154">
        <f>ROUND(K128+K164,3)</f>
        <v>1.1000000000000001</v>
      </c>
      <c r="L120" s="237">
        <f t="shared" ref="L120:L126" si="35">ROUND(SUM(H120:K120),3)</f>
        <v>3.1</v>
      </c>
      <c r="M120" s="152">
        <f>ROUND(M128+M164,3)</f>
        <v>0</v>
      </c>
      <c r="N120" s="153">
        <f>ROUND(N128+N164,3)</f>
        <v>0</v>
      </c>
      <c r="O120" s="153">
        <f>ROUND(O128+O164,3)</f>
        <v>2</v>
      </c>
      <c r="P120" s="155">
        <f>ROUND(P128+P164,3)</f>
        <v>1.1000000000000001</v>
      </c>
      <c r="Q120" s="237">
        <f t="shared" ref="Q120:Q126" si="36">ROUND(SUM(M120:P120),3)</f>
        <v>3.1</v>
      </c>
    </row>
    <row r="121" spans="1:17" s="19" customFormat="1" outlineLevel="1" x14ac:dyDescent="0.25">
      <c r="A121" s="21" t="s">
        <v>168</v>
      </c>
      <c r="B121" s="440" t="s">
        <v>149</v>
      </c>
      <c r="C121" s="152">
        <f>ROUND(C133+C169,3)</f>
        <v>0</v>
      </c>
      <c r="D121" s="153">
        <f>ROUND(D133+D169,3)</f>
        <v>0</v>
      </c>
      <c r="E121" s="153">
        <f>ROUND(E133+E169,3)</f>
        <v>300</v>
      </c>
      <c r="F121" s="154">
        <f>ROUND(F133+F169,3)</f>
        <v>78.5</v>
      </c>
      <c r="G121" s="237">
        <f t="shared" si="34"/>
        <v>378.5</v>
      </c>
      <c r="H121" s="152">
        <f>ROUND(H133+H169,3)</f>
        <v>0</v>
      </c>
      <c r="I121" s="153">
        <f>ROUND(I133+I169,3)</f>
        <v>0</v>
      </c>
      <c r="J121" s="153">
        <f>ROUND(J133+J169,3)</f>
        <v>310</v>
      </c>
      <c r="K121" s="154">
        <f>ROUND(K133+K169,3)</f>
        <v>83.5</v>
      </c>
      <c r="L121" s="237">
        <f t="shared" si="35"/>
        <v>393.5</v>
      </c>
      <c r="M121" s="152">
        <f>ROUND(M133+M169,3)</f>
        <v>0</v>
      </c>
      <c r="N121" s="153">
        <f>ROUND(N133+N169,3)</f>
        <v>0</v>
      </c>
      <c r="O121" s="153">
        <f>ROUND(O133+O169,3)</f>
        <v>310</v>
      </c>
      <c r="P121" s="155">
        <f>ROUND(P133+P169,3)</f>
        <v>83.5</v>
      </c>
      <c r="Q121" s="237">
        <f t="shared" si="36"/>
        <v>393.5</v>
      </c>
    </row>
    <row r="122" spans="1:17" s="19" customFormat="1" outlineLevel="1" x14ac:dyDescent="0.25">
      <c r="A122" s="21" t="s">
        <v>169</v>
      </c>
      <c r="B122" s="440" t="s">
        <v>149</v>
      </c>
      <c r="C122" s="152">
        <f>ROUND(C138+C174,3)</f>
        <v>0</v>
      </c>
      <c r="D122" s="153">
        <f>ROUND(D138+D174,3)</f>
        <v>0</v>
      </c>
      <c r="E122" s="153">
        <f>ROUND(E138+E174,3)</f>
        <v>7</v>
      </c>
      <c r="F122" s="154">
        <f>ROUND(F138+F174,3)</f>
        <v>1.1000000000000001</v>
      </c>
      <c r="G122" s="237">
        <f t="shared" si="34"/>
        <v>8.1</v>
      </c>
      <c r="H122" s="152">
        <f>ROUND(H138+H174,3)</f>
        <v>0</v>
      </c>
      <c r="I122" s="153">
        <f>ROUND(I138+I174,3)</f>
        <v>0</v>
      </c>
      <c r="J122" s="153">
        <f>ROUND(J138+J174,3)</f>
        <v>7</v>
      </c>
      <c r="K122" s="154">
        <f>ROUND(K138+K174,3)</f>
        <v>1.1000000000000001</v>
      </c>
      <c r="L122" s="237">
        <f t="shared" si="35"/>
        <v>8.1</v>
      </c>
      <c r="M122" s="152">
        <f>ROUND(M138+M174,3)</f>
        <v>0</v>
      </c>
      <c r="N122" s="153">
        <f>ROUND(N138+N174,3)</f>
        <v>0</v>
      </c>
      <c r="O122" s="153">
        <f>ROUND(O138+O174,3)</f>
        <v>7</v>
      </c>
      <c r="P122" s="155">
        <f>ROUND(P138+P174,3)</f>
        <v>1.1000000000000001</v>
      </c>
      <c r="Q122" s="237">
        <f t="shared" si="36"/>
        <v>8.1</v>
      </c>
    </row>
    <row r="123" spans="1:17" s="19" customFormat="1" outlineLevel="1" x14ac:dyDescent="0.25">
      <c r="A123" s="21" t="s">
        <v>170</v>
      </c>
      <c r="B123" s="440" t="s">
        <v>149</v>
      </c>
      <c r="C123" s="152">
        <f>ROUND(C143+C179,3)</f>
        <v>0</v>
      </c>
      <c r="D123" s="153">
        <f>ROUND(D143+D179,3)</f>
        <v>0</v>
      </c>
      <c r="E123" s="153">
        <f>ROUND(E143+E179,3)</f>
        <v>0</v>
      </c>
      <c r="F123" s="154">
        <f>ROUND(F143+F179,3)</f>
        <v>0</v>
      </c>
      <c r="G123" s="237">
        <f t="shared" si="34"/>
        <v>0</v>
      </c>
      <c r="H123" s="152">
        <f>ROUND(H143+H179,3)</f>
        <v>0</v>
      </c>
      <c r="I123" s="153">
        <f>ROUND(I143+I179,3)</f>
        <v>0</v>
      </c>
      <c r="J123" s="153">
        <f>ROUND(J143+J179,3)</f>
        <v>0</v>
      </c>
      <c r="K123" s="154">
        <f>ROUND(K143+K179,3)</f>
        <v>0</v>
      </c>
      <c r="L123" s="237">
        <f t="shared" si="35"/>
        <v>0</v>
      </c>
      <c r="M123" s="152">
        <f>ROUND(M143+M179,3)</f>
        <v>0</v>
      </c>
      <c r="N123" s="153">
        <f>ROUND(N143+N179,3)</f>
        <v>0</v>
      </c>
      <c r="O123" s="153">
        <f>ROUND(O143+O179,3)</f>
        <v>0</v>
      </c>
      <c r="P123" s="155">
        <f>ROUND(P143+P179,3)</f>
        <v>0</v>
      </c>
      <c r="Q123" s="237">
        <f t="shared" si="36"/>
        <v>0</v>
      </c>
    </row>
    <row r="124" spans="1:17" s="19" customFormat="1" outlineLevel="1" x14ac:dyDescent="0.25">
      <c r="A124" s="21" t="s">
        <v>171</v>
      </c>
      <c r="B124" s="440" t="s">
        <v>149</v>
      </c>
      <c r="C124" s="152">
        <f>ROUND(C148+C184,3)</f>
        <v>0</v>
      </c>
      <c r="D124" s="153">
        <f>ROUND(D148+D184,3)</f>
        <v>0</v>
      </c>
      <c r="E124" s="153">
        <f>ROUND(E148+E184,3)</f>
        <v>0.9</v>
      </c>
      <c r="F124" s="154">
        <f>ROUND(F148+F184,3)</f>
        <v>1</v>
      </c>
      <c r="G124" s="237">
        <f t="shared" si="34"/>
        <v>1.9</v>
      </c>
      <c r="H124" s="152">
        <f>ROUND(H148+H184,3)</f>
        <v>0</v>
      </c>
      <c r="I124" s="153">
        <f>ROUND(I148+I184,3)</f>
        <v>0</v>
      </c>
      <c r="J124" s="153">
        <f>ROUND(J148+J184,3)</f>
        <v>0.9</v>
      </c>
      <c r="K124" s="154">
        <f>ROUND(K148+K184,3)</f>
        <v>1</v>
      </c>
      <c r="L124" s="237">
        <f t="shared" si="35"/>
        <v>1.9</v>
      </c>
      <c r="M124" s="152">
        <f>ROUND(M148+M184,3)</f>
        <v>0</v>
      </c>
      <c r="N124" s="153">
        <f>ROUND(N148+N184,3)</f>
        <v>0</v>
      </c>
      <c r="O124" s="153">
        <f>ROUND(O148+O184,3)</f>
        <v>0.9</v>
      </c>
      <c r="P124" s="155">
        <f>ROUND(P148+P184,3)</f>
        <v>1</v>
      </c>
      <c r="Q124" s="237">
        <f t="shared" si="36"/>
        <v>1.9</v>
      </c>
    </row>
    <row r="125" spans="1:17" s="19" customFormat="1" outlineLevel="1" x14ac:dyDescent="0.25">
      <c r="A125" s="21" t="s">
        <v>176</v>
      </c>
      <c r="B125" s="440" t="s">
        <v>149</v>
      </c>
      <c r="C125" s="152">
        <f>ROUND(C153+C189,3)</f>
        <v>0</v>
      </c>
      <c r="D125" s="153">
        <f>ROUND(D153+D189,3)</f>
        <v>0.3</v>
      </c>
      <c r="E125" s="153">
        <f>ROUND(E153+E189,3)</f>
        <v>2.2000000000000002</v>
      </c>
      <c r="F125" s="154">
        <f>ROUND(F153+F189,3)</f>
        <v>1.5</v>
      </c>
      <c r="G125" s="237">
        <f t="shared" si="34"/>
        <v>4</v>
      </c>
      <c r="H125" s="152">
        <f>ROUND(H153+H189,3)</f>
        <v>0</v>
      </c>
      <c r="I125" s="153">
        <f>ROUND(I153+I189,3)</f>
        <v>0.3</v>
      </c>
      <c r="J125" s="153">
        <f>ROUND(J153+J189,3)</f>
        <v>2.2000000000000002</v>
      </c>
      <c r="K125" s="154">
        <f>ROUND(K153+K189,3)</f>
        <v>1.5</v>
      </c>
      <c r="L125" s="237">
        <f t="shared" si="35"/>
        <v>4</v>
      </c>
      <c r="M125" s="152">
        <f>ROUND(M153+M189,3)</f>
        <v>0</v>
      </c>
      <c r="N125" s="153">
        <f>ROUND(N153+N189,3)</f>
        <v>0.3</v>
      </c>
      <c r="O125" s="153">
        <f>ROUND(O153+O189,3)</f>
        <v>2.2000000000000002</v>
      </c>
      <c r="P125" s="155">
        <f>ROUND(P153+P189,3)</f>
        <v>1.5</v>
      </c>
      <c r="Q125" s="237">
        <f t="shared" si="36"/>
        <v>4</v>
      </c>
    </row>
    <row r="126" spans="1:17" s="19" customFormat="1" outlineLevel="1" x14ac:dyDescent="0.25">
      <c r="A126" s="21" t="s">
        <v>172</v>
      </c>
      <c r="B126" s="440" t="s">
        <v>149</v>
      </c>
      <c r="C126" s="152">
        <f>ROUND(C158+C194,3)</f>
        <v>0</v>
      </c>
      <c r="D126" s="153">
        <f>ROUND(D158+D194,3)</f>
        <v>0</v>
      </c>
      <c r="E126" s="153">
        <f>ROUND(E158+E194,3)</f>
        <v>3.5</v>
      </c>
      <c r="F126" s="154">
        <f>ROUND(F158+F194,3)</f>
        <v>1.7</v>
      </c>
      <c r="G126" s="237">
        <f t="shared" si="34"/>
        <v>5.2</v>
      </c>
      <c r="H126" s="152">
        <f>ROUND(H158+H194,3)</f>
        <v>0</v>
      </c>
      <c r="I126" s="153">
        <f>ROUND(I158+I194,3)</f>
        <v>0</v>
      </c>
      <c r="J126" s="153">
        <f>ROUND(J158+J194,3)</f>
        <v>3.5</v>
      </c>
      <c r="K126" s="154">
        <f>ROUND(K158+K194,3)</f>
        <v>1.7</v>
      </c>
      <c r="L126" s="237">
        <f t="shared" si="35"/>
        <v>5.2</v>
      </c>
      <c r="M126" s="152">
        <f>ROUND(M158+M194,3)</f>
        <v>0</v>
      </c>
      <c r="N126" s="153">
        <f>ROUND(N158+N194,3)</f>
        <v>0</v>
      </c>
      <c r="O126" s="153">
        <f>ROUND(O158+O194,3)</f>
        <v>3.5</v>
      </c>
      <c r="P126" s="155">
        <f>ROUND(P158+P194,3)</f>
        <v>1.7</v>
      </c>
      <c r="Q126" s="237">
        <f t="shared" si="36"/>
        <v>5.2</v>
      </c>
    </row>
    <row r="127" spans="1:17" s="33" customFormat="1" x14ac:dyDescent="0.25">
      <c r="A127" s="236" t="s">
        <v>86</v>
      </c>
      <c r="B127" s="443" t="s">
        <v>149</v>
      </c>
      <c r="C127" s="232">
        <f t="shared" ref="C127:Q127" si="37">ROUND(C128+C133+C138+C143+C148+C153+C158,3)</f>
        <v>0</v>
      </c>
      <c r="D127" s="233">
        <f t="shared" si="37"/>
        <v>0.3</v>
      </c>
      <c r="E127" s="233">
        <f t="shared" si="37"/>
        <v>315.60000000000002</v>
      </c>
      <c r="F127" s="234">
        <f t="shared" si="37"/>
        <v>84.9</v>
      </c>
      <c r="G127" s="151">
        <f t="shared" si="37"/>
        <v>400.8</v>
      </c>
      <c r="H127" s="232">
        <f t="shared" si="37"/>
        <v>0</v>
      </c>
      <c r="I127" s="233">
        <f t="shared" si="37"/>
        <v>0.3</v>
      </c>
      <c r="J127" s="233">
        <f t="shared" si="37"/>
        <v>325.60000000000002</v>
      </c>
      <c r="K127" s="234">
        <f t="shared" si="37"/>
        <v>89.9</v>
      </c>
      <c r="L127" s="151">
        <f t="shared" si="37"/>
        <v>415.8</v>
      </c>
      <c r="M127" s="232">
        <f t="shared" si="37"/>
        <v>0</v>
      </c>
      <c r="N127" s="233">
        <f t="shared" si="37"/>
        <v>0.3</v>
      </c>
      <c r="O127" s="233">
        <f t="shared" si="37"/>
        <v>325.60000000000002</v>
      </c>
      <c r="P127" s="235">
        <f t="shared" si="37"/>
        <v>89.9</v>
      </c>
      <c r="Q127" s="151">
        <f t="shared" si="37"/>
        <v>415.8</v>
      </c>
    </row>
    <row r="128" spans="1:17" outlineLevel="1" x14ac:dyDescent="0.25">
      <c r="A128" s="27" t="s">
        <v>167</v>
      </c>
      <c r="B128" s="440" t="s">
        <v>149</v>
      </c>
      <c r="C128" s="156">
        <f t="shared" ref="C128:Q128" si="38">ROUND(C129+C130-C131+C132,3)</f>
        <v>0</v>
      </c>
      <c r="D128" s="157">
        <f t="shared" si="38"/>
        <v>0</v>
      </c>
      <c r="E128" s="157">
        <f t="shared" si="38"/>
        <v>2</v>
      </c>
      <c r="F128" s="158">
        <f t="shared" si="38"/>
        <v>1.1000000000000001</v>
      </c>
      <c r="G128" s="238">
        <f t="shared" si="38"/>
        <v>3.1</v>
      </c>
      <c r="H128" s="156">
        <f t="shared" si="38"/>
        <v>0</v>
      </c>
      <c r="I128" s="157">
        <f t="shared" si="38"/>
        <v>0</v>
      </c>
      <c r="J128" s="157">
        <f t="shared" si="38"/>
        <v>2</v>
      </c>
      <c r="K128" s="158">
        <f t="shared" si="38"/>
        <v>1.1000000000000001</v>
      </c>
      <c r="L128" s="238">
        <f t="shared" si="38"/>
        <v>3.1</v>
      </c>
      <c r="M128" s="156">
        <f t="shared" si="38"/>
        <v>0</v>
      </c>
      <c r="N128" s="157">
        <f t="shared" si="38"/>
        <v>0</v>
      </c>
      <c r="O128" s="157">
        <f t="shared" si="38"/>
        <v>2</v>
      </c>
      <c r="P128" s="159">
        <f t="shared" si="38"/>
        <v>1.1000000000000001</v>
      </c>
      <c r="Q128" s="238">
        <f t="shared" si="38"/>
        <v>3.1</v>
      </c>
    </row>
    <row r="129" spans="1:17" s="23" customFormat="1" ht="30" outlineLevel="2" x14ac:dyDescent="0.25">
      <c r="A129" s="28" t="s">
        <v>87</v>
      </c>
      <c r="B129" s="441" t="s">
        <v>149</v>
      </c>
      <c r="C129" s="171">
        <f>ROUND('1. Статистика'!N108,3)</f>
        <v>0</v>
      </c>
      <c r="D129" s="172">
        <f>ROUND('1. Статистика'!O108,3)</f>
        <v>0</v>
      </c>
      <c r="E129" s="172">
        <f>ROUND('1. Статистика'!P108,3)</f>
        <v>2</v>
      </c>
      <c r="F129" s="173">
        <f>ROUND('1. Статистика'!Q108,3)</f>
        <v>1.1000000000000001</v>
      </c>
      <c r="G129" s="163">
        <f>ROUND(SUM(C129:F129),3)</f>
        <v>3.1</v>
      </c>
      <c r="H129" s="171">
        <f>ROUND(C128,3)</f>
        <v>0</v>
      </c>
      <c r="I129" s="172">
        <f>ROUND(D128,3)</f>
        <v>0</v>
      </c>
      <c r="J129" s="172">
        <f>ROUND(E128,3)</f>
        <v>2</v>
      </c>
      <c r="K129" s="173">
        <f>ROUND(F128,3)</f>
        <v>1.1000000000000001</v>
      </c>
      <c r="L129" s="163">
        <f>ROUND(SUM(H129:K129),3)</f>
        <v>3.1</v>
      </c>
      <c r="M129" s="171">
        <f>ROUND(H128,3)</f>
        <v>0</v>
      </c>
      <c r="N129" s="172">
        <f>ROUND(I128,3)</f>
        <v>0</v>
      </c>
      <c r="O129" s="172">
        <f>ROUND(J128,3)</f>
        <v>2</v>
      </c>
      <c r="P129" s="174">
        <f>ROUND(K128,3)</f>
        <v>1.1000000000000001</v>
      </c>
      <c r="Q129" s="163">
        <f>ROUND(SUM(M129:P129),3)</f>
        <v>3.1</v>
      </c>
    </row>
    <row r="130" spans="1:17" s="23" customFormat="1" ht="45" outlineLevel="2" x14ac:dyDescent="0.25">
      <c r="A130" s="28" t="s">
        <v>88</v>
      </c>
      <c r="B130" s="441" t="s">
        <v>149</v>
      </c>
      <c r="C130" s="171">
        <f>ROUND('1. Статистика'!D46,3)</f>
        <v>0</v>
      </c>
      <c r="D130" s="172">
        <f>ROUND('1. Статистика'!E46,3)</f>
        <v>0</v>
      </c>
      <c r="E130" s="172">
        <f>ROUND('1. Статистика'!F46,3)</f>
        <v>0</v>
      </c>
      <c r="F130" s="173">
        <f>ROUND('1. Статистика'!G46,3)</f>
        <v>0</v>
      </c>
      <c r="G130" s="163">
        <f>ROUND(SUM(C130:F130),3)</f>
        <v>0</v>
      </c>
      <c r="H130" s="171">
        <f>ROUND('1. Статистика'!I46,3)</f>
        <v>0</v>
      </c>
      <c r="I130" s="172">
        <f>ROUND('1. Статистика'!J46,3)</f>
        <v>0</v>
      </c>
      <c r="J130" s="172">
        <f>ROUND('1. Статистика'!K46,3)</f>
        <v>0</v>
      </c>
      <c r="K130" s="173">
        <f>ROUND('1. Статистика'!L46,3)</f>
        <v>0</v>
      </c>
      <c r="L130" s="163">
        <f>ROUND(SUM(H130:K130),3)</f>
        <v>0</v>
      </c>
      <c r="M130" s="171">
        <f>ROUND('1. Статистика'!N46,3)</f>
        <v>0</v>
      </c>
      <c r="N130" s="172">
        <f>ROUND('1. Статистика'!O46,3)</f>
        <v>0</v>
      </c>
      <c r="O130" s="172">
        <f>ROUND('1. Статистика'!P46,3)</f>
        <v>0</v>
      </c>
      <c r="P130" s="174">
        <f>ROUND('1. Статистика'!Q46,3)</f>
        <v>0</v>
      </c>
      <c r="Q130" s="163">
        <f>ROUND(SUM(M130:P130),3)</f>
        <v>0</v>
      </c>
    </row>
    <row r="131" spans="1:17" s="23" customFormat="1" ht="30" outlineLevel="2" x14ac:dyDescent="0.25">
      <c r="A131" s="28" t="s">
        <v>89</v>
      </c>
      <c r="B131" s="441" t="s">
        <v>149</v>
      </c>
      <c r="C131" s="462"/>
      <c r="D131" s="463"/>
      <c r="E131" s="463"/>
      <c r="F131" s="464"/>
      <c r="G131" s="163">
        <f>ROUND(SUM(C131:F131),3)</f>
        <v>0</v>
      </c>
      <c r="H131" s="462"/>
      <c r="I131" s="463"/>
      <c r="J131" s="463"/>
      <c r="K131" s="464"/>
      <c r="L131" s="163">
        <f>ROUND(SUM(H131:K131),3)</f>
        <v>0</v>
      </c>
      <c r="M131" s="462"/>
      <c r="N131" s="463"/>
      <c r="O131" s="463"/>
      <c r="P131" s="465"/>
      <c r="Q131" s="163">
        <f>ROUND(SUM(M131:P131),3)</f>
        <v>0</v>
      </c>
    </row>
    <row r="132" spans="1:17" s="23" customFormat="1" ht="45" outlineLevel="2" x14ac:dyDescent="0.25">
      <c r="A132" s="28" t="s">
        <v>90</v>
      </c>
      <c r="B132" s="441" t="s">
        <v>149</v>
      </c>
      <c r="C132" s="458"/>
      <c r="D132" s="459"/>
      <c r="E132" s="459"/>
      <c r="F132" s="460"/>
      <c r="G132" s="163">
        <f>ROUND(SUM(C132:F132),3)</f>
        <v>0</v>
      </c>
      <c r="H132" s="458"/>
      <c r="I132" s="459"/>
      <c r="J132" s="459"/>
      <c r="K132" s="460"/>
      <c r="L132" s="163">
        <f>ROUND(SUM(H132:K132),3)</f>
        <v>0</v>
      </c>
      <c r="M132" s="458"/>
      <c r="N132" s="459"/>
      <c r="O132" s="459"/>
      <c r="P132" s="461"/>
      <c r="Q132" s="163">
        <f>ROUND(SUM(M132:P132),3)</f>
        <v>0</v>
      </c>
    </row>
    <row r="133" spans="1:17" outlineLevel="1" x14ac:dyDescent="0.25">
      <c r="A133" s="27" t="s">
        <v>168</v>
      </c>
      <c r="B133" s="440" t="s">
        <v>149</v>
      </c>
      <c r="C133" s="156">
        <f t="shared" ref="C133:Q133" si="39">ROUND(C134+C135-C136+C137,3)</f>
        <v>0</v>
      </c>
      <c r="D133" s="157">
        <f t="shared" si="39"/>
        <v>0</v>
      </c>
      <c r="E133" s="157">
        <f t="shared" si="39"/>
        <v>300</v>
      </c>
      <c r="F133" s="158">
        <f t="shared" si="39"/>
        <v>78.5</v>
      </c>
      <c r="G133" s="238">
        <f t="shared" si="39"/>
        <v>378.5</v>
      </c>
      <c r="H133" s="156">
        <f t="shared" si="39"/>
        <v>0</v>
      </c>
      <c r="I133" s="157">
        <f t="shared" si="39"/>
        <v>0</v>
      </c>
      <c r="J133" s="157">
        <f t="shared" si="39"/>
        <v>310</v>
      </c>
      <c r="K133" s="158">
        <f t="shared" si="39"/>
        <v>83.5</v>
      </c>
      <c r="L133" s="238">
        <f t="shared" si="39"/>
        <v>393.5</v>
      </c>
      <c r="M133" s="156">
        <f t="shared" si="39"/>
        <v>0</v>
      </c>
      <c r="N133" s="157">
        <f t="shared" si="39"/>
        <v>0</v>
      </c>
      <c r="O133" s="157">
        <f t="shared" si="39"/>
        <v>310</v>
      </c>
      <c r="P133" s="159">
        <f t="shared" si="39"/>
        <v>83.5</v>
      </c>
      <c r="Q133" s="238">
        <f t="shared" si="39"/>
        <v>393.5</v>
      </c>
    </row>
    <row r="134" spans="1:17" s="23" customFormat="1" ht="30" outlineLevel="2" x14ac:dyDescent="0.25">
      <c r="A134" s="28" t="s">
        <v>87</v>
      </c>
      <c r="B134" s="441" t="s">
        <v>149</v>
      </c>
      <c r="C134" s="171">
        <f>ROUND('1. Статистика'!N109,3)</f>
        <v>0</v>
      </c>
      <c r="D134" s="172">
        <f>ROUND('1. Статистика'!O109,3)</f>
        <v>0</v>
      </c>
      <c r="E134" s="172">
        <f>ROUND('1. Статистика'!P109,3)</f>
        <v>275</v>
      </c>
      <c r="F134" s="173">
        <f>ROUND('1. Статистика'!Q109,3)</f>
        <v>73.5</v>
      </c>
      <c r="G134" s="163">
        <f>ROUND(SUM(C134:F134),3)</f>
        <v>348.5</v>
      </c>
      <c r="H134" s="171">
        <f>ROUND(C133,3)</f>
        <v>0</v>
      </c>
      <c r="I134" s="172">
        <f>ROUND(D133,3)</f>
        <v>0</v>
      </c>
      <c r="J134" s="172">
        <f>ROUND(E133,3)</f>
        <v>300</v>
      </c>
      <c r="K134" s="173">
        <f>ROUND(F133,3)</f>
        <v>78.5</v>
      </c>
      <c r="L134" s="163">
        <f>ROUND(SUM(H134:K134),3)</f>
        <v>378.5</v>
      </c>
      <c r="M134" s="171">
        <f>ROUND(H133,3)</f>
        <v>0</v>
      </c>
      <c r="N134" s="172">
        <f>ROUND(I133,3)</f>
        <v>0</v>
      </c>
      <c r="O134" s="172">
        <f>ROUND(J133,3)</f>
        <v>310</v>
      </c>
      <c r="P134" s="174">
        <f>ROUND(K133,3)</f>
        <v>83.5</v>
      </c>
      <c r="Q134" s="163">
        <f>ROUND(SUM(M134:P134),3)</f>
        <v>393.5</v>
      </c>
    </row>
    <row r="135" spans="1:17" s="23" customFormat="1" ht="45" outlineLevel="2" x14ac:dyDescent="0.25">
      <c r="A135" s="28" t="s">
        <v>88</v>
      </c>
      <c r="B135" s="441" t="s">
        <v>149</v>
      </c>
      <c r="C135" s="171">
        <f>ROUND('1. Статистика'!D47,3)</f>
        <v>0</v>
      </c>
      <c r="D135" s="172">
        <f>ROUND('1. Статистика'!E47,3)</f>
        <v>0</v>
      </c>
      <c r="E135" s="172">
        <f>ROUND('1. Статистика'!F47,3)</f>
        <v>25</v>
      </c>
      <c r="F135" s="173">
        <f>ROUND('1. Статистика'!G47,3)</f>
        <v>5</v>
      </c>
      <c r="G135" s="163">
        <f>ROUND(SUM(C135:F135),3)</f>
        <v>30</v>
      </c>
      <c r="H135" s="171">
        <f>ROUND('1. Статистика'!I47,3)</f>
        <v>0</v>
      </c>
      <c r="I135" s="172">
        <f>ROUND('1. Статистика'!J47,3)</f>
        <v>0</v>
      </c>
      <c r="J135" s="172">
        <f>ROUND('1. Статистика'!K47,3)</f>
        <v>10</v>
      </c>
      <c r="K135" s="173">
        <f>ROUND('1. Статистика'!L47,3)</f>
        <v>5</v>
      </c>
      <c r="L135" s="163">
        <f>ROUND(SUM(H135:K135),3)</f>
        <v>15</v>
      </c>
      <c r="M135" s="171">
        <f>ROUND('1. Статистика'!N47,3)</f>
        <v>0</v>
      </c>
      <c r="N135" s="172">
        <f>ROUND('1. Статистика'!O47,3)</f>
        <v>0</v>
      </c>
      <c r="O135" s="172">
        <f>ROUND('1. Статистика'!P47,3)</f>
        <v>0</v>
      </c>
      <c r="P135" s="174">
        <f>ROUND('1. Статистика'!Q47,3)</f>
        <v>0</v>
      </c>
      <c r="Q135" s="163">
        <f>ROUND(SUM(M135:P135),3)</f>
        <v>0</v>
      </c>
    </row>
    <row r="136" spans="1:17" s="23" customFormat="1" ht="30" outlineLevel="2" x14ac:dyDescent="0.25">
      <c r="A136" s="28" t="s">
        <v>89</v>
      </c>
      <c r="B136" s="441" t="s">
        <v>149</v>
      </c>
      <c r="C136" s="462"/>
      <c r="D136" s="463"/>
      <c r="E136" s="463"/>
      <c r="F136" s="464"/>
      <c r="G136" s="163">
        <f>ROUND(SUM(C136:F136),3)</f>
        <v>0</v>
      </c>
      <c r="H136" s="462"/>
      <c r="I136" s="463"/>
      <c r="J136" s="463"/>
      <c r="K136" s="464"/>
      <c r="L136" s="163">
        <f>ROUND(SUM(H136:K136),3)</f>
        <v>0</v>
      </c>
      <c r="M136" s="462"/>
      <c r="N136" s="463"/>
      <c r="O136" s="463"/>
      <c r="P136" s="465"/>
      <c r="Q136" s="163">
        <f>ROUND(SUM(M136:P136),3)</f>
        <v>0</v>
      </c>
    </row>
    <row r="137" spans="1:17" s="23" customFormat="1" ht="45" outlineLevel="2" x14ac:dyDescent="0.25">
      <c r="A137" s="28" t="s">
        <v>90</v>
      </c>
      <c r="B137" s="441" t="s">
        <v>149</v>
      </c>
      <c r="C137" s="458"/>
      <c r="D137" s="459"/>
      <c r="E137" s="459"/>
      <c r="F137" s="460"/>
      <c r="G137" s="163">
        <f>ROUND(SUM(C137:F137),3)</f>
        <v>0</v>
      </c>
      <c r="H137" s="458"/>
      <c r="I137" s="459"/>
      <c r="J137" s="459"/>
      <c r="K137" s="460"/>
      <c r="L137" s="163">
        <f>ROUND(SUM(H137:K137),3)</f>
        <v>0</v>
      </c>
      <c r="M137" s="458"/>
      <c r="N137" s="459"/>
      <c r="O137" s="459"/>
      <c r="P137" s="461"/>
      <c r="Q137" s="163">
        <f>ROUND(SUM(M137:P137),3)</f>
        <v>0</v>
      </c>
    </row>
    <row r="138" spans="1:17" outlineLevel="1" x14ac:dyDescent="0.25">
      <c r="A138" s="27" t="s">
        <v>169</v>
      </c>
      <c r="B138" s="440" t="s">
        <v>149</v>
      </c>
      <c r="C138" s="156">
        <f t="shared" ref="C138:Q138" si="40">ROUND(C139+C140-C141+C142,3)</f>
        <v>0</v>
      </c>
      <c r="D138" s="157">
        <f t="shared" si="40"/>
        <v>0</v>
      </c>
      <c r="E138" s="157">
        <f t="shared" si="40"/>
        <v>7</v>
      </c>
      <c r="F138" s="158">
        <f t="shared" si="40"/>
        <v>1.1000000000000001</v>
      </c>
      <c r="G138" s="238">
        <f t="shared" si="40"/>
        <v>8.1</v>
      </c>
      <c r="H138" s="156">
        <f t="shared" si="40"/>
        <v>0</v>
      </c>
      <c r="I138" s="157">
        <f t="shared" si="40"/>
        <v>0</v>
      </c>
      <c r="J138" s="157">
        <f t="shared" si="40"/>
        <v>7</v>
      </c>
      <c r="K138" s="158">
        <f t="shared" si="40"/>
        <v>1.1000000000000001</v>
      </c>
      <c r="L138" s="238">
        <f t="shared" si="40"/>
        <v>8.1</v>
      </c>
      <c r="M138" s="156">
        <f t="shared" si="40"/>
        <v>0</v>
      </c>
      <c r="N138" s="157">
        <f t="shared" si="40"/>
        <v>0</v>
      </c>
      <c r="O138" s="157">
        <f t="shared" si="40"/>
        <v>7</v>
      </c>
      <c r="P138" s="159">
        <f t="shared" si="40"/>
        <v>1.1000000000000001</v>
      </c>
      <c r="Q138" s="238">
        <f t="shared" si="40"/>
        <v>8.1</v>
      </c>
    </row>
    <row r="139" spans="1:17" s="23" customFormat="1" ht="30" outlineLevel="2" x14ac:dyDescent="0.25">
      <c r="A139" s="28" t="s">
        <v>87</v>
      </c>
      <c r="B139" s="441" t="s">
        <v>149</v>
      </c>
      <c r="C139" s="171">
        <f>ROUND('1. Статистика'!N110,3)</f>
        <v>0</v>
      </c>
      <c r="D139" s="172">
        <f>ROUND('1. Статистика'!O110,3)</f>
        <v>0</v>
      </c>
      <c r="E139" s="172">
        <f>ROUND('1. Статистика'!P110,3)</f>
        <v>7</v>
      </c>
      <c r="F139" s="173">
        <f>ROUND('1. Статистика'!Q110,3)</f>
        <v>1.1000000000000001</v>
      </c>
      <c r="G139" s="163">
        <f>ROUND(SUM(C139:F139),3)</f>
        <v>8.1</v>
      </c>
      <c r="H139" s="171">
        <f>ROUND(C138,3)</f>
        <v>0</v>
      </c>
      <c r="I139" s="172">
        <f>ROUND(D138,3)</f>
        <v>0</v>
      </c>
      <c r="J139" s="172">
        <f>ROUND(E138,3)</f>
        <v>7</v>
      </c>
      <c r="K139" s="173">
        <f>ROUND(F138,3)</f>
        <v>1.1000000000000001</v>
      </c>
      <c r="L139" s="163">
        <f>ROUND(SUM(H139:K139),3)</f>
        <v>8.1</v>
      </c>
      <c r="M139" s="171">
        <f>ROUND(H138,3)</f>
        <v>0</v>
      </c>
      <c r="N139" s="172">
        <f>ROUND(I138,3)</f>
        <v>0</v>
      </c>
      <c r="O139" s="172">
        <f>ROUND(J138,3)</f>
        <v>7</v>
      </c>
      <c r="P139" s="174">
        <f>ROUND(K138,3)</f>
        <v>1.1000000000000001</v>
      </c>
      <c r="Q139" s="163">
        <f>ROUND(SUM(M139:P139),3)</f>
        <v>8.1</v>
      </c>
    </row>
    <row r="140" spans="1:17" s="23" customFormat="1" ht="45" outlineLevel="2" x14ac:dyDescent="0.25">
      <c r="A140" s="28" t="s">
        <v>88</v>
      </c>
      <c r="B140" s="441" t="s">
        <v>149</v>
      </c>
      <c r="C140" s="171">
        <f>ROUND('1. Статистика'!D48,3)</f>
        <v>0</v>
      </c>
      <c r="D140" s="172">
        <f>ROUND('1. Статистика'!E48,3)</f>
        <v>0</v>
      </c>
      <c r="E140" s="172">
        <f>ROUND('1. Статистика'!F48,3)</f>
        <v>0</v>
      </c>
      <c r="F140" s="173">
        <f>ROUND('1. Статистика'!G48,3)</f>
        <v>0</v>
      </c>
      <c r="G140" s="163">
        <f>ROUND(SUM(C140:F140),3)</f>
        <v>0</v>
      </c>
      <c r="H140" s="171">
        <f>ROUND('1. Статистика'!I48,3)</f>
        <v>0</v>
      </c>
      <c r="I140" s="172">
        <f>ROUND('1. Статистика'!J48,3)</f>
        <v>0</v>
      </c>
      <c r="J140" s="172">
        <f>ROUND('1. Статистика'!K48,3)</f>
        <v>0</v>
      </c>
      <c r="K140" s="173">
        <f>ROUND('1. Статистика'!L48,3)</f>
        <v>0</v>
      </c>
      <c r="L140" s="163">
        <f>ROUND(SUM(H140:K140),3)</f>
        <v>0</v>
      </c>
      <c r="M140" s="171">
        <f>ROUND('1. Статистика'!N48,3)</f>
        <v>0</v>
      </c>
      <c r="N140" s="172">
        <f>ROUND('1. Статистика'!O48,3)</f>
        <v>0</v>
      </c>
      <c r="O140" s="172">
        <f>ROUND('1. Статистика'!P48,3)</f>
        <v>0</v>
      </c>
      <c r="P140" s="174">
        <f>ROUND('1. Статистика'!Q48,3)</f>
        <v>0</v>
      </c>
      <c r="Q140" s="163">
        <f>ROUND(SUM(M140:P140),3)</f>
        <v>0</v>
      </c>
    </row>
    <row r="141" spans="1:17" s="23" customFormat="1" ht="30" outlineLevel="2" x14ac:dyDescent="0.25">
      <c r="A141" s="28" t="s">
        <v>89</v>
      </c>
      <c r="B141" s="441" t="s">
        <v>149</v>
      </c>
      <c r="C141" s="462"/>
      <c r="D141" s="463"/>
      <c r="E141" s="463"/>
      <c r="F141" s="464"/>
      <c r="G141" s="163">
        <f>ROUND(SUM(C141:F141),3)</f>
        <v>0</v>
      </c>
      <c r="H141" s="462"/>
      <c r="I141" s="463"/>
      <c r="J141" s="463"/>
      <c r="K141" s="464"/>
      <c r="L141" s="163">
        <f>ROUND(SUM(H141:K141),3)</f>
        <v>0</v>
      </c>
      <c r="M141" s="462"/>
      <c r="N141" s="463"/>
      <c r="O141" s="463"/>
      <c r="P141" s="465"/>
      <c r="Q141" s="163">
        <f>ROUND(SUM(M141:P141),3)</f>
        <v>0</v>
      </c>
    </row>
    <row r="142" spans="1:17" s="23" customFormat="1" ht="45" outlineLevel="2" x14ac:dyDescent="0.25">
      <c r="A142" s="28" t="s">
        <v>90</v>
      </c>
      <c r="B142" s="441" t="s">
        <v>149</v>
      </c>
      <c r="C142" s="458"/>
      <c r="D142" s="459"/>
      <c r="E142" s="459"/>
      <c r="F142" s="460"/>
      <c r="G142" s="163">
        <f>ROUND(SUM(C142:F142),3)</f>
        <v>0</v>
      </c>
      <c r="H142" s="458"/>
      <c r="I142" s="459"/>
      <c r="J142" s="459"/>
      <c r="K142" s="460"/>
      <c r="L142" s="163">
        <f>ROUND(SUM(H142:K142),3)</f>
        <v>0</v>
      </c>
      <c r="M142" s="458"/>
      <c r="N142" s="459"/>
      <c r="O142" s="459"/>
      <c r="P142" s="461"/>
      <c r="Q142" s="163">
        <f>ROUND(SUM(M142:P142),3)</f>
        <v>0</v>
      </c>
    </row>
    <row r="143" spans="1:17" outlineLevel="1" x14ac:dyDescent="0.25">
      <c r="A143" s="27" t="s">
        <v>170</v>
      </c>
      <c r="B143" s="440" t="s">
        <v>149</v>
      </c>
      <c r="C143" s="156">
        <f t="shared" ref="C143:Q143" si="41">ROUND(C144+C145-C146+C147,3)</f>
        <v>0</v>
      </c>
      <c r="D143" s="157">
        <f t="shared" si="41"/>
        <v>0</v>
      </c>
      <c r="E143" s="157">
        <f t="shared" si="41"/>
        <v>0</v>
      </c>
      <c r="F143" s="158">
        <f t="shared" si="41"/>
        <v>0</v>
      </c>
      <c r="G143" s="238">
        <f t="shared" si="41"/>
        <v>0</v>
      </c>
      <c r="H143" s="156">
        <f t="shared" si="41"/>
        <v>0</v>
      </c>
      <c r="I143" s="157">
        <f t="shared" si="41"/>
        <v>0</v>
      </c>
      <c r="J143" s="157">
        <f t="shared" si="41"/>
        <v>0</v>
      </c>
      <c r="K143" s="158">
        <f t="shared" si="41"/>
        <v>0</v>
      </c>
      <c r="L143" s="238">
        <f t="shared" si="41"/>
        <v>0</v>
      </c>
      <c r="M143" s="156">
        <f t="shared" si="41"/>
        <v>0</v>
      </c>
      <c r="N143" s="157">
        <f t="shared" si="41"/>
        <v>0</v>
      </c>
      <c r="O143" s="157">
        <f t="shared" si="41"/>
        <v>0</v>
      </c>
      <c r="P143" s="159">
        <f t="shared" si="41"/>
        <v>0</v>
      </c>
      <c r="Q143" s="238">
        <f t="shared" si="41"/>
        <v>0</v>
      </c>
    </row>
    <row r="144" spans="1:17" s="23" customFormat="1" ht="30" outlineLevel="2" x14ac:dyDescent="0.25">
      <c r="A144" s="28" t="s">
        <v>87</v>
      </c>
      <c r="B144" s="441" t="s">
        <v>149</v>
      </c>
      <c r="C144" s="171">
        <f>ROUND('1. Статистика'!N111,3)</f>
        <v>0</v>
      </c>
      <c r="D144" s="172">
        <f>ROUND('1. Статистика'!O111,3)</f>
        <v>0</v>
      </c>
      <c r="E144" s="172">
        <f>ROUND('1. Статистика'!P111,3)</f>
        <v>0</v>
      </c>
      <c r="F144" s="173">
        <f>ROUND('1. Статистика'!Q111,3)</f>
        <v>0</v>
      </c>
      <c r="G144" s="163">
        <f>ROUND(SUM(C144:F144),3)</f>
        <v>0</v>
      </c>
      <c r="H144" s="171">
        <f>ROUND(C143,3)</f>
        <v>0</v>
      </c>
      <c r="I144" s="172">
        <f>ROUND(D143,3)</f>
        <v>0</v>
      </c>
      <c r="J144" s="172">
        <f>ROUND(E143,3)</f>
        <v>0</v>
      </c>
      <c r="K144" s="173">
        <f>ROUND(F143,3)</f>
        <v>0</v>
      </c>
      <c r="L144" s="163">
        <f>ROUND(SUM(H144:K144),3)</f>
        <v>0</v>
      </c>
      <c r="M144" s="171">
        <f>ROUND(H143,3)</f>
        <v>0</v>
      </c>
      <c r="N144" s="172">
        <f>ROUND(I143,3)</f>
        <v>0</v>
      </c>
      <c r="O144" s="172">
        <f>ROUND(J143,3)</f>
        <v>0</v>
      </c>
      <c r="P144" s="174">
        <f>ROUND(K143,3)</f>
        <v>0</v>
      </c>
      <c r="Q144" s="163">
        <f>ROUND(SUM(M144:P144),3)</f>
        <v>0</v>
      </c>
    </row>
    <row r="145" spans="1:17" s="23" customFormat="1" ht="45" outlineLevel="2" x14ac:dyDescent="0.25">
      <c r="A145" s="28" t="s">
        <v>88</v>
      </c>
      <c r="B145" s="441" t="s">
        <v>149</v>
      </c>
      <c r="C145" s="171">
        <f>ROUND('1. Статистика'!D49,3)</f>
        <v>0</v>
      </c>
      <c r="D145" s="172">
        <f>ROUND('1. Статистика'!E49,3)</f>
        <v>0</v>
      </c>
      <c r="E145" s="172">
        <f>ROUND('1. Статистика'!F49,3)</f>
        <v>0</v>
      </c>
      <c r="F145" s="173">
        <f>ROUND('1. Статистика'!G49,3)</f>
        <v>0</v>
      </c>
      <c r="G145" s="163">
        <f>ROUND(SUM(C145:F145),3)</f>
        <v>0</v>
      </c>
      <c r="H145" s="171">
        <f>ROUND('1. Статистика'!I49,3)</f>
        <v>0</v>
      </c>
      <c r="I145" s="172">
        <f>ROUND('1. Статистика'!J49,3)</f>
        <v>0</v>
      </c>
      <c r="J145" s="172">
        <f>ROUND('1. Статистика'!K49,3)</f>
        <v>0</v>
      </c>
      <c r="K145" s="173">
        <f>ROUND('1. Статистика'!L49,3)</f>
        <v>0</v>
      </c>
      <c r="L145" s="163">
        <f>ROUND(SUM(H145:K145),3)</f>
        <v>0</v>
      </c>
      <c r="M145" s="171">
        <f>ROUND('1. Статистика'!N49,3)</f>
        <v>0</v>
      </c>
      <c r="N145" s="172">
        <f>ROUND('1. Статистика'!O49,3)</f>
        <v>0</v>
      </c>
      <c r="O145" s="172">
        <f>ROUND('1. Статистика'!P49,3)</f>
        <v>0</v>
      </c>
      <c r="P145" s="174">
        <f>ROUND('1. Статистика'!Q49,3)</f>
        <v>0</v>
      </c>
      <c r="Q145" s="163">
        <f>ROUND(SUM(M145:P145),3)</f>
        <v>0</v>
      </c>
    </row>
    <row r="146" spans="1:17" s="23" customFormat="1" ht="30" outlineLevel="2" x14ac:dyDescent="0.25">
      <c r="A146" s="28" t="s">
        <v>89</v>
      </c>
      <c r="B146" s="441" t="s">
        <v>149</v>
      </c>
      <c r="C146" s="462"/>
      <c r="D146" s="463"/>
      <c r="E146" s="463"/>
      <c r="F146" s="464"/>
      <c r="G146" s="163">
        <f>ROUND(SUM(C146:F146),3)</f>
        <v>0</v>
      </c>
      <c r="H146" s="462"/>
      <c r="I146" s="463"/>
      <c r="J146" s="463"/>
      <c r="K146" s="464"/>
      <c r="L146" s="163">
        <f>ROUND(SUM(H146:K146),3)</f>
        <v>0</v>
      </c>
      <c r="M146" s="462"/>
      <c r="N146" s="463"/>
      <c r="O146" s="463"/>
      <c r="P146" s="465"/>
      <c r="Q146" s="163">
        <f>ROUND(SUM(M146:P146),3)</f>
        <v>0</v>
      </c>
    </row>
    <row r="147" spans="1:17" s="23" customFormat="1" ht="45" outlineLevel="2" x14ac:dyDescent="0.25">
      <c r="A147" s="28" t="s">
        <v>90</v>
      </c>
      <c r="B147" s="441" t="s">
        <v>149</v>
      </c>
      <c r="C147" s="458"/>
      <c r="D147" s="459"/>
      <c r="E147" s="459"/>
      <c r="F147" s="460"/>
      <c r="G147" s="163">
        <f>ROUND(SUM(C147:F147),3)</f>
        <v>0</v>
      </c>
      <c r="H147" s="458"/>
      <c r="I147" s="459"/>
      <c r="J147" s="459"/>
      <c r="K147" s="460"/>
      <c r="L147" s="163">
        <f>ROUND(SUM(H147:K147),3)</f>
        <v>0</v>
      </c>
      <c r="M147" s="458"/>
      <c r="N147" s="459"/>
      <c r="O147" s="459"/>
      <c r="P147" s="461"/>
      <c r="Q147" s="163">
        <f>ROUND(SUM(M147:P147),3)</f>
        <v>0</v>
      </c>
    </row>
    <row r="148" spans="1:17" outlineLevel="1" x14ac:dyDescent="0.25">
      <c r="A148" s="27" t="s">
        <v>171</v>
      </c>
      <c r="B148" s="440" t="s">
        <v>149</v>
      </c>
      <c r="C148" s="156">
        <f t="shared" ref="C148:Q148" si="42">ROUND(C149+C150-C151+C152,3)</f>
        <v>0</v>
      </c>
      <c r="D148" s="157">
        <f t="shared" si="42"/>
        <v>0</v>
      </c>
      <c r="E148" s="157">
        <f t="shared" si="42"/>
        <v>0.9</v>
      </c>
      <c r="F148" s="158">
        <f t="shared" si="42"/>
        <v>1</v>
      </c>
      <c r="G148" s="238">
        <f t="shared" si="42"/>
        <v>1.9</v>
      </c>
      <c r="H148" s="156">
        <f t="shared" si="42"/>
        <v>0</v>
      </c>
      <c r="I148" s="157">
        <f t="shared" si="42"/>
        <v>0</v>
      </c>
      <c r="J148" s="157">
        <f t="shared" si="42"/>
        <v>0.9</v>
      </c>
      <c r="K148" s="158">
        <f t="shared" si="42"/>
        <v>1</v>
      </c>
      <c r="L148" s="238">
        <f t="shared" si="42"/>
        <v>1.9</v>
      </c>
      <c r="M148" s="156">
        <f t="shared" si="42"/>
        <v>0</v>
      </c>
      <c r="N148" s="157">
        <f t="shared" si="42"/>
        <v>0</v>
      </c>
      <c r="O148" s="157">
        <f t="shared" si="42"/>
        <v>0.9</v>
      </c>
      <c r="P148" s="159">
        <f t="shared" si="42"/>
        <v>1</v>
      </c>
      <c r="Q148" s="238">
        <f t="shared" si="42"/>
        <v>1.9</v>
      </c>
    </row>
    <row r="149" spans="1:17" s="23" customFormat="1" ht="30" outlineLevel="2" x14ac:dyDescent="0.25">
      <c r="A149" s="28" t="s">
        <v>87</v>
      </c>
      <c r="B149" s="441" t="s">
        <v>149</v>
      </c>
      <c r="C149" s="171">
        <f>ROUND('1. Статистика'!N112,3)</f>
        <v>0</v>
      </c>
      <c r="D149" s="172">
        <f>ROUND('1. Статистика'!O112,3)</f>
        <v>0</v>
      </c>
      <c r="E149" s="172">
        <f>ROUND('1. Статистика'!P112,3)</f>
        <v>0.9</v>
      </c>
      <c r="F149" s="173">
        <f>ROUND('1. Статистика'!Q112,3)</f>
        <v>1</v>
      </c>
      <c r="G149" s="163">
        <f>ROUND(SUM(C149:F149),3)</f>
        <v>1.9</v>
      </c>
      <c r="H149" s="171">
        <f>ROUND(C148,3)</f>
        <v>0</v>
      </c>
      <c r="I149" s="172">
        <f>ROUND(D148,3)</f>
        <v>0</v>
      </c>
      <c r="J149" s="172">
        <f>ROUND(E148,3)</f>
        <v>0.9</v>
      </c>
      <c r="K149" s="173">
        <f>ROUND(F148,3)</f>
        <v>1</v>
      </c>
      <c r="L149" s="163">
        <f>ROUND(SUM(H149:K149),3)</f>
        <v>1.9</v>
      </c>
      <c r="M149" s="171">
        <f>ROUND(H148,3)</f>
        <v>0</v>
      </c>
      <c r="N149" s="172">
        <f>ROUND(I148,3)</f>
        <v>0</v>
      </c>
      <c r="O149" s="172">
        <f>ROUND(J148,3)</f>
        <v>0.9</v>
      </c>
      <c r="P149" s="174">
        <f>ROUND(K148,3)</f>
        <v>1</v>
      </c>
      <c r="Q149" s="163">
        <f>ROUND(SUM(M149:P149),3)</f>
        <v>1.9</v>
      </c>
    </row>
    <row r="150" spans="1:17" s="23" customFormat="1" ht="45" outlineLevel="2" x14ac:dyDescent="0.25">
      <c r="A150" s="28" t="s">
        <v>88</v>
      </c>
      <c r="B150" s="441" t="s">
        <v>149</v>
      </c>
      <c r="C150" s="171">
        <f>ROUND('1. Статистика'!D50,3)</f>
        <v>0</v>
      </c>
      <c r="D150" s="172">
        <f>ROUND('1. Статистика'!E50,3)</f>
        <v>0</v>
      </c>
      <c r="E150" s="172">
        <f>ROUND('1. Статистика'!F50,3)</f>
        <v>0</v>
      </c>
      <c r="F150" s="173">
        <f>ROUND('1. Статистика'!G50,3)</f>
        <v>0</v>
      </c>
      <c r="G150" s="163">
        <f>ROUND(SUM(C150:F150),3)</f>
        <v>0</v>
      </c>
      <c r="H150" s="171">
        <f>ROUND('1. Статистика'!I50,3)</f>
        <v>0</v>
      </c>
      <c r="I150" s="172">
        <f>ROUND('1. Статистика'!J50,3)</f>
        <v>0</v>
      </c>
      <c r="J150" s="172">
        <f>ROUND('1. Статистика'!K50,3)</f>
        <v>0</v>
      </c>
      <c r="K150" s="173">
        <f>ROUND('1. Статистика'!L50,3)</f>
        <v>0</v>
      </c>
      <c r="L150" s="163">
        <f>ROUND(SUM(H150:K150),3)</f>
        <v>0</v>
      </c>
      <c r="M150" s="171">
        <f>ROUND('1. Статистика'!N50,3)</f>
        <v>0</v>
      </c>
      <c r="N150" s="172">
        <f>ROUND('1. Статистика'!O50,3)</f>
        <v>0</v>
      </c>
      <c r="O150" s="172">
        <f>ROUND('1. Статистика'!P50,3)</f>
        <v>0</v>
      </c>
      <c r="P150" s="174">
        <f>ROUND('1. Статистика'!Q50,3)</f>
        <v>0</v>
      </c>
      <c r="Q150" s="163">
        <f>ROUND(SUM(M150:P150),3)</f>
        <v>0</v>
      </c>
    </row>
    <row r="151" spans="1:17" s="23" customFormat="1" ht="30" outlineLevel="2" x14ac:dyDescent="0.25">
      <c r="A151" s="28" t="s">
        <v>89</v>
      </c>
      <c r="B151" s="441" t="s">
        <v>149</v>
      </c>
      <c r="C151" s="462"/>
      <c r="D151" s="463"/>
      <c r="E151" s="463"/>
      <c r="F151" s="464"/>
      <c r="G151" s="163">
        <f>ROUND(SUM(C151:F151),3)</f>
        <v>0</v>
      </c>
      <c r="H151" s="462"/>
      <c r="I151" s="463"/>
      <c r="J151" s="463"/>
      <c r="K151" s="464"/>
      <c r="L151" s="163">
        <f>ROUND(SUM(H151:K151),3)</f>
        <v>0</v>
      </c>
      <c r="M151" s="462"/>
      <c r="N151" s="463"/>
      <c r="O151" s="463"/>
      <c r="P151" s="465"/>
      <c r="Q151" s="163">
        <f>ROUND(SUM(M151:P151),3)</f>
        <v>0</v>
      </c>
    </row>
    <row r="152" spans="1:17" s="23" customFormat="1" ht="45" outlineLevel="2" x14ac:dyDescent="0.25">
      <c r="A152" s="28" t="s">
        <v>90</v>
      </c>
      <c r="B152" s="441" t="s">
        <v>149</v>
      </c>
      <c r="C152" s="458"/>
      <c r="D152" s="459"/>
      <c r="E152" s="459"/>
      <c r="F152" s="460"/>
      <c r="G152" s="163">
        <f>ROUND(SUM(C152:F152),3)</f>
        <v>0</v>
      </c>
      <c r="H152" s="458"/>
      <c r="I152" s="459"/>
      <c r="J152" s="459"/>
      <c r="K152" s="460"/>
      <c r="L152" s="163">
        <f>ROUND(SUM(H152:K152),3)</f>
        <v>0</v>
      </c>
      <c r="M152" s="458"/>
      <c r="N152" s="459"/>
      <c r="O152" s="459"/>
      <c r="P152" s="461"/>
      <c r="Q152" s="163">
        <f>ROUND(SUM(M152:P152),3)</f>
        <v>0</v>
      </c>
    </row>
    <row r="153" spans="1:17" outlineLevel="1" x14ac:dyDescent="0.25">
      <c r="A153" s="27" t="s">
        <v>176</v>
      </c>
      <c r="B153" s="440" t="s">
        <v>149</v>
      </c>
      <c r="C153" s="156">
        <f t="shared" ref="C153:Q153" si="43">ROUND(C154+C155-C156+C157,3)</f>
        <v>0</v>
      </c>
      <c r="D153" s="157">
        <f t="shared" si="43"/>
        <v>0.3</v>
      </c>
      <c r="E153" s="157">
        <f t="shared" si="43"/>
        <v>2.2000000000000002</v>
      </c>
      <c r="F153" s="158">
        <f t="shared" si="43"/>
        <v>1.5</v>
      </c>
      <c r="G153" s="238">
        <f t="shared" si="43"/>
        <v>4</v>
      </c>
      <c r="H153" s="156">
        <f t="shared" si="43"/>
        <v>0</v>
      </c>
      <c r="I153" s="157">
        <f t="shared" si="43"/>
        <v>0.3</v>
      </c>
      <c r="J153" s="157">
        <f t="shared" si="43"/>
        <v>2.2000000000000002</v>
      </c>
      <c r="K153" s="158">
        <f t="shared" si="43"/>
        <v>1.5</v>
      </c>
      <c r="L153" s="238">
        <f t="shared" si="43"/>
        <v>4</v>
      </c>
      <c r="M153" s="156">
        <f t="shared" si="43"/>
        <v>0</v>
      </c>
      <c r="N153" s="157">
        <f t="shared" si="43"/>
        <v>0.3</v>
      </c>
      <c r="O153" s="157">
        <f t="shared" si="43"/>
        <v>2.2000000000000002</v>
      </c>
      <c r="P153" s="159">
        <f t="shared" si="43"/>
        <v>1.5</v>
      </c>
      <c r="Q153" s="238">
        <f t="shared" si="43"/>
        <v>4</v>
      </c>
    </row>
    <row r="154" spans="1:17" s="23" customFormat="1" ht="30" outlineLevel="2" x14ac:dyDescent="0.25">
      <c r="A154" s="28" t="s">
        <v>87</v>
      </c>
      <c r="B154" s="441" t="s">
        <v>149</v>
      </c>
      <c r="C154" s="171">
        <f>ROUND('1. Статистика'!N113,3)</f>
        <v>0</v>
      </c>
      <c r="D154" s="172">
        <f>ROUND('1. Статистика'!O113,3)</f>
        <v>0.3</v>
      </c>
      <c r="E154" s="172">
        <f>ROUND('1. Статистика'!P113,3)</f>
        <v>2.2000000000000002</v>
      </c>
      <c r="F154" s="173">
        <f>ROUND('1. Статистика'!Q113,3)</f>
        <v>1.5</v>
      </c>
      <c r="G154" s="163">
        <f>ROUND(SUM(C154:F154),3)</f>
        <v>4</v>
      </c>
      <c r="H154" s="171">
        <f>ROUND(C153,3)</f>
        <v>0</v>
      </c>
      <c r="I154" s="172">
        <f>ROUND(D153,3)</f>
        <v>0.3</v>
      </c>
      <c r="J154" s="172">
        <f>ROUND(E153,3)</f>
        <v>2.2000000000000002</v>
      </c>
      <c r="K154" s="173">
        <f>ROUND(F153,3)</f>
        <v>1.5</v>
      </c>
      <c r="L154" s="163">
        <f>ROUND(SUM(H154:K154),3)</f>
        <v>4</v>
      </c>
      <c r="M154" s="171">
        <f>ROUND(H153,3)</f>
        <v>0</v>
      </c>
      <c r="N154" s="172">
        <f>ROUND(I153,3)</f>
        <v>0.3</v>
      </c>
      <c r="O154" s="172">
        <f>ROUND(J153,3)</f>
        <v>2.2000000000000002</v>
      </c>
      <c r="P154" s="174">
        <f>ROUND(K153,3)</f>
        <v>1.5</v>
      </c>
      <c r="Q154" s="163">
        <f>ROUND(SUM(M154:P154),3)</f>
        <v>4</v>
      </c>
    </row>
    <row r="155" spans="1:17" s="23" customFormat="1" ht="45" outlineLevel="2" x14ac:dyDescent="0.25">
      <c r="A155" s="28" t="s">
        <v>88</v>
      </c>
      <c r="B155" s="441" t="s">
        <v>149</v>
      </c>
      <c r="C155" s="171">
        <f>ROUND('1. Статистика'!D51,3)</f>
        <v>0</v>
      </c>
      <c r="D155" s="172">
        <f>ROUND('1. Статистика'!E51,3)</f>
        <v>0</v>
      </c>
      <c r="E155" s="172">
        <f>ROUND('1. Статистика'!F51,3)</f>
        <v>0</v>
      </c>
      <c r="F155" s="173">
        <f>ROUND('1. Статистика'!G51,3)</f>
        <v>0</v>
      </c>
      <c r="G155" s="163">
        <f>ROUND(SUM(C155:F155),3)</f>
        <v>0</v>
      </c>
      <c r="H155" s="171">
        <f>ROUND('1. Статистика'!I51,3)</f>
        <v>0</v>
      </c>
      <c r="I155" s="172">
        <f>ROUND('1. Статистика'!J51,3)</f>
        <v>0</v>
      </c>
      <c r="J155" s="172">
        <f>ROUND('1. Статистика'!K51,3)</f>
        <v>0</v>
      </c>
      <c r="K155" s="173">
        <f>ROUND('1. Статистика'!L51,3)</f>
        <v>0</v>
      </c>
      <c r="L155" s="163">
        <f>ROUND(SUM(H155:K155),3)</f>
        <v>0</v>
      </c>
      <c r="M155" s="171">
        <f>ROUND('1. Статистика'!N51,3)</f>
        <v>0</v>
      </c>
      <c r="N155" s="172">
        <f>ROUND('1. Статистика'!O51,3)</f>
        <v>0</v>
      </c>
      <c r="O155" s="172">
        <f>ROUND('1. Статистика'!P51,3)</f>
        <v>0</v>
      </c>
      <c r="P155" s="174">
        <f>ROUND('1. Статистика'!Q51,3)</f>
        <v>0</v>
      </c>
      <c r="Q155" s="163">
        <f>ROUND(SUM(M155:P155),3)</f>
        <v>0</v>
      </c>
    </row>
    <row r="156" spans="1:17" s="23" customFormat="1" ht="30" outlineLevel="2" x14ac:dyDescent="0.25">
      <c r="A156" s="28" t="s">
        <v>89</v>
      </c>
      <c r="B156" s="441" t="s">
        <v>149</v>
      </c>
      <c r="C156" s="462"/>
      <c r="D156" s="463"/>
      <c r="E156" s="463"/>
      <c r="F156" s="464"/>
      <c r="G156" s="163">
        <f>ROUND(SUM(C156:F156),3)</f>
        <v>0</v>
      </c>
      <c r="H156" s="462"/>
      <c r="I156" s="463"/>
      <c r="J156" s="463"/>
      <c r="K156" s="464"/>
      <c r="L156" s="163">
        <f>ROUND(SUM(H156:K156),3)</f>
        <v>0</v>
      </c>
      <c r="M156" s="462"/>
      <c r="N156" s="463"/>
      <c r="O156" s="463"/>
      <c r="P156" s="465"/>
      <c r="Q156" s="163">
        <f>ROUND(SUM(M156:P156),3)</f>
        <v>0</v>
      </c>
    </row>
    <row r="157" spans="1:17" s="23" customFormat="1" ht="45" outlineLevel="2" x14ac:dyDescent="0.25">
      <c r="A157" s="28" t="s">
        <v>90</v>
      </c>
      <c r="B157" s="441" t="s">
        <v>149</v>
      </c>
      <c r="C157" s="458"/>
      <c r="D157" s="459"/>
      <c r="E157" s="459"/>
      <c r="F157" s="460"/>
      <c r="G157" s="163">
        <f>ROUND(SUM(C157:F157),3)</f>
        <v>0</v>
      </c>
      <c r="H157" s="458"/>
      <c r="I157" s="459"/>
      <c r="J157" s="459"/>
      <c r="K157" s="460"/>
      <c r="L157" s="163">
        <f>ROUND(SUM(H157:K157),3)</f>
        <v>0</v>
      </c>
      <c r="M157" s="458"/>
      <c r="N157" s="459"/>
      <c r="O157" s="459"/>
      <c r="P157" s="461"/>
      <c r="Q157" s="163">
        <f>ROUND(SUM(M157:P157),3)</f>
        <v>0</v>
      </c>
    </row>
    <row r="158" spans="1:17" outlineLevel="1" x14ac:dyDescent="0.25">
      <c r="A158" s="27" t="s">
        <v>172</v>
      </c>
      <c r="B158" s="440" t="s">
        <v>149</v>
      </c>
      <c r="C158" s="156">
        <f t="shared" ref="C158:Q158" si="44">ROUND(C159+C160-C161+C162,3)</f>
        <v>0</v>
      </c>
      <c r="D158" s="157">
        <f t="shared" si="44"/>
        <v>0</v>
      </c>
      <c r="E158" s="157">
        <f t="shared" si="44"/>
        <v>3.5</v>
      </c>
      <c r="F158" s="158">
        <f t="shared" si="44"/>
        <v>1.7</v>
      </c>
      <c r="G158" s="238">
        <f t="shared" si="44"/>
        <v>5.2</v>
      </c>
      <c r="H158" s="156">
        <f t="shared" si="44"/>
        <v>0</v>
      </c>
      <c r="I158" s="157">
        <f t="shared" si="44"/>
        <v>0</v>
      </c>
      <c r="J158" s="157">
        <f t="shared" si="44"/>
        <v>3.5</v>
      </c>
      <c r="K158" s="158">
        <f t="shared" si="44"/>
        <v>1.7</v>
      </c>
      <c r="L158" s="238">
        <f t="shared" si="44"/>
        <v>5.2</v>
      </c>
      <c r="M158" s="156">
        <f t="shared" si="44"/>
        <v>0</v>
      </c>
      <c r="N158" s="157">
        <f t="shared" si="44"/>
        <v>0</v>
      </c>
      <c r="O158" s="157">
        <f t="shared" si="44"/>
        <v>3.5</v>
      </c>
      <c r="P158" s="159">
        <f t="shared" si="44"/>
        <v>1.7</v>
      </c>
      <c r="Q158" s="238">
        <f t="shared" si="44"/>
        <v>5.2</v>
      </c>
    </row>
    <row r="159" spans="1:17" s="23" customFormat="1" ht="30" outlineLevel="2" x14ac:dyDescent="0.25">
      <c r="A159" s="28" t="s">
        <v>87</v>
      </c>
      <c r="B159" s="441" t="s">
        <v>149</v>
      </c>
      <c r="C159" s="171">
        <f>ROUND('1. Статистика'!N114,3)</f>
        <v>0</v>
      </c>
      <c r="D159" s="172">
        <f>ROUND('1. Статистика'!O114,3)</f>
        <v>0</v>
      </c>
      <c r="E159" s="172">
        <f>ROUND('1. Статистика'!P114,3)</f>
        <v>3.5</v>
      </c>
      <c r="F159" s="173">
        <f>ROUND('1. Статистика'!Q114,3)</f>
        <v>1.7</v>
      </c>
      <c r="G159" s="163">
        <f>ROUND(SUM(C159:F159),3)</f>
        <v>5.2</v>
      </c>
      <c r="H159" s="171">
        <f>ROUND(C158,3)</f>
        <v>0</v>
      </c>
      <c r="I159" s="172">
        <f>ROUND(D158,3)</f>
        <v>0</v>
      </c>
      <c r="J159" s="172">
        <f>ROUND(E158,3)</f>
        <v>3.5</v>
      </c>
      <c r="K159" s="173">
        <f>ROUND(F158,3)</f>
        <v>1.7</v>
      </c>
      <c r="L159" s="163">
        <f>ROUND(SUM(H159:K159),3)</f>
        <v>5.2</v>
      </c>
      <c r="M159" s="171">
        <f>ROUND(H158,3)</f>
        <v>0</v>
      </c>
      <c r="N159" s="172">
        <f>ROUND(I158,3)</f>
        <v>0</v>
      </c>
      <c r="O159" s="172">
        <f>ROUND(J158,3)</f>
        <v>3.5</v>
      </c>
      <c r="P159" s="174">
        <f>ROUND(K158,3)</f>
        <v>1.7</v>
      </c>
      <c r="Q159" s="163">
        <f>ROUND(SUM(M159:P159),3)</f>
        <v>5.2</v>
      </c>
    </row>
    <row r="160" spans="1:17" s="23" customFormat="1" ht="45" outlineLevel="2" x14ac:dyDescent="0.25">
      <c r="A160" s="28" t="s">
        <v>88</v>
      </c>
      <c r="B160" s="441" t="s">
        <v>149</v>
      </c>
      <c r="C160" s="171">
        <f>ROUND('1. Статистика'!D52,3)</f>
        <v>0</v>
      </c>
      <c r="D160" s="172">
        <f>ROUND('1. Статистика'!E52,3)</f>
        <v>0</v>
      </c>
      <c r="E160" s="172">
        <f>ROUND('1. Статистика'!F52,3)</f>
        <v>0</v>
      </c>
      <c r="F160" s="173">
        <f>ROUND('1. Статистика'!G52,3)</f>
        <v>0</v>
      </c>
      <c r="G160" s="163">
        <f>ROUND(SUM(C160:F160),3)</f>
        <v>0</v>
      </c>
      <c r="H160" s="171">
        <f>ROUND('1. Статистика'!I52,3)</f>
        <v>0</v>
      </c>
      <c r="I160" s="172">
        <f>ROUND('1. Статистика'!J52,3)</f>
        <v>0</v>
      </c>
      <c r="J160" s="172">
        <f>ROUND('1. Статистика'!K52,3)</f>
        <v>0</v>
      </c>
      <c r="K160" s="173">
        <f>ROUND('1. Статистика'!L52,3)</f>
        <v>0</v>
      </c>
      <c r="L160" s="163">
        <f>ROUND(SUM(H160:K160),3)</f>
        <v>0</v>
      </c>
      <c r="M160" s="171">
        <f>ROUND('1. Статистика'!N52,3)</f>
        <v>0</v>
      </c>
      <c r="N160" s="172">
        <f>ROUND('1. Статистика'!O52,3)</f>
        <v>0</v>
      </c>
      <c r="O160" s="172">
        <f>ROUND('1. Статистика'!P52,3)</f>
        <v>0</v>
      </c>
      <c r="P160" s="174">
        <f>ROUND('1. Статистика'!Q52,3)</f>
        <v>0</v>
      </c>
      <c r="Q160" s="163">
        <f>ROUND(SUM(M160:P160),3)</f>
        <v>0</v>
      </c>
    </row>
    <row r="161" spans="1:17" s="23" customFormat="1" ht="30" outlineLevel="2" x14ac:dyDescent="0.25">
      <c r="A161" s="28" t="s">
        <v>89</v>
      </c>
      <c r="B161" s="441" t="s">
        <v>149</v>
      </c>
      <c r="C161" s="462"/>
      <c r="D161" s="463"/>
      <c r="E161" s="463"/>
      <c r="F161" s="464"/>
      <c r="G161" s="163">
        <f>ROUND(SUM(C161:F161),3)</f>
        <v>0</v>
      </c>
      <c r="H161" s="462"/>
      <c r="I161" s="463"/>
      <c r="J161" s="463"/>
      <c r="K161" s="464"/>
      <c r="L161" s="163">
        <f>ROUND(SUM(H161:K161),3)</f>
        <v>0</v>
      </c>
      <c r="M161" s="462"/>
      <c r="N161" s="463"/>
      <c r="O161" s="463"/>
      <c r="P161" s="465"/>
      <c r="Q161" s="163">
        <f>ROUND(SUM(M161:P161),3)</f>
        <v>0</v>
      </c>
    </row>
    <row r="162" spans="1:17" s="23" customFormat="1" ht="28.15" customHeight="1" outlineLevel="2" x14ac:dyDescent="0.25">
      <c r="A162" s="28" t="s">
        <v>90</v>
      </c>
      <c r="B162" s="441" t="s">
        <v>149</v>
      </c>
      <c r="C162" s="458"/>
      <c r="D162" s="459"/>
      <c r="E162" s="459"/>
      <c r="F162" s="460"/>
      <c r="G162" s="163">
        <f>ROUND(SUM(C162:F162),3)</f>
        <v>0</v>
      </c>
      <c r="H162" s="458"/>
      <c r="I162" s="459"/>
      <c r="J162" s="459"/>
      <c r="K162" s="460"/>
      <c r="L162" s="163">
        <f>ROUND(SUM(H162:K162),3)</f>
        <v>0</v>
      </c>
      <c r="M162" s="458"/>
      <c r="N162" s="459"/>
      <c r="O162" s="459"/>
      <c r="P162" s="461"/>
      <c r="Q162" s="163">
        <f>ROUND(SUM(M162:P162),3)</f>
        <v>0</v>
      </c>
    </row>
    <row r="163" spans="1:17" s="33" customFormat="1" x14ac:dyDescent="0.25">
      <c r="A163" s="236" t="s">
        <v>173</v>
      </c>
      <c r="B163" s="443" t="s">
        <v>149</v>
      </c>
      <c r="C163" s="232">
        <f t="shared" ref="C163:Q163" si="45">ROUND(C164+C169+C174+C179+C184+C189+C194,3)</f>
        <v>0</v>
      </c>
      <c r="D163" s="233">
        <f t="shared" si="45"/>
        <v>0</v>
      </c>
      <c r="E163" s="233">
        <f t="shared" si="45"/>
        <v>0</v>
      </c>
      <c r="F163" s="234">
        <f t="shared" si="45"/>
        <v>0</v>
      </c>
      <c r="G163" s="151">
        <f t="shared" si="45"/>
        <v>0</v>
      </c>
      <c r="H163" s="232">
        <f t="shared" si="45"/>
        <v>0</v>
      </c>
      <c r="I163" s="233">
        <f t="shared" si="45"/>
        <v>0</v>
      </c>
      <c r="J163" s="233">
        <f t="shared" si="45"/>
        <v>0</v>
      </c>
      <c r="K163" s="234">
        <f t="shared" si="45"/>
        <v>0</v>
      </c>
      <c r="L163" s="151">
        <f t="shared" si="45"/>
        <v>0</v>
      </c>
      <c r="M163" s="232">
        <f t="shared" si="45"/>
        <v>0</v>
      </c>
      <c r="N163" s="233">
        <f t="shared" si="45"/>
        <v>0</v>
      </c>
      <c r="O163" s="233">
        <f t="shared" si="45"/>
        <v>0</v>
      </c>
      <c r="P163" s="235">
        <f t="shared" si="45"/>
        <v>0</v>
      </c>
      <c r="Q163" s="151">
        <f t="shared" si="45"/>
        <v>0</v>
      </c>
    </row>
    <row r="164" spans="1:17" outlineLevel="1" x14ac:dyDescent="0.25">
      <c r="A164" s="27" t="s">
        <v>167</v>
      </c>
      <c r="B164" s="440" t="s">
        <v>149</v>
      </c>
      <c r="C164" s="156">
        <f t="shared" ref="C164:Q164" si="46">ROUND(C165+C166-C167+C168,3)</f>
        <v>0</v>
      </c>
      <c r="D164" s="157">
        <f t="shared" si="46"/>
        <v>0</v>
      </c>
      <c r="E164" s="157">
        <f t="shared" si="46"/>
        <v>0</v>
      </c>
      <c r="F164" s="158">
        <f t="shared" si="46"/>
        <v>0</v>
      </c>
      <c r="G164" s="238">
        <f t="shared" si="46"/>
        <v>0</v>
      </c>
      <c r="H164" s="156">
        <f t="shared" si="46"/>
        <v>0</v>
      </c>
      <c r="I164" s="157">
        <f t="shared" si="46"/>
        <v>0</v>
      </c>
      <c r="J164" s="157">
        <f t="shared" si="46"/>
        <v>0</v>
      </c>
      <c r="K164" s="158">
        <f t="shared" si="46"/>
        <v>0</v>
      </c>
      <c r="L164" s="238">
        <f t="shared" si="46"/>
        <v>0</v>
      </c>
      <c r="M164" s="156">
        <f t="shared" si="46"/>
        <v>0</v>
      </c>
      <c r="N164" s="157">
        <f t="shared" si="46"/>
        <v>0</v>
      </c>
      <c r="O164" s="157">
        <f t="shared" si="46"/>
        <v>0</v>
      </c>
      <c r="P164" s="159">
        <f t="shared" si="46"/>
        <v>0</v>
      </c>
      <c r="Q164" s="238">
        <f t="shared" si="46"/>
        <v>0</v>
      </c>
    </row>
    <row r="165" spans="1:17" s="23" customFormat="1" ht="30" outlineLevel="2" x14ac:dyDescent="0.25">
      <c r="A165" s="28" t="s">
        <v>87</v>
      </c>
      <c r="B165" s="441" t="s">
        <v>149</v>
      </c>
      <c r="C165" s="171">
        <f>ROUND('1. Статистика'!N116,3)</f>
        <v>0</v>
      </c>
      <c r="D165" s="172">
        <f>ROUND('1. Статистика'!O116,3)</f>
        <v>0</v>
      </c>
      <c r="E165" s="172">
        <f>ROUND('1. Статистика'!P116,3)</f>
        <v>0</v>
      </c>
      <c r="F165" s="173">
        <f>ROUND('1. Статистика'!Q116,3)</f>
        <v>0</v>
      </c>
      <c r="G165" s="163">
        <f>ROUND(SUM(C165:F165),3)</f>
        <v>0</v>
      </c>
      <c r="H165" s="171">
        <f>ROUND(C164,3)</f>
        <v>0</v>
      </c>
      <c r="I165" s="172">
        <f>ROUND(D164,3)</f>
        <v>0</v>
      </c>
      <c r="J165" s="172">
        <f>ROUND(E164,3)</f>
        <v>0</v>
      </c>
      <c r="K165" s="173">
        <f>ROUND(F164,3)</f>
        <v>0</v>
      </c>
      <c r="L165" s="163">
        <f>ROUND(SUM(H165:K165),3)</f>
        <v>0</v>
      </c>
      <c r="M165" s="171">
        <f>ROUND(H164,3)</f>
        <v>0</v>
      </c>
      <c r="N165" s="172">
        <f>ROUND(I164,3)</f>
        <v>0</v>
      </c>
      <c r="O165" s="172">
        <f>ROUND(J164,3)</f>
        <v>0</v>
      </c>
      <c r="P165" s="174">
        <f>ROUND(K164,3)</f>
        <v>0</v>
      </c>
      <c r="Q165" s="163">
        <f>ROUND(SUM(M165:P165),3)</f>
        <v>0</v>
      </c>
    </row>
    <row r="166" spans="1:17" s="23" customFormat="1" ht="45" outlineLevel="2" x14ac:dyDescent="0.25">
      <c r="A166" s="28" t="s">
        <v>88</v>
      </c>
      <c r="B166" s="441" t="s">
        <v>149</v>
      </c>
      <c r="C166" s="171">
        <f>ROUND('1. Статистика'!D55,3)</f>
        <v>0</v>
      </c>
      <c r="D166" s="172">
        <f>ROUND('1. Статистика'!E55,3)</f>
        <v>0</v>
      </c>
      <c r="E166" s="172">
        <f>ROUND('1. Статистика'!F55,3)</f>
        <v>0</v>
      </c>
      <c r="F166" s="173">
        <f>ROUND('1. Статистика'!G55,3)</f>
        <v>0</v>
      </c>
      <c r="G166" s="163">
        <f>ROUND(SUM(C166:F166),3)</f>
        <v>0</v>
      </c>
      <c r="H166" s="171">
        <f>ROUND('1. Статистика'!I55,3)</f>
        <v>0</v>
      </c>
      <c r="I166" s="172">
        <f>ROUND('1. Статистика'!J55,3)</f>
        <v>0</v>
      </c>
      <c r="J166" s="172">
        <f>ROUND('1. Статистика'!K55,3)</f>
        <v>0</v>
      </c>
      <c r="K166" s="173">
        <f>ROUND('1. Статистика'!L55,3)</f>
        <v>0</v>
      </c>
      <c r="L166" s="163">
        <f>ROUND(SUM(H166:K166),3)</f>
        <v>0</v>
      </c>
      <c r="M166" s="171">
        <f>ROUND('1. Статистика'!N55,3)</f>
        <v>0</v>
      </c>
      <c r="N166" s="172">
        <f>ROUND('1. Статистика'!O55,3)</f>
        <v>0</v>
      </c>
      <c r="O166" s="172">
        <f>ROUND('1. Статистика'!P55,3)</f>
        <v>0</v>
      </c>
      <c r="P166" s="174">
        <f>ROUND('1. Статистика'!Q55,3)</f>
        <v>0</v>
      </c>
      <c r="Q166" s="163">
        <f>ROUND(SUM(M166:P166),3)</f>
        <v>0</v>
      </c>
    </row>
    <row r="167" spans="1:17" s="23" customFormat="1" ht="30" outlineLevel="2" x14ac:dyDescent="0.25">
      <c r="A167" s="28" t="s">
        <v>89</v>
      </c>
      <c r="B167" s="441" t="s">
        <v>149</v>
      </c>
      <c r="C167" s="462"/>
      <c r="D167" s="463"/>
      <c r="E167" s="463"/>
      <c r="F167" s="464"/>
      <c r="G167" s="163">
        <f>ROUND(SUM(C167:F167),3)</f>
        <v>0</v>
      </c>
      <c r="H167" s="462"/>
      <c r="I167" s="463"/>
      <c r="J167" s="463"/>
      <c r="K167" s="464"/>
      <c r="L167" s="163">
        <f>ROUND(SUM(H167:K167),3)</f>
        <v>0</v>
      </c>
      <c r="M167" s="462"/>
      <c r="N167" s="463"/>
      <c r="O167" s="463"/>
      <c r="P167" s="465"/>
      <c r="Q167" s="163">
        <f>ROUND(SUM(M167:P167),3)</f>
        <v>0</v>
      </c>
    </row>
    <row r="168" spans="1:17" s="23" customFormat="1" ht="28.15" customHeight="1" outlineLevel="2" x14ac:dyDescent="0.25">
      <c r="A168" s="28" t="s">
        <v>90</v>
      </c>
      <c r="B168" s="441" t="s">
        <v>149</v>
      </c>
      <c r="C168" s="458"/>
      <c r="D168" s="459"/>
      <c r="E168" s="459"/>
      <c r="F168" s="460"/>
      <c r="G168" s="163">
        <f>ROUND(SUM(C168:F168),3)</f>
        <v>0</v>
      </c>
      <c r="H168" s="458"/>
      <c r="I168" s="459"/>
      <c r="J168" s="459"/>
      <c r="K168" s="460"/>
      <c r="L168" s="163">
        <f>ROUND(SUM(H168:K168),3)</f>
        <v>0</v>
      </c>
      <c r="M168" s="458"/>
      <c r="N168" s="459"/>
      <c r="O168" s="459"/>
      <c r="P168" s="461"/>
      <c r="Q168" s="163">
        <f>ROUND(SUM(M168:P168),3)</f>
        <v>0</v>
      </c>
    </row>
    <row r="169" spans="1:17" outlineLevel="1" x14ac:dyDescent="0.25">
      <c r="A169" s="27" t="s">
        <v>168</v>
      </c>
      <c r="B169" s="440" t="s">
        <v>149</v>
      </c>
      <c r="C169" s="156">
        <f t="shared" ref="C169:Q169" si="47">ROUND(C170+C171-C172+C173,3)</f>
        <v>0</v>
      </c>
      <c r="D169" s="157">
        <f t="shared" si="47"/>
        <v>0</v>
      </c>
      <c r="E169" s="157">
        <f t="shared" si="47"/>
        <v>0</v>
      </c>
      <c r="F169" s="158">
        <f t="shared" si="47"/>
        <v>0</v>
      </c>
      <c r="G169" s="238">
        <f t="shared" si="47"/>
        <v>0</v>
      </c>
      <c r="H169" s="156">
        <f t="shared" si="47"/>
        <v>0</v>
      </c>
      <c r="I169" s="157">
        <f t="shared" si="47"/>
        <v>0</v>
      </c>
      <c r="J169" s="157">
        <f t="shared" si="47"/>
        <v>0</v>
      </c>
      <c r="K169" s="158">
        <f t="shared" si="47"/>
        <v>0</v>
      </c>
      <c r="L169" s="238">
        <f t="shared" si="47"/>
        <v>0</v>
      </c>
      <c r="M169" s="156">
        <f t="shared" si="47"/>
        <v>0</v>
      </c>
      <c r="N169" s="157">
        <f t="shared" si="47"/>
        <v>0</v>
      </c>
      <c r="O169" s="157">
        <f t="shared" si="47"/>
        <v>0</v>
      </c>
      <c r="P169" s="159">
        <f t="shared" si="47"/>
        <v>0</v>
      </c>
      <c r="Q169" s="238">
        <f t="shared" si="47"/>
        <v>0</v>
      </c>
    </row>
    <row r="170" spans="1:17" s="23" customFormat="1" ht="30" outlineLevel="2" x14ac:dyDescent="0.25">
      <c r="A170" s="28" t="s">
        <v>87</v>
      </c>
      <c r="B170" s="441" t="s">
        <v>149</v>
      </c>
      <c r="C170" s="171">
        <f>ROUND('1. Статистика'!N117,3)</f>
        <v>0</v>
      </c>
      <c r="D170" s="172">
        <f>ROUND('1. Статистика'!O117,3)</f>
        <v>0</v>
      </c>
      <c r="E170" s="172">
        <f>ROUND('1. Статистика'!P117,3)</f>
        <v>0</v>
      </c>
      <c r="F170" s="173">
        <f>ROUND('1. Статистика'!Q117,3)</f>
        <v>0</v>
      </c>
      <c r="G170" s="163">
        <f>ROUND(SUM(C170:F170),3)</f>
        <v>0</v>
      </c>
      <c r="H170" s="171">
        <f>ROUND(C169,3)</f>
        <v>0</v>
      </c>
      <c r="I170" s="172">
        <f>ROUND(D169,3)</f>
        <v>0</v>
      </c>
      <c r="J170" s="172">
        <f>ROUND(E169,3)</f>
        <v>0</v>
      </c>
      <c r="K170" s="173">
        <f>ROUND(F169,3)</f>
        <v>0</v>
      </c>
      <c r="L170" s="163">
        <f>ROUND(SUM(H170:K170),3)</f>
        <v>0</v>
      </c>
      <c r="M170" s="171">
        <f>ROUND(H169,3)</f>
        <v>0</v>
      </c>
      <c r="N170" s="172">
        <f>ROUND(I169,3)</f>
        <v>0</v>
      </c>
      <c r="O170" s="172">
        <f>ROUND(J169,3)</f>
        <v>0</v>
      </c>
      <c r="P170" s="174">
        <f>ROUND(K169,3)</f>
        <v>0</v>
      </c>
      <c r="Q170" s="163">
        <f>ROUND(SUM(M170:P170),3)</f>
        <v>0</v>
      </c>
    </row>
    <row r="171" spans="1:17" s="23" customFormat="1" ht="45" outlineLevel="2" x14ac:dyDescent="0.25">
      <c r="A171" s="28" t="s">
        <v>88</v>
      </c>
      <c r="B171" s="441" t="s">
        <v>149</v>
      </c>
      <c r="C171" s="171">
        <f>ROUND('1. Статистика'!D56,3)</f>
        <v>0</v>
      </c>
      <c r="D171" s="172">
        <f>ROUND('1. Статистика'!E56,3)</f>
        <v>0</v>
      </c>
      <c r="E171" s="172">
        <f>ROUND('1. Статистика'!F56,3)</f>
        <v>0</v>
      </c>
      <c r="F171" s="173">
        <f>ROUND('1. Статистика'!G56,3)</f>
        <v>0</v>
      </c>
      <c r="G171" s="163">
        <f>ROUND(SUM(C171:F171),3)</f>
        <v>0</v>
      </c>
      <c r="H171" s="171">
        <f>ROUND('1. Статистика'!I56,3)</f>
        <v>0</v>
      </c>
      <c r="I171" s="172">
        <f>ROUND('1. Статистика'!J56,3)</f>
        <v>0</v>
      </c>
      <c r="J171" s="172">
        <f>ROUND('1. Статистика'!K56,3)</f>
        <v>0</v>
      </c>
      <c r="K171" s="173">
        <f>ROUND('1. Статистика'!L56,3)</f>
        <v>0</v>
      </c>
      <c r="L171" s="163">
        <f>ROUND(SUM(H171:K171),3)</f>
        <v>0</v>
      </c>
      <c r="M171" s="171">
        <f>ROUND('1. Статистика'!N56,3)</f>
        <v>0</v>
      </c>
      <c r="N171" s="172">
        <f>ROUND('1. Статистика'!O56,3)</f>
        <v>0</v>
      </c>
      <c r="O171" s="172">
        <f>ROUND('1. Статистика'!P56,3)</f>
        <v>0</v>
      </c>
      <c r="P171" s="174">
        <f>ROUND('1. Статистика'!Q56,3)</f>
        <v>0</v>
      </c>
      <c r="Q171" s="163">
        <f>ROUND(SUM(M171:P171),3)</f>
        <v>0</v>
      </c>
    </row>
    <row r="172" spans="1:17" s="23" customFormat="1" ht="30" outlineLevel="2" x14ac:dyDescent="0.25">
      <c r="A172" s="28" t="s">
        <v>89</v>
      </c>
      <c r="B172" s="441" t="s">
        <v>149</v>
      </c>
      <c r="C172" s="462"/>
      <c r="D172" s="463"/>
      <c r="E172" s="463"/>
      <c r="F172" s="464"/>
      <c r="G172" s="163">
        <f>ROUND(SUM(C172:F172),3)</f>
        <v>0</v>
      </c>
      <c r="H172" s="462"/>
      <c r="I172" s="463"/>
      <c r="J172" s="463"/>
      <c r="K172" s="464"/>
      <c r="L172" s="163">
        <f>ROUND(SUM(H172:K172),3)</f>
        <v>0</v>
      </c>
      <c r="M172" s="462"/>
      <c r="N172" s="463"/>
      <c r="O172" s="463"/>
      <c r="P172" s="465"/>
      <c r="Q172" s="163">
        <f>ROUND(SUM(M172:P172),3)</f>
        <v>0</v>
      </c>
    </row>
    <row r="173" spans="1:17" s="23" customFormat="1" ht="28.15" customHeight="1" outlineLevel="2" x14ac:dyDescent="0.25">
      <c r="A173" s="28" t="s">
        <v>90</v>
      </c>
      <c r="B173" s="441" t="s">
        <v>149</v>
      </c>
      <c r="C173" s="458"/>
      <c r="D173" s="459"/>
      <c r="E173" s="459"/>
      <c r="F173" s="460"/>
      <c r="G173" s="163">
        <f>ROUND(SUM(C173:F173),3)</f>
        <v>0</v>
      </c>
      <c r="H173" s="458"/>
      <c r="I173" s="459"/>
      <c r="J173" s="459"/>
      <c r="K173" s="460"/>
      <c r="L173" s="163">
        <f>ROUND(SUM(H173:K173),3)</f>
        <v>0</v>
      </c>
      <c r="M173" s="458"/>
      <c r="N173" s="459"/>
      <c r="O173" s="459"/>
      <c r="P173" s="461"/>
      <c r="Q173" s="163">
        <f>ROUND(SUM(M173:P173),3)</f>
        <v>0</v>
      </c>
    </row>
    <row r="174" spans="1:17" outlineLevel="1" x14ac:dyDescent="0.25">
      <c r="A174" s="27" t="s">
        <v>169</v>
      </c>
      <c r="B174" s="440" t="s">
        <v>149</v>
      </c>
      <c r="C174" s="156">
        <f t="shared" ref="C174:Q174" si="48">ROUND(C175+C176-C177+C178,3)</f>
        <v>0</v>
      </c>
      <c r="D174" s="157">
        <f t="shared" si="48"/>
        <v>0</v>
      </c>
      <c r="E174" s="157">
        <f t="shared" si="48"/>
        <v>0</v>
      </c>
      <c r="F174" s="158">
        <f t="shared" si="48"/>
        <v>0</v>
      </c>
      <c r="G174" s="238">
        <f t="shared" si="48"/>
        <v>0</v>
      </c>
      <c r="H174" s="156">
        <f t="shared" si="48"/>
        <v>0</v>
      </c>
      <c r="I174" s="157">
        <f t="shared" si="48"/>
        <v>0</v>
      </c>
      <c r="J174" s="157">
        <f t="shared" si="48"/>
        <v>0</v>
      </c>
      <c r="K174" s="158">
        <f t="shared" si="48"/>
        <v>0</v>
      </c>
      <c r="L174" s="238">
        <f t="shared" si="48"/>
        <v>0</v>
      </c>
      <c r="M174" s="156">
        <f t="shared" si="48"/>
        <v>0</v>
      </c>
      <c r="N174" s="157">
        <f t="shared" si="48"/>
        <v>0</v>
      </c>
      <c r="O174" s="157">
        <f t="shared" si="48"/>
        <v>0</v>
      </c>
      <c r="P174" s="159">
        <f t="shared" si="48"/>
        <v>0</v>
      </c>
      <c r="Q174" s="238">
        <f t="shared" si="48"/>
        <v>0</v>
      </c>
    </row>
    <row r="175" spans="1:17" s="23" customFormat="1" ht="30" outlineLevel="2" x14ac:dyDescent="0.25">
      <c r="A175" s="28" t="s">
        <v>87</v>
      </c>
      <c r="B175" s="441" t="s">
        <v>149</v>
      </c>
      <c r="C175" s="171">
        <f>ROUND('1. Статистика'!N118,3)</f>
        <v>0</v>
      </c>
      <c r="D175" s="172">
        <f>ROUND('1. Статистика'!O118,3)</f>
        <v>0</v>
      </c>
      <c r="E175" s="172">
        <f>ROUND('1. Статистика'!P118,3)</f>
        <v>0</v>
      </c>
      <c r="F175" s="173">
        <f>ROUND('1. Статистика'!Q118,3)</f>
        <v>0</v>
      </c>
      <c r="G175" s="163">
        <f>ROUND(SUM(C175:F175),3)</f>
        <v>0</v>
      </c>
      <c r="H175" s="171">
        <f>ROUND(C174,3)</f>
        <v>0</v>
      </c>
      <c r="I175" s="172">
        <f>ROUND(D174,3)</f>
        <v>0</v>
      </c>
      <c r="J175" s="172">
        <f>ROUND(E174,3)</f>
        <v>0</v>
      </c>
      <c r="K175" s="173">
        <f>ROUND(F174,3)</f>
        <v>0</v>
      </c>
      <c r="L175" s="163">
        <f>ROUND(SUM(H175:K175),3)</f>
        <v>0</v>
      </c>
      <c r="M175" s="171">
        <f>ROUND(H174,3)</f>
        <v>0</v>
      </c>
      <c r="N175" s="172">
        <f>ROUND(I174,3)</f>
        <v>0</v>
      </c>
      <c r="O175" s="172">
        <f>ROUND(J174,3)</f>
        <v>0</v>
      </c>
      <c r="P175" s="174">
        <f>ROUND(K174,3)</f>
        <v>0</v>
      </c>
      <c r="Q175" s="163">
        <f>ROUND(SUM(M175:P175),3)</f>
        <v>0</v>
      </c>
    </row>
    <row r="176" spans="1:17" s="23" customFormat="1" ht="45" outlineLevel="2" x14ac:dyDescent="0.25">
      <c r="A176" s="28" t="s">
        <v>88</v>
      </c>
      <c r="B176" s="441" t="s">
        <v>149</v>
      </c>
      <c r="C176" s="171">
        <f>ROUND('1. Статистика'!D57,3)</f>
        <v>0</v>
      </c>
      <c r="D176" s="172">
        <f>ROUND('1. Статистика'!E57,3)</f>
        <v>0</v>
      </c>
      <c r="E176" s="172">
        <f>ROUND('1. Статистика'!F57,3)</f>
        <v>0</v>
      </c>
      <c r="F176" s="173">
        <f>ROUND('1. Статистика'!G57,3)</f>
        <v>0</v>
      </c>
      <c r="G176" s="163">
        <f>ROUND(SUM(C176:F176),3)</f>
        <v>0</v>
      </c>
      <c r="H176" s="171">
        <f>ROUND('1. Статистика'!I57,3)</f>
        <v>0</v>
      </c>
      <c r="I176" s="172">
        <f>ROUND('1. Статистика'!J57,3)</f>
        <v>0</v>
      </c>
      <c r="J176" s="172">
        <f>ROUND('1. Статистика'!K57,3)</f>
        <v>0</v>
      </c>
      <c r="K176" s="173">
        <f>ROUND('1. Статистика'!L57,3)</f>
        <v>0</v>
      </c>
      <c r="L176" s="163">
        <f>ROUND(SUM(H176:K176),3)</f>
        <v>0</v>
      </c>
      <c r="M176" s="171">
        <f>ROUND('1. Статистика'!N57,3)</f>
        <v>0</v>
      </c>
      <c r="N176" s="172">
        <f>ROUND('1. Статистика'!O57,3)</f>
        <v>0</v>
      </c>
      <c r="O176" s="172">
        <f>ROUND('1. Статистика'!P57,3)</f>
        <v>0</v>
      </c>
      <c r="P176" s="174">
        <f>ROUND('1. Статистика'!Q57,3)</f>
        <v>0</v>
      </c>
      <c r="Q176" s="163">
        <f>ROUND(SUM(M176:P176),3)</f>
        <v>0</v>
      </c>
    </row>
    <row r="177" spans="1:17" s="23" customFormat="1" ht="30" outlineLevel="2" x14ac:dyDescent="0.25">
      <c r="A177" s="28" t="s">
        <v>89</v>
      </c>
      <c r="B177" s="441" t="s">
        <v>149</v>
      </c>
      <c r="C177" s="462"/>
      <c r="D177" s="463"/>
      <c r="E177" s="463"/>
      <c r="F177" s="464"/>
      <c r="G177" s="163">
        <f>ROUND(SUM(C177:F177),3)</f>
        <v>0</v>
      </c>
      <c r="H177" s="462"/>
      <c r="I177" s="463"/>
      <c r="J177" s="463"/>
      <c r="K177" s="464"/>
      <c r="L177" s="163">
        <f>ROUND(SUM(H177:K177),3)</f>
        <v>0</v>
      </c>
      <c r="M177" s="462"/>
      <c r="N177" s="463"/>
      <c r="O177" s="463"/>
      <c r="P177" s="465"/>
      <c r="Q177" s="163">
        <f>ROUND(SUM(M177:P177),3)</f>
        <v>0</v>
      </c>
    </row>
    <row r="178" spans="1:17" s="23" customFormat="1" ht="28.15" customHeight="1" outlineLevel="2" x14ac:dyDescent="0.25">
      <c r="A178" s="28" t="s">
        <v>90</v>
      </c>
      <c r="B178" s="441" t="s">
        <v>149</v>
      </c>
      <c r="C178" s="458"/>
      <c r="D178" s="459"/>
      <c r="E178" s="459"/>
      <c r="F178" s="460"/>
      <c r="G178" s="163">
        <f>ROUND(SUM(C178:F178),3)</f>
        <v>0</v>
      </c>
      <c r="H178" s="458"/>
      <c r="I178" s="459"/>
      <c r="J178" s="459"/>
      <c r="K178" s="460"/>
      <c r="L178" s="163">
        <f>ROUND(SUM(H178:K178),3)</f>
        <v>0</v>
      </c>
      <c r="M178" s="458"/>
      <c r="N178" s="459"/>
      <c r="O178" s="459"/>
      <c r="P178" s="461"/>
      <c r="Q178" s="163">
        <f>ROUND(SUM(M178:P178),3)</f>
        <v>0</v>
      </c>
    </row>
    <row r="179" spans="1:17" outlineLevel="1" x14ac:dyDescent="0.25">
      <c r="A179" s="27" t="s">
        <v>170</v>
      </c>
      <c r="B179" s="440" t="s">
        <v>149</v>
      </c>
      <c r="C179" s="156">
        <f t="shared" ref="C179:Q179" si="49">ROUND(C180+C181-C182+C183,3)</f>
        <v>0</v>
      </c>
      <c r="D179" s="157">
        <f t="shared" si="49"/>
        <v>0</v>
      </c>
      <c r="E179" s="157">
        <f t="shared" si="49"/>
        <v>0</v>
      </c>
      <c r="F179" s="158">
        <f t="shared" si="49"/>
        <v>0</v>
      </c>
      <c r="G179" s="238">
        <f t="shared" si="49"/>
        <v>0</v>
      </c>
      <c r="H179" s="156">
        <f t="shared" si="49"/>
        <v>0</v>
      </c>
      <c r="I179" s="157">
        <f t="shared" si="49"/>
        <v>0</v>
      </c>
      <c r="J179" s="157">
        <f t="shared" si="49"/>
        <v>0</v>
      </c>
      <c r="K179" s="158">
        <f t="shared" si="49"/>
        <v>0</v>
      </c>
      <c r="L179" s="238">
        <f t="shared" si="49"/>
        <v>0</v>
      </c>
      <c r="M179" s="156">
        <f t="shared" si="49"/>
        <v>0</v>
      </c>
      <c r="N179" s="157">
        <f t="shared" si="49"/>
        <v>0</v>
      </c>
      <c r="O179" s="157">
        <f t="shared" si="49"/>
        <v>0</v>
      </c>
      <c r="P179" s="159">
        <f t="shared" si="49"/>
        <v>0</v>
      </c>
      <c r="Q179" s="238">
        <f t="shared" si="49"/>
        <v>0</v>
      </c>
    </row>
    <row r="180" spans="1:17" s="23" customFormat="1" ht="30" outlineLevel="2" x14ac:dyDescent="0.25">
      <c r="A180" s="28" t="s">
        <v>87</v>
      </c>
      <c r="B180" s="441" t="s">
        <v>149</v>
      </c>
      <c r="C180" s="171">
        <f>ROUND('1. Статистика'!N119,3)</f>
        <v>0</v>
      </c>
      <c r="D180" s="172">
        <f>ROUND('1. Статистика'!O119,3)</f>
        <v>0</v>
      </c>
      <c r="E180" s="172">
        <f>ROUND('1. Статистика'!P119,3)</f>
        <v>0</v>
      </c>
      <c r="F180" s="173">
        <f>ROUND('1. Статистика'!Q119,3)</f>
        <v>0</v>
      </c>
      <c r="G180" s="163">
        <f>ROUND(SUM(C180:F180),3)</f>
        <v>0</v>
      </c>
      <c r="H180" s="171">
        <f>ROUND(C179,3)</f>
        <v>0</v>
      </c>
      <c r="I180" s="172">
        <f>ROUND(D179,3)</f>
        <v>0</v>
      </c>
      <c r="J180" s="172">
        <f>ROUND(E179,3)</f>
        <v>0</v>
      </c>
      <c r="K180" s="173">
        <f>ROUND(F179,3)</f>
        <v>0</v>
      </c>
      <c r="L180" s="163">
        <f>ROUND(SUM(H180:K180),3)</f>
        <v>0</v>
      </c>
      <c r="M180" s="171">
        <f>ROUND(H179,3)</f>
        <v>0</v>
      </c>
      <c r="N180" s="172">
        <f>ROUND(I179,3)</f>
        <v>0</v>
      </c>
      <c r="O180" s="172">
        <f>ROUND(J179,3)</f>
        <v>0</v>
      </c>
      <c r="P180" s="174">
        <f>ROUND(K179,3)</f>
        <v>0</v>
      </c>
      <c r="Q180" s="163">
        <f>ROUND(SUM(M180:P180),3)</f>
        <v>0</v>
      </c>
    </row>
    <row r="181" spans="1:17" s="23" customFormat="1" ht="45" outlineLevel="2" x14ac:dyDescent="0.25">
      <c r="A181" s="28" t="s">
        <v>88</v>
      </c>
      <c r="B181" s="441" t="s">
        <v>149</v>
      </c>
      <c r="C181" s="171">
        <f>ROUND('1. Статистика'!D58,3)</f>
        <v>0</v>
      </c>
      <c r="D181" s="172">
        <f>ROUND('1. Статистика'!E58,3)</f>
        <v>0</v>
      </c>
      <c r="E181" s="172">
        <f>ROUND('1. Статистика'!F58,3)</f>
        <v>0</v>
      </c>
      <c r="F181" s="173">
        <f>ROUND('1. Статистика'!G58,3)</f>
        <v>0</v>
      </c>
      <c r="G181" s="163">
        <f>ROUND(SUM(C181:F181),3)</f>
        <v>0</v>
      </c>
      <c r="H181" s="171">
        <f>ROUND('1. Статистика'!I58,3)</f>
        <v>0</v>
      </c>
      <c r="I181" s="172">
        <f>ROUND('1. Статистика'!J58,3)</f>
        <v>0</v>
      </c>
      <c r="J181" s="172">
        <f>ROUND('1. Статистика'!K58,3)</f>
        <v>0</v>
      </c>
      <c r="K181" s="173">
        <f>ROUND('1. Статистика'!L58,3)</f>
        <v>0</v>
      </c>
      <c r="L181" s="163">
        <f>ROUND(SUM(H181:K181),3)</f>
        <v>0</v>
      </c>
      <c r="M181" s="171">
        <f>ROUND('1. Статистика'!N58,3)</f>
        <v>0</v>
      </c>
      <c r="N181" s="172">
        <f>ROUND('1. Статистика'!O58,3)</f>
        <v>0</v>
      </c>
      <c r="O181" s="172">
        <f>ROUND('1. Статистика'!P58,3)</f>
        <v>0</v>
      </c>
      <c r="P181" s="174">
        <f>ROUND('1. Статистика'!Q58,3)</f>
        <v>0</v>
      </c>
      <c r="Q181" s="163">
        <f>ROUND(SUM(M181:P181),3)</f>
        <v>0</v>
      </c>
    </row>
    <row r="182" spans="1:17" s="23" customFormat="1" ht="30" outlineLevel="2" x14ac:dyDescent="0.25">
      <c r="A182" s="28" t="s">
        <v>89</v>
      </c>
      <c r="B182" s="441" t="s">
        <v>149</v>
      </c>
      <c r="C182" s="462"/>
      <c r="D182" s="463"/>
      <c r="E182" s="463"/>
      <c r="F182" s="464"/>
      <c r="G182" s="163">
        <f>ROUND(SUM(C182:F182),3)</f>
        <v>0</v>
      </c>
      <c r="H182" s="462"/>
      <c r="I182" s="463"/>
      <c r="J182" s="463"/>
      <c r="K182" s="464"/>
      <c r="L182" s="163">
        <f>ROUND(SUM(H182:K182),3)</f>
        <v>0</v>
      </c>
      <c r="M182" s="462"/>
      <c r="N182" s="463"/>
      <c r="O182" s="463"/>
      <c r="P182" s="465"/>
      <c r="Q182" s="163">
        <f>ROUND(SUM(M182:P182),3)</f>
        <v>0</v>
      </c>
    </row>
    <row r="183" spans="1:17" s="23" customFormat="1" ht="28.15" customHeight="1" outlineLevel="2" x14ac:dyDescent="0.25">
      <c r="A183" s="28" t="s">
        <v>90</v>
      </c>
      <c r="B183" s="441" t="s">
        <v>149</v>
      </c>
      <c r="C183" s="458"/>
      <c r="D183" s="459"/>
      <c r="E183" s="459"/>
      <c r="F183" s="460"/>
      <c r="G183" s="163">
        <f>ROUND(SUM(C183:F183),3)</f>
        <v>0</v>
      </c>
      <c r="H183" s="458"/>
      <c r="I183" s="459"/>
      <c r="J183" s="459"/>
      <c r="K183" s="460"/>
      <c r="L183" s="163">
        <f>ROUND(SUM(H183:K183),3)</f>
        <v>0</v>
      </c>
      <c r="M183" s="458"/>
      <c r="N183" s="459"/>
      <c r="O183" s="459"/>
      <c r="P183" s="461"/>
      <c r="Q183" s="163">
        <f>ROUND(SUM(M183:P183),3)</f>
        <v>0</v>
      </c>
    </row>
    <row r="184" spans="1:17" outlineLevel="1" x14ac:dyDescent="0.25">
      <c r="A184" s="27" t="s">
        <v>171</v>
      </c>
      <c r="B184" s="440" t="s">
        <v>149</v>
      </c>
      <c r="C184" s="156">
        <f t="shared" ref="C184:Q184" si="50">ROUND(C185+C186-C187+C188,3)</f>
        <v>0</v>
      </c>
      <c r="D184" s="157">
        <f t="shared" si="50"/>
        <v>0</v>
      </c>
      <c r="E184" s="157">
        <f t="shared" si="50"/>
        <v>0</v>
      </c>
      <c r="F184" s="158">
        <f t="shared" si="50"/>
        <v>0</v>
      </c>
      <c r="G184" s="238">
        <f t="shared" si="50"/>
        <v>0</v>
      </c>
      <c r="H184" s="156">
        <f t="shared" si="50"/>
        <v>0</v>
      </c>
      <c r="I184" s="157">
        <f t="shared" si="50"/>
        <v>0</v>
      </c>
      <c r="J184" s="157">
        <f t="shared" si="50"/>
        <v>0</v>
      </c>
      <c r="K184" s="158">
        <f t="shared" si="50"/>
        <v>0</v>
      </c>
      <c r="L184" s="238">
        <f t="shared" si="50"/>
        <v>0</v>
      </c>
      <c r="M184" s="156">
        <f t="shared" si="50"/>
        <v>0</v>
      </c>
      <c r="N184" s="157">
        <f t="shared" si="50"/>
        <v>0</v>
      </c>
      <c r="O184" s="157">
        <f t="shared" si="50"/>
        <v>0</v>
      </c>
      <c r="P184" s="159">
        <f t="shared" si="50"/>
        <v>0</v>
      </c>
      <c r="Q184" s="238">
        <f t="shared" si="50"/>
        <v>0</v>
      </c>
    </row>
    <row r="185" spans="1:17" s="23" customFormat="1" ht="30" outlineLevel="2" x14ac:dyDescent="0.25">
      <c r="A185" s="28" t="s">
        <v>87</v>
      </c>
      <c r="B185" s="441" t="s">
        <v>149</v>
      </c>
      <c r="C185" s="171">
        <f>ROUND('1. Статистика'!N120,3)</f>
        <v>0</v>
      </c>
      <c r="D185" s="172">
        <f>ROUND('1. Статистика'!O120,3)</f>
        <v>0</v>
      </c>
      <c r="E185" s="172">
        <f>ROUND('1. Статистика'!P120,3)</f>
        <v>0</v>
      </c>
      <c r="F185" s="173">
        <f>ROUND('1. Статистика'!Q120,3)</f>
        <v>0</v>
      </c>
      <c r="G185" s="163">
        <f>ROUND(SUM(C185:F185),3)</f>
        <v>0</v>
      </c>
      <c r="H185" s="171">
        <f>ROUND(C184,3)</f>
        <v>0</v>
      </c>
      <c r="I185" s="172">
        <f>ROUND(D184,3)</f>
        <v>0</v>
      </c>
      <c r="J185" s="172">
        <f>ROUND(E184,3)</f>
        <v>0</v>
      </c>
      <c r="K185" s="173">
        <f>ROUND(F184,3)</f>
        <v>0</v>
      </c>
      <c r="L185" s="163">
        <f>ROUND(SUM(H185:K185),3)</f>
        <v>0</v>
      </c>
      <c r="M185" s="171">
        <f>ROUND(H184,3)</f>
        <v>0</v>
      </c>
      <c r="N185" s="172">
        <f>ROUND(I184,3)</f>
        <v>0</v>
      </c>
      <c r="O185" s="172">
        <f>ROUND(J184,3)</f>
        <v>0</v>
      </c>
      <c r="P185" s="174">
        <f>ROUND(K184,3)</f>
        <v>0</v>
      </c>
      <c r="Q185" s="163">
        <f>ROUND(SUM(M185:P185),3)</f>
        <v>0</v>
      </c>
    </row>
    <row r="186" spans="1:17" s="23" customFormat="1" ht="45" outlineLevel="2" x14ac:dyDescent="0.25">
      <c r="A186" s="28" t="s">
        <v>88</v>
      </c>
      <c r="B186" s="441" t="s">
        <v>149</v>
      </c>
      <c r="C186" s="171">
        <f>ROUND('1. Статистика'!D59,3)</f>
        <v>0</v>
      </c>
      <c r="D186" s="172">
        <f>ROUND('1. Статистика'!E59,3)</f>
        <v>0</v>
      </c>
      <c r="E186" s="172">
        <f>ROUND('1. Статистика'!F59,3)</f>
        <v>0</v>
      </c>
      <c r="F186" s="173">
        <f>ROUND('1. Статистика'!G59,3)</f>
        <v>0</v>
      </c>
      <c r="G186" s="163">
        <f>ROUND(SUM(C186:F186),3)</f>
        <v>0</v>
      </c>
      <c r="H186" s="171">
        <f>ROUND('1. Статистика'!I59,3)</f>
        <v>0</v>
      </c>
      <c r="I186" s="172">
        <f>ROUND('1. Статистика'!J59,3)</f>
        <v>0</v>
      </c>
      <c r="J186" s="172">
        <f>ROUND('1. Статистика'!K59,3)</f>
        <v>0</v>
      </c>
      <c r="K186" s="173">
        <f>ROUND('1. Статистика'!L59,3)</f>
        <v>0</v>
      </c>
      <c r="L186" s="163">
        <f>ROUND(SUM(H186:K186),3)</f>
        <v>0</v>
      </c>
      <c r="M186" s="171">
        <f>ROUND('1. Статистика'!N59,3)</f>
        <v>0</v>
      </c>
      <c r="N186" s="172">
        <f>ROUND('1. Статистика'!O59,3)</f>
        <v>0</v>
      </c>
      <c r="O186" s="172">
        <f>ROUND('1. Статистика'!P59,3)</f>
        <v>0</v>
      </c>
      <c r="P186" s="174">
        <f>ROUND('1. Статистика'!Q59,3)</f>
        <v>0</v>
      </c>
      <c r="Q186" s="163">
        <f>ROUND(SUM(M186:P186),3)</f>
        <v>0</v>
      </c>
    </row>
    <row r="187" spans="1:17" s="23" customFormat="1" ht="30" outlineLevel="2" x14ac:dyDescent="0.25">
      <c r="A187" s="28" t="s">
        <v>89</v>
      </c>
      <c r="B187" s="441" t="s">
        <v>149</v>
      </c>
      <c r="C187" s="462"/>
      <c r="D187" s="463"/>
      <c r="E187" s="463"/>
      <c r="F187" s="464"/>
      <c r="G187" s="163">
        <f>ROUND(SUM(C187:F187),3)</f>
        <v>0</v>
      </c>
      <c r="H187" s="462"/>
      <c r="I187" s="463"/>
      <c r="J187" s="463"/>
      <c r="K187" s="464"/>
      <c r="L187" s="163">
        <f>ROUND(SUM(H187:K187),3)</f>
        <v>0</v>
      </c>
      <c r="M187" s="462"/>
      <c r="N187" s="463"/>
      <c r="O187" s="463"/>
      <c r="P187" s="465"/>
      <c r="Q187" s="163">
        <f>ROUND(SUM(M187:P187),3)</f>
        <v>0</v>
      </c>
    </row>
    <row r="188" spans="1:17" s="23" customFormat="1" ht="28.15" customHeight="1" outlineLevel="2" x14ac:dyDescent="0.25">
      <c r="A188" s="28" t="s">
        <v>90</v>
      </c>
      <c r="B188" s="441" t="s">
        <v>149</v>
      </c>
      <c r="C188" s="458"/>
      <c r="D188" s="459"/>
      <c r="E188" s="459"/>
      <c r="F188" s="460"/>
      <c r="G188" s="163">
        <f>ROUND(SUM(C188:F188),3)</f>
        <v>0</v>
      </c>
      <c r="H188" s="458"/>
      <c r="I188" s="459"/>
      <c r="J188" s="459"/>
      <c r="K188" s="460"/>
      <c r="L188" s="163">
        <f>ROUND(SUM(H188:K188),3)</f>
        <v>0</v>
      </c>
      <c r="M188" s="458"/>
      <c r="N188" s="459"/>
      <c r="O188" s="459"/>
      <c r="P188" s="461"/>
      <c r="Q188" s="163">
        <f>ROUND(SUM(M188:P188),3)</f>
        <v>0</v>
      </c>
    </row>
    <row r="189" spans="1:17" outlineLevel="1" x14ac:dyDescent="0.25">
      <c r="A189" s="27" t="s">
        <v>176</v>
      </c>
      <c r="B189" s="440" t="s">
        <v>149</v>
      </c>
      <c r="C189" s="156">
        <f t="shared" ref="C189:Q189" si="51">ROUND(C190+C191-C192+C193,3)</f>
        <v>0</v>
      </c>
      <c r="D189" s="157">
        <f t="shared" si="51"/>
        <v>0</v>
      </c>
      <c r="E189" s="157">
        <f t="shared" si="51"/>
        <v>0</v>
      </c>
      <c r="F189" s="158">
        <f t="shared" si="51"/>
        <v>0</v>
      </c>
      <c r="G189" s="238">
        <f t="shared" si="51"/>
        <v>0</v>
      </c>
      <c r="H189" s="156">
        <f t="shared" si="51"/>
        <v>0</v>
      </c>
      <c r="I189" s="157">
        <f t="shared" si="51"/>
        <v>0</v>
      </c>
      <c r="J189" s="157">
        <f t="shared" si="51"/>
        <v>0</v>
      </c>
      <c r="K189" s="158">
        <f t="shared" si="51"/>
        <v>0</v>
      </c>
      <c r="L189" s="238">
        <f t="shared" si="51"/>
        <v>0</v>
      </c>
      <c r="M189" s="156">
        <f t="shared" si="51"/>
        <v>0</v>
      </c>
      <c r="N189" s="157">
        <f t="shared" si="51"/>
        <v>0</v>
      </c>
      <c r="O189" s="157">
        <f t="shared" si="51"/>
        <v>0</v>
      </c>
      <c r="P189" s="159">
        <f t="shared" si="51"/>
        <v>0</v>
      </c>
      <c r="Q189" s="238">
        <f t="shared" si="51"/>
        <v>0</v>
      </c>
    </row>
    <row r="190" spans="1:17" s="23" customFormat="1" ht="30" outlineLevel="2" x14ac:dyDescent="0.25">
      <c r="A190" s="28" t="s">
        <v>87</v>
      </c>
      <c r="B190" s="441" t="s">
        <v>149</v>
      </c>
      <c r="C190" s="171">
        <f>ROUND('1. Статистика'!N121,3)</f>
        <v>0</v>
      </c>
      <c r="D190" s="172">
        <f>ROUND('1. Статистика'!O121,3)</f>
        <v>0</v>
      </c>
      <c r="E190" s="172">
        <f>ROUND('1. Статистика'!P121,3)</f>
        <v>0</v>
      </c>
      <c r="F190" s="173">
        <f>ROUND('1. Статистика'!Q121,3)</f>
        <v>0</v>
      </c>
      <c r="G190" s="163">
        <f>ROUND(SUM(C190:F190),3)</f>
        <v>0</v>
      </c>
      <c r="H190" s="171">
        <f>ROUND(C189,3)</f>
        <v>0</v>
      </c>
      <c r="I190" s="172">
        <f>ROUND(D189,3)</f>
        <v>0</v>
      </c>
      <c r="J190" s="172">
        <f>ROUND(E189,3)</f>
        <v>0</v>
      </c>
      <c r="K190" s="173">
        <f>ROUND(F189,3)</f>
        <v>0</v>
      </c>
      <c r="L190" s="163">
        <f>ROUND(SUM(H190:K190),3)</f>
        <v>0</v>
      </c>
      <c r="M190" s="171">
        <f>ROUND(H189,3)</f>
        <v>0</v>
      </c>
      <c r="N190" s="172">
        <f>ROUND(I189,3)</f>
        <v>0</v>
      </c>
      <c r="O190" s="172">
        <f>ROUND(J189,3)</f>
        <v>0</v>
      </c>
      <c r="P190" s="174">
        <f>ROUND(K189,3)</f>
        <v>0</v>
      </c>
      <c r="Q190" s="163">
        <f>ROUND(SUM(M190:P190),3)</f>
        <v>0</v>
      </c>
    </row>
    <row r="191" spans="1:17" s="23" customFormat="1" ht="45" outlineLevel="2" x14ac:dyDescent="0.25">
      <c r="A191" s="28" t="s">
        <v>88</v>
      </c>
      <c r="B191" s="441" t="s">
        <v>149</v>
      </c>
      <c r="C191" s="171">
        <f>ROUND('1. Статистика'!D60,3)</f>
        <v>0</v>
      </c>
      <c r="D191" s="172">
        <f>ROUND('1. Статистика'!E60,3)</f>
        <v>0</v>
      </c>
      <c r="E191" s="172">
        <f>ROUND('1. Статистика'!F60,3)</f>
        <v>0</v>
      </c>
      <c r="F191" s="173">
        <f>ROUND('1. Статистика'!G60,3)</f>
        <v>0</v>
      </c>
      <c r="G191" s="163">
        <f>ROUND(SUM(C191:F191),3)</f>
        <v>0</v>
      </c>
      <c r="H191" s="171">
        <f>ROUND('1. Статистика'!I60,3)</f>
        <v>0</v>
      </c>
      <c r="I191" s="172">
        <f>ROUND('1. Статистика'!J60,3)</f>
        <v>0</v>
      </c>
      <c r="J191" s="172">
        <f>ROUND('1. Статистика'!K60,3)</f>
        <v>0</v>
      </c>
      <c r="K191" s="173">
        <f>ROUND('1. Статистика'!L60,3)</f>
        <v>0</v>
      </c>
      <c r="L191" s="163">
        <f>ROUND(SUM(H191:K191),3)</f>
        <v>0</v>
      </c>
      <c r="M191" s="171">
        <f>ROUND('1. Статистика'!N60,3)</f>
        <v>0</v>
      </c>
      <c r="N191" s="172">
        <f>ROUND('1. Статистика'!O60,3)</f>
        <v>0</v>
      </c>
      <c r="O191" s="172">
        <f>ROUND('1. Статистика'!P60,3)</f>
        <v>0</v>
      </c>
      <c r="P191" s="174">
        <f>ROUND('1. Статистика'!Q60,3)</f>
        <v>0</v>
      </c>
      <c r="Q191" s="163">
        <f>ROUND(SUM(M191:P191),3)</f>
        <v>0</v>
      </c>
    </row>
    <row r="192" spans="1:17" s="23" customFormat="1" ht="30" outlineLevel="2" x14ac:dyDescent="0.25">
      <c r="A192" s="28" t="s">
        <v>89</v>
      </c>
      <c r="B192" s="441" t="s">
        <v>149</v>
      </c>
      <c r="C192" s="462"/>
      <c r="D192" s="463"/>
      <c r="E192" s="463"/>
      <c r="F192" s="464"/>
      <c r="G192" s="163">
        <f>ROUND(SUM(C192:F192),3)</f>
        <v>0</v>
      </c>
      <c r="H192" s="462"/>
      <c r="I192" s="463"/>
      <c r="J192" s="463"/>
      <c r="K192" s="464"/>
      <c r="L192" s="163">
        <f>ROUND(SUM(H192:K192),3)</f>
        <v>0</v>
      </c>
      <c r="M192" s="462"/>
      <c r="N192" s="463"/>
      <c r="O192" s="463"/>
      <c r="P192" s="465"/>
      <c r="Q192" s="163">
        <f>ROUND(SUM(M192:P192),3)</f>
        <v>0</v>
      </c>
    </row>
    <row r="193" spans="1:17" s="23" customFormat="1" ht="28.15" customHeight="1" outlineLevel="2" x14ac:dyDescent="0.25">
      <c r="A193" s="28" t="s">
        <v>90</v>
      </c>
      <c r="B193" s="441" t="s">
        <v>149</v>
      </c>
      <c r="C193" s="458"/>
      <c r="D193" s="459"/>
      <c r="E193" s="459"/>
      <c r="F193" s="460"/>
      <c r="G193" s="163">
        <f>ROUND(SUM(C193:F193),3)</f>
        <v>0</v>
      </c>
      <c r="H193" s="458"/>
      <c r="I193" s="459"/>
      <c r="J193" s="459"/>
      <c r="K193" s="460"/>
      <c r="L193" s="163">
        <f>ROUND(SUM(H193:K193),3)</f>
        <v>0</v>
      </c>
      <c r="M193" s="458"/>
      <c r="N193" s="459"/>
      <c r="O193" s="459"/>
      <c r="P193" s="461"/>
      <c r="Q193" s="163">
        <f>ROUND(SUM(M193:P193),3)</f>
        <v>0</v>
      </c>
    </row>
    <row r="194" spans="1:17" outlineLevel="1" x14ac:dyDescent="0.25">
      <c r="A194" s="27" t="s">
        <v>172</v>
      </c>
      <c r="B194" s="440" t="s">
        <v>149</v>
      </c>
      <c r="C194" s="156">
        <f t="shared" ref="C194:Q194" si="52">ROUND(C195+C196-C197+C198,3)</f>
        <v>0</v>
      </c>
      <c r="D194" s="157">
        <f t="shared" si="52"/>
        <v>0</v>
      </c>
      <c r="E194" s="157">
        <f t="shared" si="52"/>
        <v>0</v>
      </c>
      <c r="F194" s="158">
        <f t="shared" si="52"/>
        <v>0</v>
      </c>
      <c r="G194" s="238">
        <f t="shared" si="52"/>
        <v>0</v>
      </c>
      <c r="H194" s="156">
        <f t="shared" si="52"/>
        <v>0</v>
      </c>
      <c r="I194" s="157">
        <f t="shared" si="52"/>
        <v>0</v>
      </c>
      <c r="J194" s="157">
        <f t="shared" si="52"/>
        <v>0</v>
      </c>
      <c r="K194" s="158">
        <f t="shared" si="52"/>
        <v>0</v>
      </c>
      <c r="L194" s="238">
        <f t="shared" si="52"/>
        <v>0</v>
      </c>
      <c r="M194" s="156">
        <f t="shared" si="52"/>
        <v>0</v>
      </c>
      <c r="N194" s="157">
        <f t="shared" si="52"/>
        <v>0</v>
      </c>
      <c r="O194" s="157">
        <f t="shared" si="52"/>
        <v>0</v>
      </c>
      <c r="P194" s="159">
        <f t="shared" si="52"/>
        <v>0</v>
      </c>
      <c r="Q194" s="238">
        <f t="shared" si="52"/>
        <v>0</v>
      </c>
    </row>
    <row r="195" spans="1:17" s="23" customFormat="1" ht="30" outlineLevel="2" x14ac:dyDescent="0.25">
      <c r="A195" s="28" t="s">
        <v>87</v>
      </c>
      <c r="B195" s="441" t="s">
        <v>149</v>
      </c>
      <c r="C195" s="171">
        <f>ROUND('1. Статистика'!N122,3)</f>
        <v>0</v>
      </c>
      <c r="D195" s="172">
        <f>ROUND('1. Статистика'!O122,3)</f>
        <v>0</v>
      </c>
      <c r="E195" s="172">
        <f>ROUND('1. Статистика'!P122,3)</f>
        <v>0</v>
      </c>
      <c r="F195" s="173">
        <f>ROUND('1. Статистика'!Q122,3)</f>
        <v>0</v>
      </c>
      <c r="G195" s="163">
        <f>ROUND(SUM(C195:F195),3)</f>
        <v>0</v>
      </c>
      <c r="H195" s="171">
        <f>ROUND(C194,3)</f>
        <v>0</v>
      </c>
      <c r="I195" s="172">
        <f>ROUND(D194,3)</f>
        <v>0</v>
      </c>
      <c r="J195" s="172">
        <f>ROUND(E194,3)</f>
        <v>0</v>
      </c>
      <c r="K195" s="173">
        <f>ROUND(F194,3)</f>
        <v>0</v>
      </c>
      <c r="L195" s="163">
        <f>ROUND(SUM(H195:K195),3)</f>
        <v>0</v>
      </c>
      <c r="M195" s="171">
        <f>ROUND(H194,3)</f>
        <v>0</v>
      </c>
      <c r="N195" s="172">
        <f>ROUND(I194,3)</f>
        <v>0</v>
      </c>
      <c r="O195" s="172">
        <f>ROUND(J194,3)</f>
        <v>0</v>
      </c>
      <c r="P195" s="174">
        <f>ROUND(K194,3)</f>
        <v>0</v>
      </c>
      <c r="Q195" s="163">
        <f>ROUND(SUM(M195:P195),3)</f>
        <v>0</v>
      </c>
    </row>
    <row r="196" spans="1:17" s="23" customFormat="1" ht="45" outlineLevel="2" x14ac:dyDescent="0.25">
      <c r="A196" s="28" t="s">
        <v>88</v>
      </c>
      <c r="B196" s="441" t="s">
        <v>149</v>
      </c>
      <c r="C196" s="171">
        <f>ROUND('1. Статистика'!D61,3)</f>
        <v>0</v>
      </c>
      <c r="D196" s="172">
        <f>ROUND('1. Статистика'!E61,3)</f>
        <v>0</v>
      </c>
      <c r="E196" s="172">
        <f>ROUND('1. Статистика'!F61,3)</f>
        <v>0</v>
      </c>
      <c r="F196" s="173">
        <f>ROUND('1. Статистика'!G61,3)</f>
        <v>0</v>
      </c>
      <c r="G196" s="163">
        <f>ROUND(SUM(C196:F196),3)</f>
        <v>0</v>
      </c>
      <c r="H196" s="171">
        <f>ROUND('1. Статистика'!I61,3)</f>
        <v>0</v>
      </c>
      <c r="I196" s="172">
        <f>ROUND('1. Статистика'!J61,3)</f>
        <v>0</v>
      </c>
      <c r="J196" s="172">
        <f>ROUND('1. Статистика'!K61,3)</f>
        <v>0</v>
      </c>
      <c r="K196" s="173">
        <f>ROUND('1. Статистика'!L61,3)</f>
        <v>0</v>
      </c>
      <c r="L196" s="163">
        <f>ROUND(SUM(H196:K196),3)</f>
        <v>0</v>
      </c>
      <c r="M196" s="171">
        <f>ROUND('1. Статистика'!N61,3)</f>
        <v>0</v>
      </c>
      <c r="N196" s="172">
        <f>ROUND('1. Статистика'!O61,3)</f>
        <v>0</v>
      </c>
      <c r="O196" s="172">
        <f>ROUND('1. Статистика'!P61,3)</f>
        <v>0</v>
      </c>
      <c r="P196" s="174">
        <f>ROUND('1. Статистика'!Q61,3)</f>
        <v>0</v>
      </c>
      <c r="Q196" s="163">
        <f>ROUND(SUM(M196:P196),3)</f>
        <v>0</v>
      </c>
    </row>
    <row r="197" spans="1:17" s="23" customFormat="1" ht="30" outlineLevel="2" x14ac:dyDescent="0.25">
      <c r="A197" s="28" t="s">
        <v>89</v>
      </c>
      <c r="B197" s="441" t="s">
        <v>149</v>
      </c>
      <c r="C197" s="462"/>
      <c r="D197" s="463"/>
      <c r="E197" s="463"/>
      <c r="F197" s="464"/>
      <c r="G197" s="163">
        <f>ROUND(SUM(C197:F197),3)</f>
        <v>0</v>
      </c>
      <c r="H197" s="462"/>
      <c r="I197" s="463"/>
      <c r="J197" s="463"/>
      <c r="K197" s="464"/>
      <c r="L197" s="163">
        <f>ROUND(SUM(H197:K197),3)</f>
        <v>0</v>
      </c>
      <c r="M197" s="462"/>
      <c r="N197" s="463"/>
      <c r="O197" s="463"/>
      <c r="P197" s="465"/>
      <c r="Q197" s="163">
        <f>ROUND(SUM(M197:P197),3)</f>
        <v>0</v>
      </c>
    </row>
    <row r="198" spans="1:17" s="23" customFormat="1" ht="28.15" customHeight="1" outlineLevel="2" x14ac:dyDescent="0.25">
      <c r="A198" s="28" t="s">
        <v>90</v>
      </c>
      <c r="B198" s="441" t="s">
        <v>149</v>
      </c>
      <c r="C198" s="458"/>
      <c r="D198" s="459"/>
      <c r="E198" s="459"/>
      <c r="F198" s="460"/>
      <c r="G198" s="163">
        <f>ROUND(SUM(C198:F198),3)</f>
        <v>0</v>
      </c>
      <c r="H198" s="458"/>
      <c r="I198" s="459"/>
      <c r="J198" s="459"/>
      <c r="K198" s="460"/>
      <c r="L198" s="163">
        <f>ROUND(SUM(H198:K198),3)</f>
        <v>0</v>
      </c>
      <c r="M198" s="458"/>
      <c r="N198" s="459"/>
      <c r="O198" s="459"/>
      <c r="P198" s="461"/>
      <c r="Q198" s="163">
        <f>ROUND(SUM(M198:P198),3)</f>
        <v>0</v>
      </c>
    </row>
    <row r="199" spans="1:17" s="33" customFormat="1" x14ac:dyDescent="0.25">
      <c r="A199" s="231" t="s">
        <v>164</v>
      </c>
      <c r="B199" s="443" t="s">
        <v>149</v>
      </c>
      <c r="C199" s="232">
        <f t="shared" ref="C199:Q199" si="53">ROUND(C200+C202+C204+C206+C208+C210+C212,3)</f>
        <v>0</v>
      </c>
      <c r="D199" s="233">
        <f t="shared" si="53"/>
        <v>0.82199999999999995</v>
      </c>
      <c r="E199" s="233">
        <f t="shared" si="53"/>
        <v>14.420999999999999</v>
      </c>
      <c r="F199" s="234">
        <f t="shared" si="53"/>
        <v>0.82299999999999995</v>
      </c>
      <c r="G199" s="151">
        <f t="shared" si="53"/>
        <v>16.065999999999999</v>
      </c>
      <c r="H199" s="232">
        <f t="shared" si="53"/>
        <v>0</v>
      </c>
      <c r="I199" s="233">
        <f t="shared" si="53"/>
        <v>0.84799999999999998</v>
      </c>
      <c r="J199" s="233">
        <f t="shared" si="53"/>
        <v>15.004</v>
      </c>
      <c r="K199" s="234">
        <f t="shared" si="53"/>
        <v>0.84799999999999998</v>
      </c>
      <c r="L199" s="151">
        <f t="shared" si="53"/>
        <v>16.7</v>
      </c>
      <c r="M199" s="232">
        <f t="shared" si="53"/>
        <v>0</v>
      </c>
      <c r="N199" s="233">
        <f t="shared" si="53"/>
        <v>0.874</v>
      </c>
      <c r="O199" s="233">
        <f t="shared" si="53"/>
        <v>15.271000000000001</v>
      </c>
      <c r="P199" s="235">
        <f t="shared" si="53"/>
        <v>0.874</v>
      </c>
      <c r="Q199" s="151">
        <f t="shared" si="53"/>
        <v>17.018999999999998</v>
      </c>
    </row>
    <row r="200" spans="1:17" outlineLevel="1" x14ac:dyDescent="0.25">
      <c r="A200" s="29" t="s">
        <v>167</v>
      </c>
      <c r="B200" s="440" t="s">
        <v>149</v>
      </c>
      <c r="C200" s="156">
        <f>ROUND('1. Статистика'!D244*$G$200,3)</f>
        <v>0</v>
      </c>
      <c r="D200" s="157">
        <f>ROUND(G200-(C200+E200+F200),3)</f>
        <v>0</v>
      </c>
      <c r="E200" s="157">
        <f>ROUND('1. Статистика'!F244*$G$200,3)</f>
        <v>0</v>
      </c>
      <c r="F200" s="158">
        <f>ROUND('1. Статистика'!G244*$G$200,3)</f>
        <v>0</v>
      </c>
      <c r="G200" s="237">
        <f>ROUND(G$90*G201,3)</f>
        <v>0</v>
      </c>
      <c r="H200" s="156">
        <f>ROUND('1. Статистика'!D244*$L$200,3)</f>
        <v>0</v>
      </c>
      <c r="I200" s="157">
        <f>ROUND(L200-(H200+J200+K200),3)</f>
        <v>0</v>
      </c>
      <c r="J200" s="157">
        <f>ROUND('1. Статистика'!F244*$L$200,3)</f>
        <v>0</v>
      </c>
      <c r="K200" s="158">
        <f>ROUND('1. Статистика'!G244*$L$200,3)</f>
        <v>0</v>
      </c>
      <c r="L200" s="237">
        <f>ROUND(L$90*L201,3)</f>
        <v>0</v>
      </c>
      <c r="M200" s="156">
        <f>ROUND('1. Статистика'!D244*$Q$200,3)</f>
        <v>0</v>
      </c>
      <c r="N200" s="157">
        <f>ROUND(Q200-(M200+O200+P200),3)</f>
        <v>0</v>
      </c>
      <c r="O200" s="157">
        <f>ROUND('1. Статистика'!F244*$Q$200,3)</f>
        <v>0</v>
      </c>
      <c r="P200" s="158">
        <f>ROUND('1. Статистика'!G244*$Q$200,3)</f>
        <v>0</v>
      </c>
      <c r="Q200" s="237">
        <f>ROUND(Q$90*Q201,3)</f>
        <v>0</v>
      </c>
    </row>
    <row r="201" spans="1:17" s="23" customFormat="1" outlineLevel="2" x14ac:dyDescent="0.25">
      <c r="A201" s="22" t="s">
        <v>91</v>
      </c>
      <c r="B201" s="441" t="s">
        <v>150</v>
      </c>
      <c r="C201" s="160"/>
      <c r="D201" s="161"/>
      <c r="E201" s="161"/>
      <c r="F201" s="162"/>
      <c r="G201" s="554">
        <f>ROUND(IFERROR(('1. Статистика'!C124+'1. Статистика'!H124+'1. Статистика'!M124)/('1. Статистика'!C92+'1. Статистика'!H92+'1. Статистика'!M92),0),3)</f>
        <v>0</v>
      </c>
      <c r="H201" s="160"/>
      <c r="I201" s="161"/>
      <c r="J201" s="161"/>
      <c r="K201" s="162"/>
      <c r="L201" s="554">
        <f>ROUND(G201,3)</f>
        <v>0</v>
      </c>
      <c r="M201" s="160"/>
      <c r="N201" s="161"/>
      <c r="O201" s="161"/>
      <c r="P201" s="164"/>
      <c r="Q201" s="554">
        <f>ROUND(G201,3)</f>
        <v>0</v>
      </c>
    </row>
    <row r="202" spans="1:17" outlineLevel="1" x14ac:dyDescent="0.25">
      <c r="A202" s="29" t="s">
        <v>168</v>
      </c>
      <c r="B202" s="440" t="s">
        <v>149</v>
      </c>
      <c r="C202" s="156">
        <f>ROUND('1. Статистика'!D245*$G$202,3)</f>
        <v>0</v>
      </c>
      <c r="D202" s="157">
        <f>ROUND(G202-(C202+E202+F202),3)</f>
        <v>0</v>
      </c>
      <c r="E202" s="157">
        <f>ROUND('1. Статистика'!F245*$G$202,3)</f>
        <v>8.1820000000000004</v>
      </c>
      <c r="F202" s="158">
        <f>ROUND('1. Статистика'!G245*$G$202,3)</f>
        <v>0</v>
      </c>
      <c r="G202" s="237">
        <f>ROUND(G$91*G203,3)</f>
        <v>8.1820000000000004</v>
      </c>
      <c r="H202" s="156">
        <f>ROUND('1. Статистика'!D245*$L$202,3)</f>
        <v>0</v>
      </c>
      <c r="I202" s="157">
        <f>ROUND(L202-(H202+J202+K202),3)</f>
        <v>0</v>
      </c>
      <c r="J202" s="157">
        <f>ROUND('1. Статистика'!F245*$L$202,3)</f>
        <v>7.3890000000000002</v>
      </c>
      <c r="K202" s="158">
        <f>ROUND('1. Статистика'!G245*$L$202,3)</f>
        <v>0</v>
      </c>
      <c r="L202" s="237">
        <f>ROUND(L$91*L203,3)</f>
        <v>7.3890000000000002</v>
      </c>
      <c r="M202" s="156">
        <f>ROUND('1. Статистика'!D245*$Q$202,3)</f>
        <v>0</v>
      </c>
      <c r="N202" s="157">
        <f>ROUND(Q202-(M202+O202+P202),3)</f>
        <v>0</v>
      </c>
      <c r="O202" s="157">
        <f>ROUND('1. Статистика'!F245*$Q$202,3)</f>
        <v>6.6079999999999997</v>
      </c>
      <c r="P202" s="158">
        <f>ROUND('1. Статистика'!G245*$Q$202,3)</f>
        <v>0</v>
      </c>
      <c r="Q202" s="237">
        <f>ROUND(Q$91*Q203,3)</f>
        <v>6.6079999999999997</v>
      </c>
    </row>
    <row r="203" spans="1:17" s="23" customFormat="1" outlineLevel="2" x14ac:dyDescent="0.25">
      <c r="A203" s="22" t="s">
        <v>91</v>
      </c>
      <c r="B203" s="441" t="s">
        <v>150</v>
      </c>
      <c r="C203" s="160"/>
      <c r="D203" s="161"/>
      <c r="E203" s="161"/>
      <c r="F203" s="162"/>
      <c r="G203" s="554">
        <f>ROUND(IFERROR(('1. Статистика'!C125+'1. Статистика'!H125+'1. Статистика'!M125)/('1. Статистика'!C93+'1. Статистика'!H93+'1. Статистика'!M93),0),3)</f>
        <v>8.9999999999999993E-3</v>
      </c>
      <c r="H203" s="160"/>
      <c r="I203" s="161"/>
      <c r="J203" s="161"/>
      <c r="K203" s="162"/>
      <c r="L203" s="554">
        <f>ROUND(G203,3)</f>
        <v>8.9999999999999993E-3</v>
      </c>
      <c r="M203" s="160"/>
      <c r="N203" s="161"/>
      <c r="O203" s="161"/>
      <c r="P203" s="164"/>
      <c r="Q203" s="554">
        <f>ROUND(G203,3)</f>
        <v>8.9999999999999993E-3</v>
      </c>
    </row>
    <row r="204" spans="1:17" outlineLevel="1" x14ac:dyDescent="0.25">
      <c r="A204" s="29" t="s">
        <v>169</v>
      </c>
      <c r="B204" s="440" t="s">
        <v>149</v>
      </c>
      <c r="C204" s="156">
        <f>ROUND('1. Статистика'!D246*$G$204,3)</f>
        <v>0</v>
      </c>
      <c r="D204" s="157">
        <f>ROUND(G204-(C204+E204+F204),3)</f>
        <v>0</v>
      </c>
      <c r="E204" s="157">
        <f>ROUND('1. Статистика'!F246*$G$204,3)</f>
        <v>0</v>
      </c>
      <c r="F204" s="158">
        <f>ROUND('1. Статистика'!G246*$G$204,3)</f>
        <v>0</v>
      </c>
      <c r="G204" s="237">
        <f>ROUND(G$92*G205,3)</f>
        <v>0</v>
      </c>
      <c r="H204" s="156">
        <f>ROUND('1. Статистика'!D246*$L$204,3)</f>
        <v>0</v>
      </c>
      <c r="I204" s="157">
        <f>ROUND(L204-(H204+J204+K204),3)</f>
        <v>0</v>
      </c>
      <c r="J204" s="157">
        <f>ROUND('1. Статистика'!F246*$L$204,3)</f>
        <v>0</v>
      </c>
      <c r="K204" s="158">
        <f>ROUND('1. Статистика'!G246*$L$204,3)</f>
        <v>0</v>
      </c>
      <c r="L204" s="237">
        <f>ROUND(L$92*L205,3)</f>
        <v>0</v>
      </c>
      <c r="M204" s="156">
        <f>ROUND('1. Статистика'!D246*$Q$204,3)</f>
        <v>0</v>
      </c>
      <c r="N204" s="157">
        <f>ROUND(Q204-(M204+O204+P204),3)</f>
        <v>0</v>
      </c>
      <c r="O204" s="157">
        <f>ROUND('1. Статистика'!F246*$Q$204,3)</f>
        <v>0</v>
      </c>
      <c r="P204" s="158">
        <f>ROUND('1. Статистика'!G246*$Q$204,3)</f>
        <v>0</v>
      </c>
      <c r="Q204" s="237">
        <f>ROUND(Q$92*Q205,3)</f>
        <v>0</v>
      </c>
    </row>
    <row r="205" spans="1:17" s="23" customFormat="1" outlineLevel="2" x14ac:dyDescent="0.25">
      <c r="A205" s="22" t="s">
        <v>91</v>
      </c>
      <c r="B205" s="441" t="s">
        <v>150</v>
      </c>
      <c r="C205" s="160"/>
      <c r="D205" s="161"/>
      <c r="E205" s="161"/>
      <c r="F205" s="162"/>
      <c r="G205" s="554">
        <f>ROUND(IFERROR(('1. Статистика'!C126+'1. Статистика'!H126+'1. Статистика'!M126)/('1. Статистика'!C94+'1. Статистика'!H94+'1. Статистика'!M94),0),3)</f>
        <v>0</v>
      </c>
      <c r="H205" s="160"/>
      <c r="I205" s="161"/>
      <c r="J205" s="161"/>
      <c r="K205" s="162"/>
      <c r="L205" s="554">
        <f>ROUND(G205,3)</f>
        <v>0</v>
      </c>
      <c r="M205" s="160"/>
      <c r="N205" s="161"/>
      <c r="O205" s="161"/>
      <c r="P205" s="164"/>
      <c r="Q205" s="554">
        <f>ROUND(G205,3)</f>
        <v>0</v>
      </c>
    </row>
    <row r="206" spans="1:17" outlineLevel="1" x14ac:dyDescent="0.25">
      <c r="A206" s="29" t="s">
        <v>170</v>
      </c>
      <c r="B206" s="440" t="s">
        <v>149</v>
      </c>
      <c r="C206" s="156">
        <f>ROUND('1. Статистика'!D247*$G$206,3)</f>
        <v>0</v>
      </c>
      <c r="D206" s="157">
        <f>ROUND(G206-(C206+E206+F206),3)</f>
        <v>0</v>
      </c>
      <c r="E206" s="157">
        <f>ROUND('1. Статистика'!F247*$G$206,3)</f>
        <v>0</v>
      </c>
      <c r="F206" s="158">
        <f>ROUND('1. Статистика'!G247*$G$206,3)</f>
        <v>0</v>
      </c>
      <c r="G206" s="237">
        <f>ROUND(G$93*G207,3)</f>
        <v>0</v>
      </c>
      <c r="H206" s="156">
        <f>ROUND('1. Статистика'!D247*$L$206,3)</f>
        <v>0</v>
      </c>
      <c r="I206" s="157">
        <f>ROUND(L206-(H206+J206+K206),3)</f>
        <v>0</v>
      </c>
      <c r="J206" s="157">
        <f>ROUND('1. Статистика'!F247*$L$206,3)</f>
        <v>0</v>
      </c>
      <c r="K206" s="158">
        <f>ROUND('1. Статистика'!G247*$L$206,3)</f>
        <v>0</v>
      </c>
      <c r="L206" s="237">
        <f>ROUND(L$93*L207,3)</f>
        <v>0</v>
      </c>
      <c r="M206" s="156">
        <f>ROUND('1. Статистика'!D247*$Q$206,3)</f>
        <v>0</v>
      </c>
      <c r="N206" s="157">
        <f>ROUND(Q206-(M206+O206+P206),3)</f>
        <v>0</v>
      </c>
      <c r="O206" s="157">
        <f>ROUND('1. Статистика'!F247*$Q$206,3)</f>
        <v>0</v>
      </c>
      <c r="P206" s="158">
        <f>ROUND('1. Статистика'!G247*$Q$206,3)</f>
        <v>0</v>
      </c>
      <c r="Q206" s="237">
        <f>ROUND(Q$93*Q207,3)</f>
        <v>0</v>
      </c>
    </row>
    <row r="207" spans="1:17" s="23" customFormat="1" outlineLevel="2" x14ac:dyDescent="0.25">
      <c r="A207" s="22" t="s">
        <v>91</v>
      </c>
      <c r="B207" s="441" t="s">
        <v>150</v>
      </c>
      <c r="C207" s="160"/>
      <c r="D207" s="161"/>
      <c r="E207" s="161"/>
      <c r="F207" s="162"/>
      <c r="G207" s="554">
        <f>ROUND(IFERROR(('1. Статистика'!C127+'1. Статистика'!H127+'1. Статистика'!M127)/('1. Статистика'!C95+'1. Статистика'!H95+'1. Статистика'!M95),0),3)</f>
        <v>0</v>
      </c>
      <c r="H207" s="160"/>
      <c r="I207" s="161"/>
      <c r="J207" s="161"/>
      <c r="K207" s="162"/>
      <c r="L207" s="554">
        <f>ROUND(G207,3)</f>
        <v>0</v>
      </c>
      <c r="M207" s="160"/>
      <c r="N207" s="161"/>
      <c r="O207" s="161"/>
      <c r="P207" s="164"/>
      <c r="Q207" s="554">
        <f>ROUND(G207,3)</f>
        <v>0</v>
      </c>
    </row>
    <row r="208" spans="1:17" outlineLevel="1" x14ac:dyDescent="0.25">
      <c r="A208" s="29" t="s">
        <v>171</v>
      </c>
      <c r="B208" s="440" t="s">
        <v>149</v>
      </c>
      <c r="C208" s="156">
        <f>ROUND('1. Статистика'!D248*$G$208,3)</f>
        <v>0</v>
      </c>
      <c r="D208" s="157">
        <f>ROUND(G208-(C208+E208+F208),3)</f>
        <v>0</v>
      </c>
      <c r="E208" s="157">
        <f>ROUND('1. Статистика'!F248*$G$208,3)</f>
        <v>0</v>
      </c>
      <c r="F208" s="158">
        <f>ROUND('1. Статистика'!G248*$G$208,3)</f>
        <v>0</v>
      </c>
      <c r="G208" s="237">
        <f>ROUND(G$94*G209,3)</f>
        <v>0</v>
      </c>
      <c r="H208" s="156">
        <f>ROUND('1. Статистика'!D248*$L$208,3)</f>
        <v>0</v>
      </c>
      <c r="I208" s="157">
        <f>ROUND(L208-(H208+J208+K208),3)</f>
        <v>0</v>
      </c>
      <c r="J208" s="157">
        <f>ROUND('1. Статистика'!F248*$L$208,3)</f>
        <v>0</v>
      </c>
      <c r="K208" s="158">
        <f>ROUND('1. Статистика'!G248*$L$208,3)</f>
        <v>0</v>
      </c>
      <c r="L208" s="237">
        <f>ROUND(L$94*L209,3)</f>
        <v>0</v>
      </c>
      <c r="M208" s="156">
        <f>ROUND('1. Статистика'!D248*$Q$208,3)</f>
        <v>0</v>
      </c>
      <c r="N208" s="157">
        <f>ROUND(Q208-(M208+O208+P208),3)</f>
        <v>0</v>
      </c>
      <c r="O208" s="157">
        <f>ROUND('1. Статистика'!F248*$Q$208,3)</f>
        <v>0</v>
      </c>
      <c r="P208" s="158">
        <f>ROUND('1. Статистика'!G248*$Q$208,3)</f>
        <v>0</v>
      </c>
      <c r="Q208" s="237">
        <f>ROUND(Q$94*Q209,3)</f>
        <v>0</v>
      </c>
    </row>
    <row r="209" spans="1:17" s="23" customFormat="1" outlineLevel="2" x14ac:dyDescent="0.25">
      <c r="A209" s="22" t="s">
        <v>91</v>
      </c>
      <c r="B209" s="441" t="s">
        <v>150</v>
      </c>
      <c r="C209" s="160"/>
      <c r="D209" s="161"/>
      <c r="E209" s="161"/>
      <c r="F209" s="162"/>
      <c r="G209" s="554">
        <f>ROUND(IFERROR(('1. Статистика'!C128+'1. Статистика'!H128+'1. Статистика'!M128)/('1. Статистика'!C96+'1. Статистика'!H96+'1. Статистика'!M96),0),3)</f>
        <v>0</v>
      </c>
      <c r="H209" s="160"/>
      <c r="I209" s="161"/>
      <c r="J209" s="161"/>
      <c r="K209" s="162"/>
      <c r="L209" s="554">
        <f>ROUND(G209,3)</f>
        <v>0</v>
      </c>
      <c r="M209" s="160"/>
      <c r="N209" s="161"/>
      <c r="O209" s="161"/>
      <c r="P209" s="164"/>
      <c r="Q209" s="554">
        <f>ROUND(G209,3)</f>
        <v>0</v>
      </c>
    </row>
    <row r="210" spans="1:17" outlineLevel="1" x14ac:dyDescent="0.25">
      <c r="A210" s="29" t="s">
        <v>176</v>
      </c>
      <c r="B210" s="440" t="s">
        <v>149</v>
      </c>
      <c r="C210" s="156">
        <f>ROUND('1. Статистика'!D249*$G$210,3)</f>
        <v>0</v>
      </c>
      <c r="D210" s="157">
        <f>ROUND(G210-(C210+E210+F210),3)</f>
        <v>0.82199999999999995</v>
      </c>
      <c r="E210" s="157">
        <f>ROUND('1. Статистика'!F249*$G$210,3)</f>
        <v>0.82499999999999996</v>
      </c>
      <c r="F210" s="158">
        <f>ROUND('1. Статистика'!G249*$G$210,3)</f>
        <v>0.82299999999999995</v>
      </c>
      <c r="G210" s="237">
        <f>ROUND(G$95*G211,3)</f>
        <v>2.4700000000000002</v>
      </c>
      <c r="H210" s="156">
        <f>ROUND('1. Статистика'!D249*$L$210,3)</f>
        <v>0</v>
      </c>
      <c r="I210" s="157">
        <f>ROUND(L210-(H210+J210+K210),3)</f>
        <v>0.84799999999999998</v>
      </c>
      <c r="J210" s="157">
        <f>ROUND('1. Статистика'!F249*$L$210,3)</f>
        <v>0.85099999999999998</v>
      </c>
      <c r="K210" s="158">
        <f>ROUND('1. Статистика'!G249*$L$210,3)</f>
        <v>0.84799999999999998</v>
      </c>
      <c r="L210" s="237">
        <f>ROUND(L$95*L211,3)</f>
        <v>2.5470000000000002</v>
      </c>
      <c r="M210" s="156">
        <f>ROUND('1. Статистика'!D249*$Q$210,3)</f>
        <v>0</v>
      </c>
      <c r="N210" s="157">
        <f>ROUND(Q210-(M210+O210+P210),3)</f>
        <v>0.874</v>
      </c>
      <c r="O210" s="157">
        <f>ROUND('1. Статистика'!F249*$Q$210,3)</f>
        <v>0.876</v>
      </c>
      <c r="P210" s="158">
        <f>ROUND('1. Статистика'!G249*$Q$210,3)</f>
        <v>0.874</v>
      </c>
      <c r="Q210" s="237">
        <f>ROUND(Q$95*Q211,3)</f>
        <v>2.6240000000000001</v>
      </c>
    </row>
    <row r="211" spans="1:17" s="23" customFormat="1" outlineLevel="2" x14ac:dyDescent="0.25">
      <c r="A211" s="22" t="s">
        <v>91</v>
      </c>
      <c r="B211" s="441" t="s">
        <v>150</v>
      </c>
      <c r="C211" s="160"/>
      <c r="D211" s="161"/>
      <c r="E211" s="161"/>
      <c r="F211" s="162"/>
      <c r="G211" s="554">
        <f>ROUND(IFERROR(('1. Статистика'!C129+'1. Статистика'!H129+'1. Статистика'!M129)/('1. Статистика'!C97+'1. Статистика'!H97+'1. Статистика'!M97),0),3)</f>
        <v>7.0000000000000001E-3</v>
      </c>
      <c r="H211" s="160"/>
      <c r="I211" s="161"/>
      <c r="J211" s="161"/>
      <c r="K211" s="162"/>
      <c r="L211" s="554">
        <f>ROUND(G211,3)</f>
        <v>7.0000000000000001E-3</v>
      </c>
      <c r="M211" s="160"/>
      <c r="N211" s="161"/>
      <c r="O211" s="161"/>
      <c r="P211" s="164"/>
      <c r="Q211" s="554">
        <f>ROUND(G211,3)</f>
        <v>7.0000000000000001E-3</v>
      </c>
    </row>
    <row r="212" spans="1:17" outlineLevel="1" x14ac:dyDescent="0.25">
      <c r="A212" s="29" t="s">
        <v>172</v>
      </c>
      <c r="B212" s="440" t="s">
        <v>149</v>
      </c>
      <c r="C212" s="156">
        <f>ROUND('1. Статистика'!D250*$G$212,3)</f>
        <v>0</v>
      </c>
      <c r="D212" s="157">
        <f>ROUND(G212-(C212+E212+F212),3)</f>
        <v>0</v>
      </c>
      <c r="E212" s="157">
        <f>ROUND('1. Статистика'!F250*$G$212,3)</f>
        <v>5.4139999999999997</v>
      </c>
      <c r="F212" s="158">
        <f>ROUND('1. Статистика'!G250*$G$212,3)</f>
        <v>0</v>
      </c>
      <c r="G212" s="237">
        <f>ROUND(G$96*G213,3)</f>
        <v>5.4139999999999997</v>
      </c>
      <c r="H212" s="156">
        <f>ROUND('1. Статистика'!D250*$L$212,3)</f>
        <v>0</v>
      </c>
      <c r="I212" s="157">
        <f>ROUND(L212-(H212+J212+K212),3)</f>
        <v>0</v>
      </c>
      <c r="J212" s="157">
        <f>ROUND('1. Статистика'!F250*$L$212,3)</f>
        <v>6.7640000000000002</v>
      </c>
      <c r="K212" s="158">
        <f>ROUND('1. Статистика'!G250*$L$212,3)</f>
        <v>0</v>
      </c>
      <c r="L212" s="237">
        <f>ROUND(L$96*L213,3)</f>
        <v>6.7640000000000002</v>
      </c>
      <c r="M212" s="156">
        <f>ROUND('1. Статистика'!D250*$Q$212,3)</f>
        <v>0</v>
      </c>
      <c r="N212" s="157">
        <f>ROUND(Q212-(M212+O212+P212),3)</f>
        <v>0</v>
      </c>
      <c r="O212" s="157">
        <f>ROUND('1. Статистика'!F250*$Q$212,3)</f>
        <v>7.7869999999999999</v>
      </c>
      <c r="P212" s="158">
        <f>ROUND('1. Статистика'!G250*$Q$212,3)</f>
        <v>0</v>
      </c>
      <c r="Q212" s="237">
        <f>ROUND(Q$96*Q213,3)</f>
        <v>7.7869999999999999</v>
      </c>
    </row>
    <row r="213" spans="1:17" s="23" customFormat="1" outlineLevel="2" x14ac:dyDescent="0.25">
      <c r="A213" s="22" t="s">
        <v>91</v>
      </c>
      <c r="B213" s="441" t="s">
        <v>150</v>
      </c>
      <c r="C213" s="160"/>
      <c r="D213" s="161"/>
      <c r="E213" s="161"/>
      <c r="F213" s="162"/>
      <c r="G213" s="554">
        <f>ROUND(IFERROR(('1. Статистика'!C130+'1. Статистика'!H130+'1. Статистика'!M130)/('1. Статистика'!C98+'1. Статистика'!H98+'1. Статистика'!M98),0),3)</f>
        <v>1.4E-2</v>
      </c>
      <c r="H213" s="160"/>
      <c r="I213" s="161"/>
      <c r="J213" s="161"/>
      <c r="K213" s="162"/>
      <c r="L213" s="554">
        <f>ROUND(G213,3)</f>
        <v>1.4E-2</v>
      </c>
      <c r="M213" s="160"/>
      <c r="N213" s="161"/>
      <c r="O213" s="161"/>
      <c r="P213" s="164"/>
      <c r="Q213" s="554">
        <f>ROUND(G213,3)</f>
        <v>1.4E-2</v>
      </c>
    </row>
    <row r="214" spans="1:17" s="33" customFormat="1" x14ac:dyDescent="0.25">
      <c r="A214" s="231" t="s">
        <v>165</v>
      </c>
      <c r="B214" s="443" t="s">
        <v>149</v>
      </c>
      <c r="C214" s="232">
        <f t="shared" ref="C214:Q214" si="54">ROUND(C215+C218+C221+C224+C227+C230+C233,3)</f>
        <v>25.687000000000001</v>
      </c>
      <c r="D214" s="233">
        <f t="shared" si="54"/>
        <v>34.9</v>
      </c>
      <c r="E214" s="233">
        <f t="shared" si="54"/>
        <v>264.16800000000001</v>
      </c>
      <c r="F214" s="234">
        <f t="shared" si="54"/>
        <v>364.20699999999999</v>
      </c>
      <c r="G214" s="151">
        <f t="shared" si="54"/>
        <v>688.96199999999999</v>
      </c>
      <c r="H214" s="232">
        <f t="shared" si="54"/>
        <v>25.687000000000001</v>
      </c>
      <c r="I214" s="233">
        <f t="shared" si="54"/>
        <v>33.765000000000001</v>
      </c>
      <c r="J214" s="233">
        <f t="shared" si="54"/>
        <v>263.46800000000002</v>
      </c>
      <c r="K214" s="234">
        <f t="shared" si="54"/>
        <v>367.60700000000003</v>
      </c>
      <c r="L214" s="151">
        <f t="shared" si="54"/>
        <v>690.52700000000004</v>
      </c>
      <c r="M214" s="232">
        <f t="shared" si="54"/>
        <v>25.687000000000001</v>
      </c>
      <c r="N214" s="233">
        <f t="shared" si="54"/>
        <v>33.765000000000001</v>
      </c>
      <c r="O214" s="233">
        <f t="shared" si="54"/>
        <v>327.35300000000001</v>
      </c>
      <c r="P214" s="235">
        <f t="shared" si="54"/>
        <v>303.60700000000003</v>
      </c>
      <c r="Q214" s="151">
        <f t="shared" si="54"/>
        <v>690.41200000000003</v>
      </c>
    </row>
    <row r="215" spans="1:17" outlineLevel="1" x14ac:dyDescent="0.25">
      <c r="A215" s="21" t="s">
        <v>167</v>
      </c>
      <c r="B215" s="440" t="s">
        <v>149</v>
      </c>
      <c r="C215" s="156">
        <f t="shared" ref="C215:Q215" si="55">ROUND(C216+C217,3)</f>
        <v>0</v>
      </c>
      <c r="D215" s="157">
        <f t="shared" si="55"/>
        <v>4.3</v>
      </c>
      <c r="E215" s="157">
        <f t="shared" si="55"/>
        <v>17.218</v>
      </c>
      <c r="F215" s="158">
        <f t="shared" si="55"/>
        <v>4</v>
      </c>
      <c r="G215" s="238">
        <f t="shared" si="55"/>
        <v>25.518000000000001</v>
      </c>
      <c r="H215" s="156">
        <f t="shared" si="55"/>
        <v>0</v>
      </c>
      <c r="I215" s="157">
        <f t="shared" si="55"/>
        <v>4.3</v>
      </c>
      <c r="J215" s="157">
        <f t="shared" si="55"/>
        <v>16.518000000000001</v>
      </c>
      <c r="K215" s="158">
        <f t="shared" si="55"/>
        <v>1</v>
      </c>
      <c r="L215" s="238">
        <f t="shared" si="55"/>
        <v>21.818000000000001</v>
      </c>
      <c r="M215" s="156">
        <f t="shared" si="55"/>
        <v>0</v>
      </c>
      <c r="N215" s="157">
        <f t="shared" si="55"/>
        <v>4.3</v>
      </c>
      <c r="O215" s="157">
        <f t="shared" si="55"/>
        <v>16.402999999999999</v>
      </c>
      <c r="P215" s="159">
        <f t="shared" si="55"/>
        <v>1</v>
      </c>
      <c r="Q215" s="238">
        <f t="shared" si="55"/>
        <v>21.702999999999999</v>
      </c>
    </row>
    <row r="216" spans="1:17" s="23" customFormat="1" outlineLevel="2" x14ac:dyDescent="0.25">
      <c r="A216" s="22" t="s">
        <v>92</v>
      </c>
      <c r="B216" s="441" t="s">
        <v>149</v>
      </c>
      <c r="C216" s="171">
        <f>ROUND('1. Статистика'!N132,3)</f>
        <v>0</v>
      </c>
      <c r="D216" s="172">
        <f>ROUND('1. Статистика'!O132,3)</f>
        <v>4.3</v>
      </c>
      <c r="E216" s="172">
        <f>ROUND('1. Статистика'!P132,3)</f>
        <v>17.218</v>
      </c>
      <c r="F216" s="173">
        <f>ROUND('1. Статистика'!Q132,3)</f>
        <v>10</v>
      </c>
      <c r="G216" s="163">
        <f>ROUND(SUM(C216:F216),3)</f>
        <v>31.518000000000001</v>
      </c>
      <c r="H216" s="171">
        <f>ROUND(C215,3)</f>
        <v>0</v>
      </c>
      <c r="I216" s="171">
        <f>ROUND(D215,3)</f>
        <v>4.3</v>
      </c>
      <c r="J216" s="171">
        <f>ROUND(E215,3)</f>
        <v>17.218</v>
      </c>
      <c r="K216" s="171">
        <f>ROUND(F215,3)</f>
        <v>4</v>
      </c>
      <c r="L216" s="163">
        <f>ROUND(SUM(H216:K216),3)</f>
        <v>25.518000000000001</v>
      </c>
      <c r="M216" s="171">
        <f>ROUND(H215,3)</f>
        <v>0</v>
      </c>
      <c r="N216" s="171">
        <f>ROUND(I215,3)</f>
        <v>4.3</v>
      </c>
      <c r="O216" s="171">
        <f>ROUND(J215,3)</f>
        <v>16.518000000000001</v>
      </c>
      <c r="P216" s="171">
        <f>ROUND(K215,3)</f>
        <v>1</v>
      </c>
      <c r="Q216" s="163">
        <f>ROUND(SUM(M216:P216),3)</f>
        <v>21.818000000000001</v>
      </c>
    </row>
    <row r="217" spans="1:17" s="23" customFormat="1" outlineLevel="2" x14ac:dyDescent="0.25">
      <c r="A217" s="22" t="s">
        <v>93</v>
      </c>
      <c r="B217" s="441" t="s">
        <v>149</v>
      </c>
      <c r="C217" s="458"/>
      <c r="D217" s="459"/>
      <c r="E217" s="459"/>
      <c r="F217" s="460">
        <v>-6</v>
      </c>
      <c r="G217" s="163">
        <f>ROUND(SUM(C217:F217),3)</f>
        <v>-6</v>
      </c>
      <c r="H217" s="458"/>
      <c r="I217" s="459"/>
      <c r="J217" s="459">
        <v>-0.7</v>
      </c>
      <c r="K217" s="460">
        <v>-3</v>
      </c>
      <c r="L217" s="163">
        <f>ROUND(SUM(H217:K217),3)</f>
        <v>-3.7</v>
      </c>
      <c r="M217" s="458"/>
      <c r="N217" s="459"/>
      <c r="O217" s="459">
        <v>-0.115</v>
      </c>
      <c r="P217" s="461"/>
      <c r="Q217" s="163">
        <f>ROUND(SUM(M217:P217),3)</f>
        <v>-0.115</v>
      </c>
    </row>
    <row r="218" spans="1:17" outlineLevel="1" x14ac:dyDescent="0.25">
      <c r="A218" s="21" t="s">
        <v>168</v>
      </c>
      <c r="B218" s="440" t="s">
        <v>149</v>
      </c>
      <c r="C218" s="156">
        <f t="shared" ref="C218:Q218" si="56">ROUND(C219+C220,3)</f>
        <v>0.2</v>
      </c>
      <c r="D218" s="157">
        <f t="shared" si="56"/>
        <v>0.5</v>
      </c>
      <c r="E218" s="157">
        <f t="shared" si="56"/>
        <v>80.088999999999999</v>
      </c>
      <c r="F218" s="158">
        <f t="shared" si="56"/>
        <v>161.44</v>
      </c>
      <c r="G218" s="238">
        <f t="shared" si="56"/>
        <v>242.22900000000001</v>
      </c>
      <c r="H218" s="156">
        <f t="shared" si="56"/>
        <v>0.2</v>
      </c>
      <c r="I218" s="157">
        <f t="shared" si="56"/>
        <v>0.5</v>
      </c>
      <c r="J218" s="157">
        <f t="shared" si="56"/>
        <v>80.088999999999999</v>
      </c>
      <c r="K218" s="158">
        <f t="shared" si="56"/>
        <v>145.84</v>
      </c>
      <c r="L218" s="238">
        <f t="shared" si="56"/>
        <v>226.62899999999999</v>
      </c>
      <c r="M218" s="156">
        <f t="shared" si="56"/>
        <v>0.2</v>
      </c>
      <c r="N218" s="157">
        <f t="shared" si="56"/>
        <v>0.5</v>
      </c>
      <c r="O218" s="157">
        <f t="shared" si="56"/>
        <v>80.088999999999999</v>
      </c>
      <c r="P218" s="159">
        <f t="shared" si="56"/>
        <v>59.84</v>
      </c>
      <c r="Q218" s="238">
        <f t="shared" si="56"/>
        <v>140.62899999999999</v>
      </c>
    </row>
    <row r="219" spans="1:17" s="23" customFormat="1" outlineLevel="2" x14ac:dyDescent="0.25">
      <c r="A219" s="22" t="s">
        <v>92</v>
      </c>
      <c r="B219" s="441" t="s">
        <v>149</v>
      </c>
      <c r="C219" s="171">
        <f>ROUND('1. Статистика'!N133,3)</f>
        <v>0.2</v>
      </c>
      <c r="D219" s="172">
        <f>ROUND('1. Статистика'!O133,3)</f>
        <v>0.5</v>
      </c>
      <c r="E219" s="172">
        <f>ROUND('1. Статистика'!P133,3)</f>
        <v>80.088999999999999</v>
      </c>
      <c r="F219" s="173">
        <f>ROUND('1. Статистика'!Q133,3)</f>
        <v>146.44</v>
      </c>
      <c r="G219" s="163">
        <f>ROUND(SUM(C219:F219),3)</f>
        <v>227.22900000000001</v>
      </c>
      <c r="H219" s="171">
        <f>ROUND(C218,3)</f>
        <v>0.2</v>
      </c>
      <c r="I219" s="171">
        <f>ROUND(D218,3)</f>
        <v>0.5</v>
      </c>
      <c r="J219" s="171">
        <f>ROUND(E218,3)</f>
        <v>80.088999999999999</v>
      </c>
      <c r="K219" s="171">
        <f>ROUND(F218,3)</f>
        <v>161.44</v>
      </c>
      <c r="L219" s="163">
        <f>ROUND(SUM(H219:K219),3)</f>
        <v>242.22900000000001</v>
      </c>
      <c r="M219" s="171">
        <f>ROUND(H218,3)</f>
        <v>0.2</v>
      </c>
      <c r="N219" s="171">
        <f>ROUND(I218,3)</f>
        <v>0.5</v>
      </c>
      <c r="O219" s="171">
        <f>ROUND(J218,3)</f>
        <v>80.088999999999999</v>
      </c>
      <c r="P219" s="171">
        <f>ROUND(K218,3)</f>
        <v>145.84</v>
      </c>
      <c r="Q219" s="163">
        <f>ROUND(SUM(M219:P219),3)</f>
        <v>226.62899999999999</v>
      </c>
    </row>
    <row r="220" spans="1:17" s="23" customFormat="1" outlineLevel="2" x14ac:dyDescent="0.25">
      <c r="A220" s="22" t="s">
        <v>93</v>
      </c>
      <c r="B220" s="441" t="s">
        <v>149</v>
      </c>
      <c r="C220" s="458"/>
      <c r="D220" s="459"/>
      <c r="E220" s="459"/>
      <c r="F220" s="460">
        <v>15</v>
      </c>
      <c r="G220" s="163">
        <f>ROUND(SUM(C220:F220),3)</f>
        <v>15</v>
      </c>
      <c r="H220" s="458"/>
      <c r="I220" s="459"/>
      <c r="J220" s="459"/>
      <c r="K220" s="460">
        <v>-15.6</v>
      </c>
      <c r="L220" s="163">
        <f>ROUND(SUM(H220:K220),3)</f>
        <v>-15.6</v>
      </c>
      <c r="M220" s="458"/>
      <c r="N220" s="459"/>
      <c r="O220" s="459"/>
      <c r="P220" s="461">
        <v>-86</v>
      </c>
      <c r="Q220" s="163">
        <f>ROUND(SUM(M220:P220),3)</f>
        <v>-86</v>
      </c>
    </row>
    <row r="221" spans="1:17" outlineLevel="1" x14ac:dyDescent="0.25">
      <c r="A221" s="21" t="s">
        <v>169</v>
      </c>
      <c r="B221" s="440" t="s">
        <v>149</v>
      </c>
      <c r="C221" s="156">
        <f t="shared" ref="C221:Q221" si="57">ROUND(C222+C223,3)</f>
        <v>0</v>
      </c>
      <c r="D221" s="157">
        <f t="shared" si="57"/>
        <v>3</v>
      </c>
      <c r="E221" s="157">
        <f t="shared" si="57"/>
        <v>3</v>
      </c>
      <c r="F221" s="158">
        <f t="shared" si="57"/>
        <v>11.641</v>
      </c>
      <c r="G221" s="238">
        <f t="shared" si="57"/>
        <v>17.640999999999998</v>
      </c>
      <c r="H221" s="156">
        <f t="shared" si="57"/>
        <v>0</v>
      </c>
      <c r="I221" s="157">
        <f t="shared" si="57"/>
        <v>3</v>
      </c>
      <c r="J221" s="157">
        <f t="shared" si="57"/>
        <v>3</v>
      </c>
      <c r="K221" s="158">
        <f t="shared" si="57"/>
        <v>11.641</v>
      </c>
      <c r="L221" s="238">
        <f t="shared" si="57"/>
        <v>17.640999999999998</v>
      </c>
      <c r="M221" s="156">
        <f t="shared" si="57"/>
        <v>0</v>
      </c>
      <c r="N221" s="157">
        <f t="shared" si="57"/>
        <v>3</v>
      </c>
      <c r="O221" s="157">
        <f t="shared" si="57"/>
        <v>3</v>
      </c>
      <c r="P221" s="159">
        <f t="shared" si="57"/>
        <v>11.641</v>
      </c>
      <c r="Q221" s="238">
        <f t="shared" si="57"/>
        <v>17.640999999999998</v>
      </c>
    </row>
    <row r="222" spans="1:17" s="23" customFormat="1" outlineLevel="2" x14ac:dyDescent="0.25">
      <c r="A222" s="22" t="s">
        <v>92</v>
      </c>
      <c r="B222" s="441" t="s">
        <v>149</v>
      </c>
      <c r="C222" s="171">
        <f>ROUND('1. Статистика'!N134,3)</f>
        <v>0</v>
      </c>
      <c r="D222" s="172">
        <f>ROUND('1. Статистика'!O134,3)</f>
        <v>3</v>
      </c>
      <c r="E222" s="172">
        <f>ROUND('1. Статистика'!P134,3)</f>
        <v>3</v>
      </c>
      <c r="F222" s="173">
        <f>ROUND('1. Статистика'!Q134,3)</f>
        <v>11.641</v>
      </c>
      <c r="G222" s="163">
        <f>ROUND(SUM(C222:F222),3)</f>
        <v>17.640999999999998</v>
      </c>
      <c r="H222" s="171">
        <f>ROUND(C221,3)</f>
        <v>0</v>
      </c>
      <c r="I222" s="171">
        <f>ROUND(D221,3)</f>
        <v>3</v>
      </c>
      <c r="J222" s="171">
        <f>ROUND(E221,3)</f>
        <v>3</v>
      </c>
      <c r="K222" s="171">
        <f>ROUND(F221,3)</f>
        <v>11.641</v>
      </c>
      <c r="L222" s="163">
        <f>ROUND(SUM(H222:K222),3)</f>
        <v>17.640999999999998</v>
      </c>
      <c r="M222" s="171">
        <f>ROUND(H221,3)</f>
        <v>0</v>
      </c>
      <c r="N222" s="171">
        <f>ROUND(I221,3)</f>
        <v>3</v>
      </c>
      <c r="O222" s="171">
        <f>ROUND(J221,3)</f>
        <v>3</v>
      </c>
      <c r="P222" s="171">
        <f>ROUND(K221,3)</f>
        <v>11.641</v>
      </c>
      <c r="Q222" s="163">
        <f>ROUND(SUM(M222:P222),3)</f>
        <v>17.640999999999998</v>
      </c>
    </row>
    <row r="223" spans="1:17" s="23" customFormat="1" outlineLevel="2" x14ac:dyDescent="0.25">
      <c r="A223" s="22" t="s">
        <v>93</v>
      </c>
      <c r="B223" s="441" t="s">
        <v>149</v>
      </c>
      <c r="C223" s="458"/>
      <c r="D223" s="459"/>
      <c r="E223" s="459"/>
      <c r="F223" s="460"/>
      <c r="G223" s="163">
        <f>ROUND(SUM(C223:F223),3)</f>
        <v>0</v>
      </c>
      <c r="H223" s="458"/>
      <c r="I223" s="459"/>
      <c r="J223" s="459"/>
      <c r="K223" s="460"/>
      <c r="L223" s="163">
        <f>ROUND(SUM(H223:K223),3)</f>
        <v>0</v>
      </c>
      <c r="M223" s="458"/>
      <c r="N223" s="459"/>
      <c r="O223" s="459"/>
      <c r="P223" s="461"/>
      <c r="Q223" s="163">
        <f>ROUND(SUM(M223:P223),3)</f>
        <v>0</v>
      </c>
    </row>
    <row r="224" spans="1:17" outlineLevel="1" x14ac:dyDescent="0.25">
      <c r="A224" s="21" t="s">
        <v>170</v>
      </c>
      <c r="B224" s="440" t="s">
        <v>149</v>
      </c>
      <c r="C224" s="156">
        <f t="shared" ref="C224:Q224" si="58">ROUND(C225+C226,3)</f>
        <v>0</v>
      </c>
      <c r="D224" s="157">
        <f t="shared" si="58"/>
        <v>0</v>
      </c>
      <c r="E224" s="157">
        <f t="shared" si="58"/>
        <v>0</v>
      </c>
      <c r="F224" s="158">
        <f t="shared" si="58"/>
        <v>0</v>
      </c>
      <c r="G224" s="238">
        <f t="shared" si="58"/>
        <v>0</v>
      </c>
      <c r="H224" s="156">
        <f t="shared" si="58"/>
        <v>0</v>
      </c>
      <c r="I224" s="157">
        <f t="shared" si="58"/>
        <v>0</v>
      </c>
      <c r="J224" s="157">
        <f t="shared" si="58"/>
        <v>0</v>
      </c>
      <c r="K224" s="158">
        <f t="shared" si="58"/>
        <v>0</v>
      </c>
      <c r="L224" s="238">
        <f t="shared" si="58"/>
        <v>0</v>
      </c>
      <c r="M224" s="156">
        <f t="shared" si="58"/>
        <v>0</v>
      </c>
      <c r="N224" s="157">
        <f t="shared" si="58"/>
        <v>0</v>
      </c>
      <c r="O224" s="157">
        <f t="shared" si="58"/>
        <v>0</v>
      </c>
      <c r="P224" s="159">
        <f t="shared" si="58"/>
        <v>0</v>
      </c>
      <c r="Q224" s="238">
        <f t="shared" si="58"/>
        <v>0</v>
      </c>
    </row>
    <row r="225" spans="1:17" s="23" customFormat="1" outlineLevel="2" x14ac:dyDescent="0.25">
      <c r="A225" s="22" t="s">
        <v>92</v>
      </c>
      <c r="B225" s="441" t="s">
        <v>149</v>
      </c>
      <c r="C225" s="171">
        <f>ROUND('1. Статистика'!N135,3)</f>
        <v>0</v>
      </c>
      <c r="D225" s="172">
        <f>ROUND('1. Статистика'!O135,3)</f>
        <v>0</v>
      </c>
      <c r="E225" s="172">
        <f>ROUND('1. Статистика'!P135,3)</f>
        <v>0</v>
      </c>
      <c r="F225" s="173">
        <f>ROUND('1. Статистика'!Q135,3)</f>
        <v>0</v>
      </c>
      <c r="G225" s="163">
        <f>ROUND(SUM(C225:F225),3)</f>
        <v>0</v>
      </c>
      <c r="H225" s="171">
        <f>ROUND(C224,3)</f>
        <v>0</v>
      </c>
      <c r="I225" s="171">
        <f>ROUND(D224,3)</f>
        <v>0</v>
      </c>
      <c r="J225" s="171">
        <f>ROUND(E224,3)</f>
        <v>0</v>
      </c>
      <c r="K225" s="171">
        <f>ROUND(F224,3)</f>
        <v>0</v>
      </c>
      <c r="L225" s="163">
        <f>ROUND(SUM(H225:K225),3)</f>
        <v>0</v>
      </c>
      <c r="M225" s="171">
        <f>ROUND(H224,3)</f>
        <v>0</v>
      </c>
      <c r="N225" s="171">
        <f>ROUND(I224,3)</f>
        <v>0</v>
      </c>
      <c r="O225" s="171">
        <f>ROUND(J224,3)</f>
        <v>0</v>
      </c>
      <c r="P225" s="171">
        <f>ROUND(K224,3)</f>
        <v>0</v>
      </c>
      <c r="Q225" s="163">
        <f>ROUND(SUM(M225:P225),3)</f>
        <v>0</v>
      </c>
    </row>
    <row r="226" spans="1:17" s="23" customFormat="1" outlineLevel="2" x14ac:dyDescent="0.25">
      <c r="A226" s="22" t="s">
        <v>93</v>
      </c>
      <c r="B226" s="441" t="s">
        <v>149</v>
      </c>
      <c r="C226" s="458"/>
      <c r="D226" s="459"/>
      <c r="E226" s="459"/>
      <c r="F226" s="460"/>
      <c r="G226" s="163">
        <f>ROUND(SUM(C226:F226),3)</f>
        <v>0</v>
      </c>
      <c r="H226" s="458"/>
      <c r="I226" s="459"/>
      <c r="J226" s="459"/>
      <c r="K226" s="460"/>
      <c r="L226" s="163">
        <f>ROUND(SUM(H226:K226),3)</f>
        <v>0</v>
      </c>
      <c r="M226" s="458"/>
      <c r="N226" s="459"/>
      <c r="O226" s="459"/>
      <c r="P226" s="461"/>
      <c r="Q226" s="178">
        <f>ROUND(SUM(M226:P226),3)</f>
        <v>0</v>
      </c>
    </row>
    <row r="227" spans="1:17" outlineLevel="1" x14ac:dyDescent="0.25">
      <c r="A227" s="21" t="s">
        <v>171</v>
      </c>
      <c r="B227" s="440" t="s">
        <v>149</v>
      </c>
      <c r="C227" s="156">
        <f t="shared" ref="C227:Q227" si="59">ROUND(C228+C229,3)</f>
        <v>0</v>
      </c>
      <c r="D227" s="157">
        <f t="shared" si="59"/>
        <v>2</v>
      </c>
      <c r="E227" s="157">
        <f t="shared" si="59"/>
        <v>3</v>
      </c>
      <c r="F227" s="158">
        <f t="shared" si="59"/>
        <v>3.226</v>
      </c>
      <c r="G227" s="238">
        <f t="shared" si="59"/>
        <v>8.2260000000000009</v>
      </c>
      <c r="H227" s="156">
        <f t="shared" si="59"/>
        <v>0</v>
      </c>
      <c r="I227" s="157">
        <f t="shared" si="59"/>
        <v>0.86499999999999999</v>
      </c>
      <c r="J227" s="157">
        <f t="shared" si="59"/>
        <v>3</v>
      </c>
      <c r="K227" s="158">
        <f t="shared" si="59"/>
        <v>3.226</v>
      </c>
      <c r="L227" s="238">
        <f t="shared" si="59"/>
        <v>7.0910000000000002</v>
      </c>
      <c r="M227" s="156">
        <f t="shared" si="59"/>
        <v>0</v>
      </c>
      <c r="N227" s="157">
        <f t="shared" si="59"/>
        <v>0.86499999999999999</v>
      </c>
      <c r="O227" s="157">
        <f t="shared" si="59"/>
        <v>3</v>
      </c>
      <c r="P227" s="159">
        <f t="shared" si="59"/>
        <v>3.226</v>
      </c>
      <c r="Q227" s="238">
        <f t="shared" si="59"/>
        <v>7.0910000000000002</v>
      </c>
    </row>
    <row r="228" spans="1:17" s="23" customFormat="1" outlineLevel="2" x14ac:dyDescent="0.25">
      <c r="A228" s="22" t="s">
        <v>92</v>
      </c>
      <c r="B228" s="441" t="s">
        <v>149</v>
      </c>
      <c r="C228" s="171">
        <f>ROUND('1. Статистика'!N136,3)</f>
        <v>0</v>
      </c>
      <c r="D228" s="172">
        <f>ROUND('1. Статистика'!O136,3)</f>
        <v>2</v>
      </c>
      <c r="E228" s="172">
        <f>ROUND('1. Статистика'!P136,3)</f>
        <v>3</v>
      </c>
      <c r="F228" s="173">
        <f>ROUND('1. Статистика'!Q136,3)</f>
        <v>3.226</v>
      </c>
      <c r="G228" s="163">
        <f>ROUND(SUM(C228:F228),3)</f>
        <v>8.2260000000000009</v>
      </c>
      <c r="H228" s="171">
        <f>ROUND(C227,3)</f>
        <v>0</v>
      </c>
      <c r="I228" s="171">
        <f>ROUND(D227,3)</f>
        <v>2</v>
      </c>
      <c r="J228" s="171">
        <f>ROUND(E227,3)</f>
        <v>3</v>
      </c>
      <c r="K228" s="171">
        <f>ROUND(F227,3)</f>
        <v>3.226</v>
      </c>
      <c r="L228" s="163">
        <f>ROUND(SUM(H228:K228),3)</f>
        <v>8.2260000000000009</v>
      </c>
      <c r="M228" s="171">
        <f>ROUND(H227,3)</f>
        <v>0</v>
      </c>
      <c r="N228" s="171">
        <f>ROUND(I227,3)</f>
        <v>0.86499999999999999</v>
      </c>
      <c r="O228" s="171">
        <f>ROUND(J227,3)</f>
        <v>3</v>
      </c>
      <c r="P228" s="171">
        <f>ROUND(K227,3)</f>
        <v>3.226</v>
      </c>
      <c r="Q228" s="163">
        <f>ROUND(SUM(M228:P228),3)</f>
        <v>7.0910000000000002</v>
      </c>
    </row>
    <row r="229" spans="1:17" s="23" customFormat="1" outlineLevel="2" x14ac:dyDescent="0.25">
      <c r="A229" s="22" t="s">
        <v>93</v>
      </c>
      <c r="B229" s="441" t="s">
        <v>149</v>
      </c>
      <c r="C229" s="458"/>
      <c r="D229" s="459"/>
      <c r="E229" s="459"/>
      <c r="F229" s="460"/>
      <c r="G229" s="163">
        <f>ROUND(SUM(C229:F229),3)</f>
        <v>0</v>
      </c>
      <c r="H229" s="458"/>
      <c r="I229" s="459">
        <v>-1.135</v>
      </c>
      <c r="J229" s="459"/>
      <c r="K229" s="460"/>
      <c r="L229" s="163">
        <f>ROUND(SUM(H229:K229),3)</f>
        <v>-1.135</v>
      </c>
      <c r="M229" s="458"/>
      <c r="N229" s="459"/>
      <c r="O229" s="459"/>
      <c r="P229" s="461"/>
      <c r="Q229" s="163">
        <f>ROUND(SUM(M229:P229),3)</f>
        <v>0</v>
      </c>
    </row>
    <row r="230" spans="1:17" outlineLevel="1" x14ac:dyDescent="0.25">
      <c r="A230" s="21" t="s">
        <v>176</v>
      </c>
      <c r="B230" s="440" t="s">
        <v>149</v>
      </c>
      <c r="C230" s="156">
        <f t="shared" ref="C230:Q230" si="60">ROUND(C231+C232,3)</f>
        <v>25</v>
      </c>
      <c r="D230" s="157">
        <f t="shared" si="60"/>
        <v>25</v>
      </c>
      <c r="E230" s="157">
        <f t="shared" si="60"/>
        <v>32</v>
      </c>
      <c r="F230" s="158">
        <f t="shared" si="60"/>
        <v>138.49600000000001</v>
      </c>
      <c r="G230" s="238">
        <f t="shared" si="60"/>
        <v>220.49600000000001</v>
      </c>
      <c r="H230" s="156">
        <f t="shared" si="60"/>
        <v>25</v>
      </c>
      <c r="I230" s="157">
        <f t="shared" si="60"/>
        <v>25</v>
      </c>
      <c r="J230" s="157">
        <f t="shared" si="60"/>
        <v>32</v>
      </c>
      <c r="K230" s="158">
        <f t="shared" si="60"/>
        <v>138.49600000000001</v>
      </c>
      <c r="L230" s="238">
        <f t="shared" si="60"/>
        <v>220.49600000000001</v>
      </c>
      <c r="M230" s="156">
        <f t="shared" si="60"/>
        <v>25</v>
      </c>
      <c r="N230" s="157">
        <f t="shared" si="60"/>
        <v>25</v>
      </c>
      <c r="O230" s="157">
        <f t="shared" si="60"/>
        <v>32</v>
      </c>
      <c r="P230" s="159">
        <f t="shared" si="60"/>
        <v>138.49600000000001</v>
      </c>
      <c r="Q230" s="238">
        <f t="shared" si="60"/>
        <v>220.49600000000001</v>
      </c>
    </row>
    <row r="231" spans="1:17" s="23" customFormat="1" outlineLevel="2" x14ac:dyDescent="0.25">
      <c r="A231" s="22" t="s">
        <v>92</v>
      </c>
      <c r="B231" s="441" t="s">
        <v>149</v>
      </c>
      <c r="C231" s="171">
        <f>ROUND('1. Статистика'!N137,3)</f>
        <v>25</v>
      </c>
      <c r="D231" s="172">
        <f>ROUND('1. Статистика'!O137,3)</f>
        <v>25</v>
      </c>
      <c r="E231" s="172">
        <f>ROUND('1. Статистика'!P137,3)</f>
        <v>32</v>
      </c>
      <c r="F231" s="173">
        <f>ROUND('1. Статистика'!Q137,3)</f>
        <v>138.49600000000001</v>
      </c>
      <c r="G231" s="163">
        <f>ROUND(SUM(C231:F231),3)</f>
        <v>220.49600000000001</v>
      </c>
      <c r="H231" s="171">
        <f>ROUND(C230,3)</f>
        <v>25</v>
      </c>
      <c r="I231" s="171">
        <f>ROUND(D230,3)</f>
        <v>25</v>
      </c>
      <c r="J231" s="171">
        <f>ROUND(E230,3)</f>
        <v>32</v>
      </c>
      <c r="K231" s="171">
        <f>ROUND(F230,3)</f>
        <v>138.49600000000001</v>
      </c>
      <c r="L231" s="163">
        <f>ROUND(SUM(H231:K231),3)</f>
        <v>220.49600000000001</v>
      </c>
      <c r="M231" s="171">
        <f>ROUND(H230,3)</f>
        <v>25</v>
      </c>
      <c r="N231" s="171">
        <f>ROUND(I230,3)</f>
        <v>25</v>
      </c>
      <c r="O231" s="171">
        <f>ROUND(J230,3)</f>
        <v>32</v>
      </c>
      <c r="P231" s="171">
        <f>ROUND(K230,3)</f>
        <v>138.49600000000001</v>
      </c>
      <c r="Q231" s="163">
        <f>ROUND(SUM(M231:P231),3)</f>
        <v>220.49600000000001</v>
      </c>
    </row>
    <row r="232" spans="1:17" s="23" customFormat="1" outlineLevel="2" x14ac:dyDescent="0.25">
      <c r="A232" s="22" t="s">
        <v>93</v>
      </c>
      <c r="B232" s="441" t="s">
        <v>149</v>
      </c>
      <c r="C232" s="458"/>
      <c r="D232" s="459"/>
      <c r="E232" s="459"/>
      <c r="F232" s="460"/>
      <c r="G232" s="163">
        <f>ROUND(SUM(C232:F232),3)</f>
        <v>0</v>
      </c>
      <c r="H232" s="458"/>
      <c r="I232" s="459"/>
      <c r="J232" s="459"/>
      <c r="K232" s="460"/>
      <c r="L232" s="163">
        <f>ROUND(SUM(H232:K232),3)</f>
        <v>0</v>
      </c>
      <c r="M232" s="458"/>
      <c r="N232" s="459"/>
      <c r="O232" s="459"/>
      <c r="P232" s="461"/>
      <c r="Q232" s="163">
        <f>ROUND(SUM(M232:P232),3)</f>
        <v>0</v>
      </c>
    </row>
    <row r="233" spans="1:17" outlineLevel="1" x14ac:dyDescent="0.25">
      <c r="A233" s="21" t="s">
        <v>172</v>
      </c>
      <c r="B233" s="440" t="s">
        <v>149</v>
      </c>
      <c r="C233" s="156">
        <f t="shared" ref="C233:Q233" si="61">ROUND(C234+C235,3)</f>
        <v>0.48699999999999999</v>
      </c>
      <c r="D233" s="157">
        <f t="shared" si="61"/>
        <v>0.1</v>
      </c>
      <c r="E233" s="157">
        <f t="shared" si="61"/>
        <v>128.86099999999999</v>
      </c>
      <c r="F233" s="158">
        <f t="shared" si="61"/>
        <v>45.404000000000003</v>
      </c>
      <c r="G233" s="238">
        <f t="shared" si="61"/>
        <v>174.852</v>
      </c>
      <c r="H233" s="156">
        <f t="shared" si="61"/>
        <v>0.48699999999999999</v>
      </c>
      <c r="I233" s="157">
        <f t="shared" si="61"/>
        <v>0.1</v>
      </c>
      <c r="J233" s="157">
        <f t="shared" si="61"/>
        <v>128.86099999999999</v>
      </c>
      <c r="K233" s="158">
        <f t="shared" si="61"/>
        <v>67.403999999999996</v>
      </c>
      <c r="L233" s="238">
        <f t="shared" si="61"/>
        <v>196.852</v>
      </c>
      <c r="M233" s="156">
        <f t="shared" si="61"/>
        <v>0.48699999999999999</v>
      </c>
      <c r="N233" s="157">
        <f t="shared" si="61"/>
        <v>0.1</v>
      </c>
      <c r="O233" s="157">
        <f t="shared" si="61"/>
        <v>192.86099999999999</v>
      </c>
      <c r="P233" s="159">
        <f t="shared" si="61"/>
        <v>89.403999999999996</v>
      </c>
      <c r="Q233" s="238">
        <f t="shared" si="61"/>
        <v>282.85199999999998</v>
      </c>
    </row>
    <row r="234" spans="1:17" s="23" customFormat="1" outlineLevel="2" x14ac:dyDescent="0.25">
      <c r="A234" s="22" t="s">
        <v>92</v>
      </c>
      <c r="B234" s="441" t="s">
        <v>149</v>
      </c>
      <c r="C234" s="171">
        <f>ROUND('1. Статистика'!N138,3)</f>
        <v>0.48699999999999999</v>
      </c>
      <c r="D234" s="172">
        <f>ROUND('1. Статистика'!O138,3)</f>
        <v>0.1</v>
      </c>
      <c r="E234" s="172">
        <f>ROUND('1. Статистика'!P138,3)</f>
        <v>128.86099999999999</v>
      </c>
      <c r="F234" s="173">
        <f>ROUND('1. Статистика'!Q138,3)</f>
        <v>23.404</v>
      </c>
      <c r="G234" s="163">
        <f>ROUND(SUM(C234:F234),3)</f>
        <v>152.852</v>
      </c>
      <c r="H234" s="171">
        <f>ROUND(C233,3)</f>
        <v>0.48699999999999999</v>
      </c>
      <c r="I234" s="171">
        <f>ROUND(D233,3)</f>
        <v>0.1</v>
      </c>
      <c r="J234" s="171">
        <f>ROUND(E233,3)</f>
        <v>128.86099999999999</v>
      </c>
      <c r="K234" s="171">
        <f>ROUND(F233,3)</f>
        <v>45.404000000000003</v>
      </c>
      <c r="L234" s="163">
        <f>ROUND(SUM(H234:K234),3)</f>
        <v>174.852</v>
      </c>
      <c r="M234" s="171">
        <f>ROUND(H233,3)</f>
        <v>0.48699999999999999</v>
      </c>
      <c r="N234" s="171">
        <f>ROUND(I233,3)</f>
        <v>0.1</v>
      </c>
      <c r="O234" s="171">
        <f>ROUND(J233,3)</f>
        <v>128.86099999999999</v>
      </c>
      <c r="P234" s="171">
        <f>ROUND(K233,3)</f>
        <v>67.403999999999996</v>
      </c>
      <c r="Q234" s="163">
        <f>ROUND(SUM(M234:P234),3)</f>
        <v>196.852</v>
      </c>
    </row>
    <row r="235" spans="1:17" s="23" customFormat="1" outlineLevel="2" x14ac:dyDescent="0.25">
      <c r="A235" s="22" t="s">
        <v>93</v>
      </c>
      <c r="B235" s="441" t="s">
        <v>149</v>
      </c>
      <c r="C235" s="458"/>
      <c r="D235" s="459"/>
      <c r="E235" s="459"/>
      <c r="F235" s="460">
        <v>22</v>
      </c>
      <c r="G235" s="163">
        <f>ROUND(SUM(C235:F235),3)</f>
        <v>22</v>
      </c>
      <c r="H235" s="458"/>
      <c r="I235" s="459"/>
      <c r="J235" s="459"/>
      <c r="K235" s="460">
        <v>22</v>
      </c>
      <c r="L235" s="163">
        <f>ROUND(SUM(H235:K235),3)</f>
        <v>22</v>
      </c>
      <c r="M235" s="458"/>
      <c r="N235" s="459"/>
      <c r="O235" s="459">
        <v>64</v>
      </c>
      <c r="P235" s="461">
        <v>22</v>
      </c>
      <c r="Q235" s="178">
        <f>ROUND(SUM(M235:P235),3)</f>
        <v>86</v>
      </c>
    </row>
    <row r="236" spans="1:17" s="33" customFormat="1" x14ac:dyDescent="0.25">
      <c r="A236" s="231" t="s">
        <v>166</v>
      </c>
      <c r="B236" s="443" t="s">
        <v>149</v>
      </c>
      <c r="C236" s="232">
        <f t="shared" ref="C236:Q236" si="62">ROUND(C237+C240+C243+C246+C249+C252+C256,3)</f>
        <v>17.2</v>
      </c>
      <c r="D236" s="233">
        <f t="shared" si="62"/>
        <v>38.299999999999997</v>
      </c>
      <c r="E236" s="233">
        <f t="shared" si="62"/>
        <v>54.1</v>
      </c>
      <c r="F236" s="234">
        <f t="shared" si="62"/>
        <v>71.5</v>
      </c>
      <c r="G236" s="151">
        <f t="shared" si="62"/>
        <v>181.1</v>
      </c>
      <c r="H236" s="232">
        <f t="shared" si="62"/>
        <v>17.2</v>
      </c>
      <c r="I236" s="233">
        <f t="shared" si="62"/>
        <v>38.299999999999997</v>
      </c>
      <c r="J236" s="233">
        <f t="shared" si="62"/>
        <v>54.1</v>
      </c>
      <c r="K236" s="234">
        <f t="shared" si="62"/>
        <v>71.5</v>
      </c>
      <c r="L236" s="151">
        <f t="shared" si="62"/>
        <v>181.1</v>
      </c>
      <c r="M236" s="232">
        <f t="shared" si="62"/>
        <v>17.198</v>
      </c>
      <c r="N236" s="233">
        <f t="shared" si="62"/>
        <v>38.299999999999997</v>
      </c>
      <c r="O236" s="233">
        <f t="shared" si="62"/>
        <v>54.1</v>
      </c>
      <c r="P236" s="235">
        <f t="shared" si="62"/>
        <v>71.5</v>
      </c>
      <c r="Q236" s="151">
        <f t="shared" si="62"/>
        <v>181.09800000000001</v>
      </c>
    </row>
    <row r="237" spans="1:17" outlineLevel="1" x14ac:dyDescent="0.25">
      <c r="A237" s="21" t="s">
        <v>167</v>
      </c>
      <c r="B237" s="440" t="s">
        <v>149</v>
      </c>
      <c r="C237" s="156">
        <f t="shared" ref="C237:Q237" si="63">ROUND(C238+C239,3)</f>
        <v>1.5</v>
      </c>
      <c r="D237" s="157">
        <f t="shared" si="63"/>
        <v>4.5</v>
      </c>
      <c r="E237" s="157">
        <f t="shared" si="63"/>
        <v>3.5</v>
      </c>
      <c r="F237" s="158">
        <f t="shared" si="63"/>
        <v>3.1</v>
      </c>
      <c r="G237" s="238">
        <f t="shared" si="63"/>
        <v>12.6</v>
      </c>
      <c r="H237" s="156">
        <f t="shared" si="63"/>
        <v>1.5</v>
      </c>
      <c r="I237" s="157">
        <f t="shared" si="63"/>
        <v>4.5</v>
      </c>
      <c r="J237" s="157">
        <f t="shared" si="63"/>
        <v>3.5</v>
      </c>
      <c r="K237" s="158">
        <f t="shared" si="63"/>
        <v>3.1</v>
      </c>
      <c r="L237" s="238">
        <f t="shared" si="63"/>
        <v>12.6</v>
      </c>
      <c r="M237" s="156">
        <f t="shared" si="63"/>
        <v>1.5</v>
      </c>
      <c r="N237" s="157">
        <f t="shared" si="63"/>
        <v>4.5</v>
      </c>
      <c r="O237" s="157">
        <f t="shared" si="63"/>
        <v>3.5</v>
      </c>
      <c r="P237" s="159">
        <f t="shared" si="63"/>
        <v>3.1</v>
      </c>
      <c r="Q237" s="240">
        <f t="shared" si="63"/>
        <v>12.6</v>
      </c>
    </row>
    <row r="238" spans="1:17" s="23" customFormat="1" outlineLevel="2" x14ac:dyDescent="0.25">
      <c r="A238" s="22" t="s">
        <v>94</v>
      </c>
      <c r="B238" s="441" t="s">
        <v>149</v>
      </c>
      <c r="C238" s="171">
        <f>ROUND('1. Статистика'!N140,3)</f>
        <v>1.5</v>
      </c>
      <c r="D238" s="172">
        <f>ROUND('1. Статистика'!O140,3)</f>
        <v>4.5</v>
      </c>
      <c r="E238" s="172">
        <f>ROUND('1. Статистика'!P140,3)</f>
        <v>5.5</v>
      </c>
      <c r="F238" s="173">
        <f>ROUND('1. Статистика'!Q140,3)</f>
        <v>3.1</v>
      </c>
      <c r="G238" s="163">
        <f>ROUND(SUM(C238:F238),3)</f>
        <v>14.6</v>
      </c>
      <c r="H238" s="171">
        <f>ROUND(C237,3)</f>
        <v>1.5</v>
      </c>
      <c r="I238" s="172">
        <f>ROUND(D237,3)</f>
        <v>4.5</v>
      </c>
      <c r="J238" s="172">
        <f>ROUND(E237,3)</f>
        <v>3.5</v>
      </c>
      <c r="K238" s="173">
        <f>ROUND(F237,3)</f>
        <v>3.1</v>
      </c>
      <c r="L238" s="163">
        <f>ROUND(SUM(H238:K238),3)</f>
        <v>12.6</v>
      </c>
      <c r="M238" s="171">
        <f>ROUND(H237,3)</f>
        <v>1.5</v>
      </c>
      <c r="N238" s="172">
        <f>ROUND(I237,3)</f>
        <v>4.5</v>
      </c>
      <c r="O238" s="172">
        <f>ROUND(J237,3)</f>
        <v>3.5</v>
      </c>
      <c r="P238" s="174">
        <f>ROUND(K237,3)</f>
        <v>3.1</v>
      </c>
      <c r="Q238" s="178">
        <f>ROUND(SUM(M238:P238),3)</f>
        <v>12.6</v>
      </c>
    </row>
    <row r="239" spans="1:17" s="23" customFormat="1" ht="30" outlineLevel="2" x14ac:dyDescent="0.25">
      <c r="A239" s="30" t="s">
        <v>95</v>
      </c>
      <c r="B239" s="441" t="s">
        <v>149</v>
      </c>
      <c r="C239" s="458"/>
      <c r="D239" s="459"/>
      <c r="E239" s="459">
        <v>-2</v>
      </c>
      <c r="F239" s="460"/>
      <c r="G239" s="163">
        <f>ROUND(SUM(C239:F239),3)</f>
        <v>-2</v>
      </c>
      <c r="H239" s="458"/>
      <c r="I239" s="459"/>
      <c r="J239" s="459"/>
      <c r="K239" s="460"/>
      <c r="L239" s="163">
        <f>ROUND(SUM(H239:K239),3)</f>
        <v>0</v>
      </c>
      <c r="M239" s="458"/>
      <c r="N239" s="459"/>
      <c r="O239" s="459"/>
      <c r="P239" s="461"/>
      <c r="Q239" s="178">
        <f>ROUND(SUM(M239:P239),3)</f>
        <v>0</v>
      </c>
    </row>
    <row r="240" spans="1:17" outlineLevel="1" x14ac:dyDescent="0.25">
      <c r="A240" s="21" t="s">
        <v>168</v>
      </c>
      <c r="B240" s="440" t="s">
        <v>149</v>
      </c>
      <c r="C240" s="156">
        <f t="shared" ref="C240:Q240" si="64">ROUND(C241+C242,3)</f>
        <v>1.4</v>
      </c>
      <c r="D240" s="157">
        <f t="shared" si="64"/>
        <v>7</v>
      </c>
      <c r="E240" s="157">
        <f t="shared" si="64"/>
        <v>14</v>
      </c>
      <c r="F240" s="158">
        <f t="shared" si="64"/>
        <v>38.700000000000003</v>
      </c>
      <c r="G240" s="238">
        <f t="shared" si="64"/>
        <v>61.1</v>
      </c>
      <c r="H240" s="156">
        <f t="shared" si="64"/>
        <v>1.4</v>
      </c>
      <c r="I240" s="157">
        <f t="shared" si="64"/>
        <v>7</v>
      </c>
      <c r="J240" s="157">
        <f t="shared" si="64"/>
        <v>14</v>
      </c>
      <c r="K240" s="158">
        <f t="shared" si="64"/>
        <v>38.700000000000003</v>
      </c>
      <c r="L240" s="238">
        <f t="shared" si="64"/>
        <v>61.1</v>
      </c>
      <c r="M240" s="156">
        <f t="shared" si="64"/>
        <v>1.4</v>
      </c>
      <c r="N240" s="157">
        <f t="shared" si="64"/>
        <v>7</v>
      </c>
      <c r="O240" s="157">
        <f t="shared" si="64"/>
        <v>14</v>
      </c>
      <c r="P240" s="159">
        <f t="shared" si="64"/>
        <v>38.700000000000003</v>
      </c>
      <c r="Q240" s="240">
        <f t="shared" si="64"/>
        <v>61.1</v>
      </c>
    </row>
    <row r="241" spans="1:17" s="23" customFormat="1" outlineLevel="2" x14ac:dyDescent="0.25">
      <c r="A241" s="22" t="s">
        <v>94</v>
      </c>
      <c r="B241" s="441" t="s">
        <v>149</v>
      </c>
      <c r="C241" s="171">
        <f>ROUND('1. Статистика'!N141,3)</f>
        <v>1.4</v>
      </c>
      <c r="D241" s="172">
        <f>ROUND('1. Статистика'!O141,3)</f>
        <v>7</v>
      </c>
      <c r="E241" s="172">
        <f>ROUND('1. Статистика'!P141,3)</f>
        <v>14</v>
      </c>
      <c r="F241" s="173">
        <f>ROUND('1. Статистика'!Q141,3)</f>
        <v>38.700000000000003</v>
      </c>
      <c r="G241" s="163">
        <f>ROUND(SUM(C241:F241),3)</f>
        <v>61.1</v>
      </c>
      <c r="H241" s="171">
        <f>ROUND(C240,3)</f>
        <v>1.4</v>
      </c>
      <c r="I241" s="172">
        <f>ROUND(D240,3)</f>
        <v>7</v>
      </c>
      <c r="J241" s="172">
        <f>ROUND(E240,3)</f>
        <v>14</v>
      </c>
      <c r="K241" s="173">
        <f>ROUND(F240,3)</f>
        <v>38.700000000000003</v>
      </c>
      <c r="L241" s="163">
        <f>ROUND(SUM(H241:K241),3)</f>
        <v>61.1</v>
      </c>
      <c r="M241" s="171">
        <f>ROUND(H240,3)</f>
        <v>1.4</v>
      </c>
      <c r="N241" s="172">
        <f>ROUND(I240,3)</f>
        <v>7</v>
      </c>
      <c r="O241" s="172">
        <f>ROUND(J240,3)</f>
        <v>14</v>
      </c>
      <c r="P241" s="174">
        <f>ROUND(K240,3)</f>
        <v>38.700000000000003</v>
      </c>
      <c r="Q241" s="178">
        <f>ROUND(SUM(M241:P241),3)</f>
        <v>61.1</v>
      </c>
    </row>
    <row r="242" spans="1:17" s="23" customFormat="1" ht="30" outlineLevel="2" x14ac:dyDescent="0.25">
      <c r="A242" s="30" t="s">
        <v>95</v>
      </c>
      <c r="B242" s="441" t="s">
        <v>149</v>
      </c>
      <c r="C242" s="458"/>
      <c r="D242" s="459"/>
      <c r="E242" s="459"/>
      <c r="F242" s="460"/>
      <c r="G242" s="163">
        <f>ROUND(SUM(C242:F242),3)</f>
        <v>0</v>
      </c>
      <c r="H242" s="458"/>
      <c r="I242" s="459"/>
      <c r="J242" s="459"/>
      <c r="K242" s="460"/>
      <c r="L242" s="163">
        <f>ROUND(SUM(H242:K242),3)</f>
        <v>0</v>
      </c>
      <c r="M242" s="458"/>
      <c r="N242" s="459"/>
      <c r="O242" s="459"/>
      <c r="P242" s="461"/>
      <c r="Q242" s="178">
        <f>ROUND(SUM(M242:P242),3)</f>
        <v>0</v>
      </c>
    </row>
    <row r="243" spans="1:17" outlineLevel="1" x14ac:dyDescent="0.25">
      <c r="A243" s="21" t="s">
        <v>169</v>
      </c>
      <c r="B243" s="440" t="s">
        <v>149</v>
      </c>
      <c r="C243" s="156">
        <f t="shared" ref="C243:Q243" si="65">ROUND(C244+C245,3)</f>
        <v>1.3</v>
      </c>
      <c r="D243" s="157">
        <f t="shared" si="65"/>
        <v>8.4</v>
      </c>
      <c r="E243" s="157">
        <f t="shared" si="65"/>
        <v>11.2</v>
      </c>
      <c r="F243" s="158">
        <f t="shared" si="65"/>
        <v>7.4</v>
      </c>
      <c r="G243" s="238">
        <f t="shared" si="65"/>
        <v>28.3</v>
      </c>
      <c r="H243" s="165">
        <f t="shared" si="65"/>
        <v>1.3</v>
      </c>
      <c r="I243" s="166">
        <f t="shared" si="65"/>
        <v>8.4</v>
      </c>
      <c r="J243" s="166">
        <f t="shared" si="65"/>
        <v>11.2</v>
      </c>
      <c r="K243" s="179">
        <f t="shared" si="65"/>
        <v>7.4</v>
      </c>
      <c r="L243" s="240">
        <f t="shared" si="65"/>
        <v>28.3</v>
      </c>
      <c r="M243" s="165">
        <f t="shared" si="65"/>
        <v>1.3</v>
      </c>
      <c r="N243" s="166">
        <f t="shared" si="65"/>
        <v>8.4</v>
      </c>
      <c r="O243" s="166">
        <f t="shared" si="65"/>
        <v>11.2</v>
      </c>
      <c r="P243" s="180">
        <f t="shared" si="65"/>
        <v>7.4</v>
      </c>
      <c r="Q243" s="240">
        <f t="shared" si="65"/>
        <v>28.3</v>
      </c>
    </row>
    <row r="244" spans="1:17" s="23" customFormat="1" outlineLevel="2" x14ac:dyDescent="0.25">
      <c r="A244" s="22" t="s">
        <v>94</v>
      </c>
      <c r="B244" s="441" t="s">
        <v>149</v>
      </c>
      <c r="C244" s="171">
        <f>ROUND('1. Статистика'!N142,3)</f>
        <v>1.3</v>
      </c>
      <c r="D244" s="172">
        <f>ROUND('1. Статистика'!O142,3)</f>
        <v>8.4</v>
      </c>
      <c r="E244" s="172">
        <f>ROUND('1. Статистика'!P142,3)</f>
        <v>11.2</v>
      </c>
      <c r="F244" s="173">
        <f>ROUND('1. Статистика'!Q142,3)</f>
        <v>7.4</v>
      </c>
      <c r="G244" s="163">
        <f>ROUND(SUM(C244:F244),3)</f>
        <v>28.3</v>
      </c>
      <c r="H244" s="171">
        <f>ROUND(C243,3)</f>
        <v>1.3</v>
      </c>
      <c r="I244" s="172">
        <f>ROUND(D243,3)</f>
        <v>8.4</v>
      </c>
      <c r="J244" s="172">
        <f>ROUND(E243,3)</f>
        <v>11.2</v>
      </c>
      <c r="K244" s="173">
        <f>ROUND(F243,3)</f>
        <v>7.4</v>
      </c>
      <c r="L244" s="163">
        <f>ROUND(SUM(H244:K244),3)</f>
        <v>28.3</v>
      </c>
      <c r="M244" s="171">
        <f>ROUND(H243,3)</f>
        <v>1.3</v>
      </c>
      <c r="N244" s="172">
        <f>ROUND(I243,3)</f>
        <v>8.4</v>
      </c>
      <c r="O244" s="172">
        <f>ROUND(J243,3)</f>
        <v>11.2</v>
      </c>
      <c r="P244" s="174">
        <f>ROUND(K243,3)</f>
        <v>7.4</v>
      </c>
      <c r="Q244" s="178">
        <f>ROUND(SUM(M244:P244),3)</f>
        <v>28.3</v>
      </c>
    </row>
    <row r="245" spans="1:17" s="23" customFormat="1" ht="30" outlineLevel="2" x14ac:dyDescent="0.25">
      <c r="A245" s="30" t="s">
        <v>95</v>
      </c>
      <c r="B245" s="441" t="s">
        <v>149</v>
      </c>
      <c r="C245" s="458"/>
      <c r="D245" s="459"/>
      <c r="E245" s="459"/>
      <c r="F245" s="460"/>
      <c r="G245" s="163">
        <f>ROUND(SUM(C245:F245),3)</f>
        <v>0</v>
      </c>
      <c r="H245" s="458"/>
      <c r="I245" s="459"/>
      <c r="J245" s="459"/>
      <c r="K245" s="460"/>
      <c r="L245" s="163">
        <f>ROUND(SUM(H245:K245),3)</f>
        <v>0</v>
      </c>
      <c r="M245" s="458"/>
      <c r="N245" s="459"/>
      <c r="O245" s="459"/>
      <c r="P245" s="461"/>
      <c r="Q245" s="178">
        <f>ROUND(SUM(M245:P245),3)</f>
        <v>0</v>
      </c>
    </row>
    <row r="246" spans="1:17" outlineLevel="1" x14ac:dyDescent="0.25">
      <c r="A246" s="21" t="s">
        <v>170</v>
      </c>
      <c r="B246" s="440" t="s">
        <v>149</v>
      </c>
      <c r="C246" s="156">
        <f t="shared" ref="C246:Q246" si="66">ROUND(C247+C248,3)</f>
        <v>2.5</v>
      </c>
      <c r="D246" s="157">
        <f t="shared" si="66"/>
        <v>1.2</v>
      </c>
      <c r="E246" s="157">
        <f t="shared" si="66"/>
        <v>0.36099999999999999</v>
      </c>
      <c r="F246" s="179">
        <f t="shared" si="66"/>
        <v>1.9</v>
      </c>
      <c r="G246" s="238">
        <f t="shared" si="66"/>
        <v>5.9610000000000003</v>
      </c>
      <c r="H246" s="165">
        <f t="shared" si="66"/>
        <v>2.5</v>
      </c>
      <c r="I246" s="166">
        <f t="shared" si="66"/>
        <v>1.2</v>
      </c>
      <c r="J246" s="166">
        <f t="shared" si="66"/>
        <v>0.36099999999999999</v>
      </c>
      <c r="K246" s="179">
        <f t="shared" si="66"/>
        <v>1.9</v>
      </c>
      <c r="L246" s="240">
        <f t="shared" si="66"/>
        <v>5.9610000000000003</v>
      </c>
      <c r="M246" s="165">
        <f t="shared" si="66"/>
        <v>2.4980000000000002</v>
      </c>
      <c r="N246" s="166">
        <f t="shared" si="66"/>
        <v>1.2</v>
      </c>
      <c r="O246" s="166">
        <f t="shared" si="66"/>
        <v>0.36099999999999999</v>
      </c>
      <c r="P246" s="180">
        <f t="shared" si="66"/>
        <v>1.9</v>
      </c>
      <c r="Q246" s="240">
        <f t="shared" si="66"/>
        <v>5.9589999999999996</v>
      </c>
    </row>
    <row r="247" spans="1:17" s="23" customFormat="1" outlineLevel="2" x14ac:dyDescent="0.25">
      <c r="A247" s="22" t="s">
        <v>94</v>
      </c>
      <c r="B247" s="441" t="s">
        <v>149</v>
      </c>
      <c r="C247" s="171">
        <f>ROUND('1. Статистика'!N143,3)</f>
        <v>2.5</v>
      </c>
      <c r="D247" s="172">
        <f>ROUND('1. Статистика'!O143,3)</f>
        <v>1.2</v>
      </c>
      <c r="E247" s="172">
        <f>ROUND('1. Статистика'!P143,3)</f>
        <v>0.36099999999999999</v>
      </c>
      <c r="F247" s="173">
        <f>ROUND('1. Статистика'!Q143,3)</f>
        <v>1.9</v>
      </c>
      <c r="G247" s="163">
        <f>ROUND(SUM(C247:F247),3)</f>
        <v>5.9610000000000003</v>
      </c>
      <c r="H247" s="171">
        <f>ROUND(C246,3)</f>
        <v>2.5</v>
      </c>
      <c r="I247" s="172">
        <f>ROUND(D246,3)</f>
        <v>1.2</v>
      </c>
      <c r="J247" s="172">
        <f>ROUND(E246,3)</f>
        <v>0.36099999999999999</v>
      </c>
      <c r="K247" s="173">
        <f>ROUND(F246,3)</f>
        <v>1.9</v>
      </c>
      <c r="L247" s="163">
        <f>ROUND(SUM(H247:K247),3)</f>
        <v>5.9610000000000003</v>
      </c>
      <c r="M247" s="171">
        <f>ROUND(H246,3)</f>
        <v>2.5</v>
      </c>
      <c r="N247" s="172">
        <f>ROUND(I246,3)</f>
        <v>1.2</v>
      </c>
      <c r="O247" s="172">
        <f>ROUND(J246,3)</f>
        <v>0.36099999999999999</v>
      </c>
      <c r="P247" s="174">
        <f>ROUND(K246,3)</f>
        <v>1.9</v>
      </c>
      <c r="Q247" s="178">
        <f>ROUND(SUM(M247:P247),3)</f>
        <v>5.9610000000000003</v>
      </c>
    </row>
    <row r="248" spans="1:17" s="23" customFormat="1" ht="30" outlineLevel="2" x14ac:dyDescent="0.25">
      <c r="A248" s="30" t="s">
        <v>95</v>
      </c>
      <c r="B248" s="441" t="s">
        <v>149</v>
      </c>
      <c r="C248" s="458"/>
      <c r="D248" s="459"/>
      <c r="E248" s="459"/>
      <c r="F248" s="460"/>
      <c r="G248" s="163">
        <f>ROUND(SUM(C248:F248),3)</f>
        <v>0</v>
      </c>
      <c r="H248" s="458"/>
      <c r="I248" s="459"/>
      <c r="J248" s="459"/>
      <c r="K248" s="460"/>
      <c r="L248" s="163">
        <f>ROUND(SUM(H248:K248),3)</f>
        <v>0</v>
      </c>
      <c r="M248" s="458">
        <v>-2E-3</v>
      </c>
      <c r="N248" s="459"/>
      <c r="O248" s="459"/>
      <c r="P248" s="461"/>
      <c r="Q248" s="178">
        <f>ROUND(SUM(M248:P248),3)</f>
        <v>-2E-3</v>
      </c>
    </row>
    <row r="249" spans="1:17" outlineLevel="1" x14ac:dyDescent="0.25">
      <c r="A249" s="21" t="s">
        <v>171</v>
      </c>
      <c r="B249" s="440" t="s">
        <v>149</v>
      </c>
      <c r="C249" s="156">
        <f t="shared" ref="C249:Q249" si="67">ROUND(C250+C251,3)</f>
        <v>1</v>
      </c>
      <c r="D249" s="157">
        <f t="shared" si="67"/>
        <v>2</v>
      </c>
      <c r="E249" s="157">
        <f t="shared" si="67"/>
        <v>2.2000000000000002</v>
      </c>
      <c r="F249" s="158">
        <f t="shared" si="67"/>
        <v>1.4</v>
      </c>
      <c r="G249" s="238">
        <f t="shared" si="67"/>
        <v>6.6</v>
      </c>
      <c r="H249" s="156">
        <f t="shared" si="67"/>
        <v>1</v>
      </c>
      <c r="I249" s="157">
        <f t="shared" si="67"/>
        <v>2</v>
      </c>
      <c r="J249" s="157">
        <f t="shared" si="67"/>
        <v>2.2000000000000002</v>
      </c>
      <c r="K249" s="158">
        <f t="shared" si="67"/>
        <v>1.4</v>
      </c>
      <c r="L249" s="238">
        <f t="shared" si="67"/>
        <v>6.6</v>
      </c>
      <c r="M249" s="156">
        <f t="shared" si="67"/>
        <v>1</v>
      </c>
      <c r="N249" s="157">
        <f t="shared" si="67"/>
        <v>2</v>
      </c>
      <c r="O249" s="157">
        <f t="shared" si="67"/>
        <v>2.2000000000000002</v>
      </c>
      <c r="P249" s="159">
        <f t="shared" si="67"/>
        <v>1.4</v>
      </c>
      <c r="Q249" s="240">
        <f t="shared" si="67"/>
        <v>6.6</v>
      </c>
    </row>
    <row r="250" spans="1:17" s="23" customFormat="1" outlineLevel="2" x14ac:dyDescent="0.25">
      <c r="A250" s="22" t="s">
        <v>94</v>
      </c>
      <c r="B250" s="441" t="s">
        <v>149</v>
      </c>
      <c r="C250" s="171">
        <f>ROUND('1. Статистика'!N144,3)</f>
        <v>1</v>
      </c>
      <c r="D250" s="172">
        <f>ROUND('1. Статистика'!O144,3)</f>
        <v>2</v>
      </c>
      <c r="E250" s="172">
        <f>ROUND('1. Статистика'!P144,3)</f>
        <v>2.2000000000000002</v>
      </c>
      <c r="F250" s="173">
        <f>ROUND('1. Статистика'!Q144,3)</f>
        <v>1.4</v>
      </c>
      <c r="G250" s="163">
        <f>ROUND(SUM(C250:F250),3)</f>
        <v>6.6</v>
      </c>
      <c r="H250" s="171">
        <f>ROUND(C249,3)</f>
        <v>1</v>
      </c>
      <c r="I250" s="172">
        <f>ROUND(D249,3)</f>
        <v>2</v>
      </c>
      <c r="J250" s="172">
        <f>ROUND(E249,3)</f>
        <v>2.2000000000000002</v>
      </c>
      <c r="K250" s="173">
        <f>ROUND(F249,3)</f>
        <v>1.4</v>
      </c>
      <c r="L250" s="163">
        <f>ROUND(SUM(H250:K250),3)</f>
        <v>6.6</v>
      </c>
      <c r="M250" s="171">
        <f>ROUND(H249,3)</f>
        <v>1</v>
      </c>
      <c r="N250" s="172">
        <f>ROUND(I249,3)</f>
        <v>2</v>
      </c>
      <c r="O250" s="172">
        <f>ROUND(J249,3)</f>
        <v>2.2000000000000002</v>
      </c>
      <c r="P250" s="174">
        <f>ROUND(K249,3)</f>
        <v>1.4</v>
      </c>
      <c r="Q250" s="178">
        <f>ROUND(SUM(M250:P250),3)</f>
        <v>6.6</v>
      </c>
    </row>
    <row r="251" spans="1:17" s="23" customFormat="1" ht="30" outlineLevel="2" x14ac:dyDescent="0.25">
      <c r="A251" s="30" t="s">
        <v>95</v>
      </c>
      <c r="B251" s="441" t="s">
        <v>149</v>
      </c>
      <c r="C251" s="458"/>
      <c r="D251" s="459"/>
      <c r="E251" s="459"/>
      <c r="F251" s="460"/>
      <c r="G251" s="163">
        <f>ROUND(SUM(C251:F251),3)</f>
        <v>0</v>
      </c>
      <c r="H251" s="458"/>
      <c r="I251" s="459"/>
      <c r="J251" s="459"/>
      <c r="K251" s="460"/>
      <c r="L251" s="163">
        <f>ROUND(SUM(H251:K251),3)</f>
        <v>0</v>
      </c>
      <c r="M251" s="458"/>
      <c r="N251" s="459"/>
      <c r="O251" s="459"/>
      <c r="P251" s="461"/>
      <c r="Q251" s="178">
        <f>ROUND(SUM(M251:P251),3)</f>
        <v>0</v>
      </c>
    </row>
    <row r="252" spans="1:17" outlineLevel="1" x14ac:dyDescent="0.25">
      <c r="A252" s="21" t="s">
        <v>176</v>
      </c>
      <c r="B252" s="440" t="s">
        <v>149</v>
      </c>
      <c r="C252" s="156">
        <f t="shared" ref="C252:Q252" si="68">ROUND(C253+C254,3)</f>
        <v>7</v>
      </c>
      <c r="D252" s="157">
        <f t="shared" si="68"/>
        <v>5</v>
      </c>
      <c r="E252" s="157">
        <f t="shared" si="68"/>
        <v>6.4</v>
      </c>
      <c r="F252" s="158">
        <f t="shared" si="68"/>
        <v>5.5</v>
      </c>
      <c r="G252" s="238">
        <f t="shared" si="68"/>
        <v>23.9</v>
      </c>
      <c r="H252" s="156">
        <f t="shared" si="68"/>
        <v>7</v>
      </c>
      <c r="I252" s="157">
        <f t="shared" si="68"/>
        <v>5</v>
      </c>
      <c r="J252" s="157">
        <f t="shared" si="68"/>
        <v>6.4</v>
      </c>
      <c r="K252" s="158">
        <f t="shared" si="68"/>
        <v>5.5</v>
      </c>
      <c r="L252" s="238">
        <f t="shared" si="68"/>
        <v>23.9</v>
      </c>
      <c r="M252" s="156">
        <f t="shared" si="68"/>
        <v>7</v>
      </c>
      <c r="N252" s="157">
        <f t="shared" si="68"/>
        <v>5</v>
      </c>
      <c r="O252" s="157">
        <f t="shared" si="68"/>
        <v>6.4</v>
      </c>
      <c r="P252" s="159">
        <f t="shared" si="68"/>
        <v>5.5</v>
      </c>
      <c r="Q252" s="240">
        <f t="shared" si="68"/>
        <v>23.9</v>
      </c>
    </row>
    <row r="253" spans="1:17" s="23" customFormat="1" outlineLevel="2" x14ac:dyDescent="0.25">
      <c r="A253" s="22" t="s">
        <v>94</v>
      </c>
      <c r="B253" s="441" t="s">
        <v>149</v>
      </c>
      <c r="C253" s="171">
        <f>ROUND('1. Статистика'!N145,3)</f>
        <v>7</v>
      </c>
      <c r="D253" s="172">
        <f>ROUND('1. Статистика'!O145,3)</f>
        <v>5</v>
      </c>
      <c r="E253" s="172">
        <f>ROUND('1. Статистика'!P145,3)</f>
        <v>6.4</v>
      </c>
      <c r="F253" s="173">
        <f>ROUND('1. Статистика'!Q145,3)</f>
        <v>5.5</v>
      </c>
      <c r="G253" s="163">
        <f>ROUND(SUM(C253:F253),3)</f>
        <v>23.9</v>
      </c>
      <c r="H253" s="171">
        <f>ROUND(C252,3)</f>
        <v>7</v>
      </c>
      <c r="I253" s="172">
        <f>ROUND(D252,3)</f>
        <v>5</v>
      </c>
      <c r="J253" s="172">
        <f>ROUND(E252,3)</f>
        <v>6.4</v>
      </c>
      <c r="K253" s="173">
        <f>ROUND(F252,3)</f>
        <v>5.5</v>
      </c>
      <c r="L253" s="163">
        <f>ROUND(SUM(H253:K253),3)</f>
        <v>23.9</v>
      </c>
      <c r="M253" s="171">
        <f>ROUND(H252,3)</f>
        <v>7</v>
      </c>
      <c r="N253" s="172">
        <f>ROUND(I252,3)</f>
        <v>5</v>
      </c>
      <c r="O253" s="172">
        <f>ROUND(J252,3)</f>
        <v>6.4</v>
      </c>
      <c r="P253" s="174">
        <f>ROUND(K252,3)</f>
        <v>5.5</v>
      </c>
      <c r="Q253" s="178">
        <f>ROUND(SUM(M253:P253),3)</f>
        <v>23.9</v>
      </c>
    </row>
    <row r="254" spans="1:17" s="23" customFormat="1" ht="30" outlineLevel="2" x14ac:dyDescent="0.25">
      <c r="A254" s="30" t="s">
        <v>95</v>
      </c>
      <c r="B254" s="441" t="s">
        <v>149</v>
      </c>
      <c r="C254" s="458"/>
      <c r="D254" s="459"/>
      <c r="E254" s="459"/>
      <c r="F254" s="460"/>
      <c r="G254" s="163">
        <f>ROUND(SUM(C254:F254),3)</f>
        <v>0</v>
      </c>
      <c r="H254" s="458"/>
      <c r="I254" s="459"/>
      <c r="J254" s="459"/>
      <c r="K254" s="460"/>
      <c r="L254" s="163">
        <f>ROUND(SUM(H254:K254),3)</f>
        <v>0</v>
      </c>
      <c r="M254" s="458"/>
      <c r="N254" s="459"/>
      <c r="O254" s="459"/>
      <c r="P254" s="461"/>
      <c r="Q254" s="178">
        <f>ROUND(SUM(M254:P254),3)</f>
        <v>0</v>
      </c>
    </row>
    <row r="255" spans="1:17" s="23" customFormat="1" ht="30" outlineLevel="2" x14ac:dyDescent="0.25">
      <c r="A255" s="30" t="s">
        <v>95</v>
      </c>
      <c r="B255" s="441" t="s">
        <v>149</v>
      </c>
      <c r="C255" s="458"/>
      <c r="D255" s="459"/>
      <c r="E255" s="459"/>
      <c r="F255" s="460"/>
      <c r="G255" s="163">
        <f>ROUND(SUM(C255:F255),3)</f>
        <v>0</v>
      </c>
      <c r="H255" s="458"/>
      <c r="I255" s="459"/>
      <c r="J255" s="459"/>
      <c r="K255" s="460"/>
      <c r="L255" s="163">
        <f>ROUND(SUM(H255:K255),3)</f>
        <v>0</v>
      </c>
      <c r="M255" s="458"/>
      <c r="N255" s="459"/>
      <c r="O255" s="459"/>
      <c r="P255" s="461"/>
      <c r="Q255" s="178">
        <f>ROUND(SUM(M255:P255),3)</f>
        <v>0</v>
      </c>
    </row>
    <row r="256" spans="1:17" outlineLevel="1" x14ac:dyDescent="0.25">
      <c r="A256" s="21" t="s">
        <v>172</v>
      </c>
      <c r="B256" s="440" t="s">
        <v>149</v>
      </c>
      <c r="C256" s="156">
        <f t="shared" ref="C256:Q256" si="69">ROUND(C257+C258,3)</f>
        <v>2.5</v>
      </c>
      <c r="D256" s="157">
        <f t="shared" si="69"/>
        <v>10.199999999999999</v>
      </c>
      <c r="E256" s="157">
        <f t="shared" si="69"/>
        <v>16.439</v>
      </c>
      <c r="F256" s="179">
        <f t="shared" si="69"/>
        <v>13.5</v>
      </c>
      <c r="G256" s="238">
        <f t="shared" si="69"/>
        <v>42.639000000000003</v>
      </c>
      <c r="H256" s="165">
        <f t="shared" si="69"/>
        <v>2.5</v>
      </c>
      <c r="I256" s="166">
        <f t="shared" si="69"/>
        <v>10.199999999999999</v>
      </c>
      <c r="J256" s="166">
        <f t="shared" si="69"/>
        <v>16.439</v>
      </c>
      <c r="K256" s="179">
        <f t="shared" si="69"/>
        <v>13.5</v>
      </c>
      <c r="L256" s="240">
        <f t="shared" si="69"/>
        <v>42.639000000000003</v>
      </c>
      <c r="M256" s="165">
        <f t="shared" si="69"/>
        <v>2.5</v>
      </c>
      <c r="N256" s="166">
        <f t="shared" si="69"/>
        <v>10.199999999999999</v>
      </c>
      <c r="O256" s="166">
        <f t="shared" si="69"/>
        <v>16.439</v>
      </c>
      <c r="P256" s="180">
        <f t="shared" si="69"/>
        <v>13.5</v>
      </c>
      <c r="Q256" s="240">
        <f t="shared" si="69"/>
        <v>42.639000000000003</v>
      </c>
    </row>
    <row r="257" spans="1:18" s="23" customFormat="1" outlineLevel="2" x14ac:dyDescent="0.25">
      <c r="A257" s="22" t="s">
        <v>94</v>
      </c>
      <c r="B257" s="441" t="s">
        <v>149</v>
      </c>
      <c r="C257" s="171">
        <f>ROUND('1. Статистика'!N146,3)</f>
        <v>2.5</v>
      </c>
      <c r="D257" s="172">
        <f>ROUND('1. Статистика'!O146,3)</f>
        <v>10.199999999999999</v>
      </c>
      <c r="E257" s="172">
        <f>ROUND('1. Статистика'!P146,3)</f>
        <v>16.439</v>
      </c>
      <c r="F257" s="173">
        <f>ROUND('1. Статистика'!Q146,3)</f>
        <v>6.5</v>
      </c>
      <c r="G257" s="163">
        <f>ROUND(SUM(C257:F257),3)</f>
        <v>35.639000000000003</v>
      </c>
      <c r="H257" s="171">
        <f>ROUND(C256,3)</f>
        <v>2.5</v>
      </c>
      <c r="I257" s="172">
        <f>ROUND(D256,3)</f>
        <v>10.199999999999999</v>
      </c>
      <c r="J257" s="172">
        <f>ROUND(E256,3)</f>
        <v>16.439</v>
      </c>
      <c r="K257" s="173">
        <f>ROUND(F256,3)</f>
        <v>13.5</v>
      </c>
      <c r="L257" s="163">
        <f>ROUND(SUM(H257:K257),3)</f>
        <v>42.639000000000003</v>
      </c>
      <c r="M257" s="171">
        <f>ROUND(H256,3)</f>
        <v>2.5</v>
      </c>
      <c r="N257" s="172">
        <f>ROUND(I256,3)</f>
        <v>10.199999999999999</v>
      </c>
      <c r="O257" s="172">
        <f>ROUND(J256,3)</f>
        <v>16.439</v>
      </c>
      <c r="P257" s="174">
        <f>ROUND(K256,3)</f>
        <v>13.5</v>
      </c>
      <c r="Q257" s="178">
        <f>ROUND(SUM(M257:P257),3)</f>
        <v>42.639000000000003</v>
      </c>
    </row>
    <row r="258" spans="1:18" s="23" customFormat="1" ht="30" outlineLevel="2" x14ac:dyDescent="0.25">
      <c r="A258" s="30" t="s">
        <v>95</v>
      </c>
      <c r="B258" s="441" t="s">
        <v>149</v>
      </c>
      <c r="C258" s="458"/>
      <c r="D258" s="459"/>
      <c r="E258" s="459"/>
      <c r="F258" s="460">
        <v>7</v>
      </c>
      <c r="G258" s="163">
        <f>ROUND(SUM(C258:F258),3)</f>
        <v>7</v>
      </c>
      <c r="H258" s="458"/>
      <c r="I258" s="459"/>
      <c r="J258" s="459"/>
      <c r="K258" s="460"/>
      <c r="L258" s="163">
        <f>ROUND(SUM(H258:K258),3)</f>
        <v>0</v>
      </c>
      <c r="M258" s="458"/>
      <c r="N258" s="459"/>
      <c r="O258" s="459"/>
      <c r="P258" s="461"/>
      <c r="Q258" s="178">
        <f>ROUND(SUM(M258:P258),3)</f>
        <v>0</v>
      </c>
    </row>
    <row r="259" spans="1:18" s="3" customFormat="1" ht="15" customHeight="1" x14ac:dyDescent="0.25">
      <c r="A259" s="241" t="s">
        <v>81</v>
      </c>
      <c r="B259" s="444" t="s">
        <v>149</v>
      </c>
      <c r="C259" s="242">
        <f t="shared" ref="C259:Q259" si="70">ROUND(C97+C119+C199+C214+C236,3)</f>
        <v>42.887</v>
      </c>
      <c r="D259" s="245">
        <f t="shared" si="70"/>
        <v>80.721999999999994</v>
      </c>
      <c r="E259" s="245">
        <f t="shared" si="70"/>
        <v>656.98900000000003</v>
      </c>
      <c r="F259" s="246">
        <f t="shared" si="70"/>
        <v>657.83</v>
      </c>
      <c r="G259" s="175">
        <f t="shared" si="70"/>
        <v>1438.4280000000001</v>
      </c>
      <c r="H259" s="242">
        <f t="shared" si="70"/>
        <v>42.887</v>
      </c>
      <c r="I259" s="245">
        <f t="shared" si="70"/>
        <v>79.613</v>
      </c>
      <c r="J259" s="245">
        <f t="shared" si="70"/>
        <v>666.87199999999996</v>
      </c>
      <c r="K259" s="246">
        <f t="shared" si="70"/>
        <v>666.255</v>
      </c>
      <c r="L259" s="175">
        <f t="shared" si="70"/>
        <v>1455.627</v>
      </c>
      <c r="M259" s="242">
        <f t="shared" si="70"/>
        <v>42.884999999999998</v>
      </c>
      <c r="N259" s="245">
        <f t="shared" si="70"/>
        <v>79.638999999999996</v>
      </c>
      <c r="O259" s="245">
        <f t="shared" si="70"/>
        <v>731.024</v>
      </c>
      <c r="P259" s="247">
        <f t="shared" si="70"/>
        <v>602.28099999999995</v>
      </c>
      <c r="Q259" s="175">
        <f t="shared" si="70"/>
        <v>1455.829</v>
      </c>
    </row>
    <row r="260" spans="1:18" ht="15" customHeight="1" outlineLevel="1" x14ac:dyDescent="0.25">
      <c r="A260" s="20" t="s">
        <v>167</v>
      </c>
      <c r="B260" s="440" t="s">
        <v>149</v>
      </c>
      <c r="C260" s="156">
        <f t="shared" ref="C260:Q260" si="71">ROUND(C98+C120+C200+C215+C237,3)</f>
        <v>1.5</v>
      </c>
      <c r="D260" s="157">
        <f t="shared" si="71"/>
        <v>8.8000000000000007</v>
      </c>
      <c r="E260" s="157">
        <f t="shared" si="71"/>
        <v>23.117999999999999</v>
      </c>
      <c r="F260" s="158">
        <f t="shared" si="71"/>
        <v>8.6999999999999993</v>
      </c>
      <c r="G260" s="238">
        <f t="shared" si="71"/>
        <v>42.118000000000002</v>
      </c>
      <c r="H260" s="156">
        <f t="shared" si="71"/>
        <v>1.5</v>
      </c>
      <c r="I260" s="157">
        <f t="shared" si="71"/>
        <v>8.8000000000000007</v>
      </c>
      <c r="J260" s="157">
        <f t="shared" si="71"/>
        <v>22.417999999999999</v>
      </c>
      <c r="K260" s="158">
        <f t="shared" si="71"/>
        <v>5.7</v>
      </c>
      <c r="L260" s="238">
        <f t="shared" si="71"/>
        <v>38.417999999999999</v>
      </c>
      <c r="M260" s="156">
        <f t="shared" si="71"/>
        <v>1.5</v>
      </c>
      <c r="N260" s="157">
        <f t="shared" si="71"/>
        <v>8.8000000000000007</v>
      </c>
      <c r="O260" s="157">
        <f t="shared" si="71"/>
        <v>22.303000000000001</v>
      </c>
      <c r="P260" s="159">
        <f t="shared" si="71"/>
        <v>5.7</v>
      </c>
      <c r="Q260" s="238">
        <f t="shared" si="71"/>
        <v>38.302999999999997</v>
      </c>
    </row>
    <row r="261" spans="1:18" ht="15" customHeight="1" outlineLevel="1" x14ac:dyDescent="0.25">
      <c r="A261" s="20" t="s">
        <v>168</v>
      </c>
      <c r="B261" s="440" t="s">
        <v>149</v>
      </c>
      <c r="C261" s="156">
        <f t="shared" ref="C261:Q261" si="72">ROUND(C101+C121+C202+C218+C240,3)</f>
        <v>1.6</v>
      </c>
      <c r="D261" s="157">
        <f t="shared" si="72"/>
        <v>9.9</v>
      </c>
      <c r="E261" s="157">
        <f t="shared" si="72"/>
        <v>404.27100000000002</v>
      </c>
      <c r="F261" s="158">
        <f t="shared" si="72"/>
        <v>406.54</v>
      </c>
      <c r="G261" s="238">
        <f t="shared" si="72"/>
        <v>822.31100000000004</v>
      </c>
      <c r="H261" s="156">
        <f t="shared" si="72"/>
        <v>1.6</v>
      </c>
      <c r="I261" s="157">
        <f t="shared" si="72"/>
        <v>9.9</v>
      </c>
      <c r="J261" s="157">
        <f t="shared" si="72"/>
        <v>413.47800000000001</v>
      </c>
      <c r="K261" s="158">
        <f t="shared" si="72"/>
        <v>395.94</v>
      </c>
      <c r="L261" s="238">
        <f t="shared" si="72"/>
        <v>820.91800000000001</v>
      </c>
      <c r="M261" s="156">
        <f t="shared" si="72"/>
        <v>1.6</v>
      </c>
      <c r="N261" s="157">
        <f t="shared" si="72"/>
        <v>9.9</v>
      </c>
      <c r="O261" s="157">
        <f t="shared" si="72"/>
        <v>412.697</v>
      </c>
      <c r="P261" s="159">
        <f t="shared" si="72"/>
        <v>309.94</v>
      </c>
      <c r="Q261" s="238">
        <f t="shared" si="72"/>
        <v>734.13699999999994</v>
      </c>
    </row>
    <row r="262" spans="1:18" ht="15" customHeight="1" outlineLevel="1" x14ac:dyDescent="0.25">
      <c r="A262" s="20" t="s">
        <v>169</v>
      </c>
      <c r="B262" s="440" t="s">
        <v>149</v>
      </c>
      <c r="C262" s="156">
        <f t="shared" ref="C262:Q262" si="73">ROUND(C104+C122+C204+C221+C243,3)</f>
        <v>1.3</v>
      </c>
      <c r="D262" s="157">
        <f t="shared" si="73"/>
        <v>11.4</v>
      </c>
      <c r="E262" s="157">
        <f t="shared" si="73"/>
        <v>21.2</v>
      </c>
      <c r="F262" s="158">
        <f t="shared" si="73"/>
        <v>20.140999999999998</v>
      </c>
      <c r="G262" s="238">
        <f t="shared" si="73"/>
        <v>54.040999999999997</v>
      </c>
      <c r="H262" s="156">
        <f t="shared" si="73"/>
        <v>1.3</v>
      </c>
      <c r="I262" s="157">
        <f t="shared" si="73"/>
        <v>11.4</v>
      </c>
      <c r="J262" s="157">
        <f t="shared" si="73"/>
        <v>21.2</v>
      </c>
      <c r="K262" s="158">
        <f t="shared" si="73"/>
        <v>20.140999999999998</v>
      </c>
      <c r="L262" s="238">
        <f t="shared" si="73"/>
        <v>54.040999999999997</v>
      </c>
      <c r="M262" s="156">
        <f t="shared" si="73"/>
        <v>1.3</v>
      </c>
      <c r="N262" s="157">
        <f t="shared" si="73"/>
        <v>11.4</v>
      </c>
      <c r="O262" s="157">
        <f t="shared" si="73"/>
        <v>21.2</v>
      </c>
      <c r="P262" s="159">
        <f t="shared" si="73"/>
        <v>20.140999999999998</v>
      </c>
      <c r="Q262" s="238">
        <f t="shared" si="73"/>
        <v>54.040999999999997</v>
      </c>
    </row>
    <row r="263" spans="1:18" ht="15" customHeight="1" outlineLevel="1" x14ac:dyDescent="0.25">
      <c r="A263" s="20" t="s">
        <v>170</v>
      </c>
      <c r="B263" s="440" t="s">
        <v>149</v>
      </c>
      <c r="C263" s="156">
        <f t="shared" ref="C263:Q263" si="74">ROUND(C107+C123+C206+C224+C246,3)</f>
        <v>2.5</v>
      </c>
      <c r="D263" s="157">
        <f t="shared" si="74"/>
        <v>1.2</v>
      </c>
      <c r="E263" s="157">
        <f t="shared" si="74"/>
        <v>0.96099999999999997</v>
      </c>
      <c r="F263" s="158">
        <f t="shared" si="74"/>
        <v>2.2000000000000002</v>
      </c>
      <c r="G263" s="238">
        <f t="shared" si="74"/>
        <v>6.8609999999999998</v>
      </c>
      <c r="H263" s="156">
        <f t="shared" si="74"/>
        <v>2.5</v>
      </c>
      <c r="I263" s="157">
        <f t="shared" si="74"/>
        <v>1.2</v>
      </c>
      <c r="J263" s="157">
        <f t="shared" si="74"/>
        <v>0.96099999999999997</v>
      </c>
      <c r="K263" s="158">
        <f t="shared" si="74"/>
        <v>2.2000000000000002</v>
      </c>
      <c r="L263" s="238">
        <f t="shared" si="74"/>
        <v>6.8609999999999998</v>
      </c>
      <c r="M263" s="156">
        <f t="shared" si="74"/>
        <v>2.4980000000000002</v>
      </c>
      <c r="N263" s="157">
        <f t="shared" si="74"/>
        <v>1.2</v>
      </c>
      <c r="O263" s="157">
        <f t="shared" si="74"/>
        <v>0.96099999999999997</v>
      </c>
      <c r="P263" s="159">
        <f t="shared" si="74"/>
        <v>2.2000000000000002</v>
      </c>
      <c r="Q263" s="238">
        <f t="shared" si="74"/>
        <v>6.859</v>
      </c>
    </row>
    <row r="264" spans="1:18" ht="15" customHeight="1" outlineLevel="1" x14ac:dyDescent="0.25">
      <c r="A264" s="20" t="s">
        <v>171</v>
      </c>
      <c r="B264" s="440" t="s">
        <v>149</v>
      </c>
      <c r="C264" s="156">
        <f t="shared" ref="C264:Q264" si="75">ROUND(C110+C124+C208+C227+C249,3)</f>
        <v>1</v>
      </c>
      <c r="D264" s="157">
        <f t="shared" si="75"/>
        <v>4</v>
      </c>
      <c r="E264" s="157">
        <f t="shared" si="75"/>
        <v>6.3</v>
      </c>
      <c r="F264" s="158">
        <f t="shared" si="75"/>
        <v>7.1260000000000003</v>
      </c>
      <c r="G264" s="238">
        <f t="shared" si="75"/>
        <v>18.425999999999998</v>
      </c>
      <c r="H264" s="156">
        <f t="shared" si="75"/>
        <v>1</v>
      </c>
      <c r="I264" s="157">
        <f t="shared" si="75"/>
        <v>2.8650000000000002</v>
      </c>
      <c r="J264" s="157">
        <f t="shared" si="75"/>
        <v>6.3</v>
      </c>
      <c r="K264" s="158">
        <f t="shared" si="75"/>
        <v>7.1260000000000003</v>
      </c>
      <c r="L264" s="238">
        <f t="shared" si="75"/>
        <v>17.291</v>
      </c>
      <c r="M264" s="156">
        <f t="shared" si="75"/>
        <v>1</v>
      </c>
      <c r="N264" s="157">
        <f t="shared" si="75"/>
        <v>2.8650000000000002</v>
      </c>
      <c r="O264" s="157">
        <f t="shared" si="75"/>
        <v>6.3</v>
      </c>
      <c r="P264" s="159">
        <f t="shared" si="75"/>
        <v>7.1260000000000003</v>
      </c>
      <c r="Q264" s="238">
        <f t="shared" si="75"/>
        <v>17.291</v>
      </c>
    </row>
    <row r="265" spans="1:18" ht="15" customHeight="1" outlineLevel="1" x14ac:dyDescent="0.25">
      <c r="A265" s="20" t="s">
        <v>176</v>
      </c>
      <c r="B265" s="440" t="s">
        <v>149</v>
      </c>
      <c r="C265" s="156">
        <f t="shared" ref="C265:Q265" si="76">ROUND(C113+C125+C210+C230+C252,3)</f>
        <v>32</v>
      </c>
      <c r="D265" s="157">
        <f t="shared" si="76"/>
        <v>31.122</v>
      </c>
      <c r="E265" s="157">
        <f t="shared" si="76"/>
        <v>41.424999999999997</v>
      </c>
      <c r="F265" s="158">
        <f t="shared" si="76"/>
        <v>146.31899999999999</v>
      </c>
      <c r="G265" s="238">
        <f t="shared" si="76"/>
        <v>250.86600000000001</v>
      </c>
      <c r="H265" s="156">
        <f t="shared" si="76"/>
        <v>32</v>
      </c>
      <c r="I265" s="157">
        <f t="shared" si="76"/>
        <v>31.148</v>
      </c>
      <c r="J265" s="157">
        <f t="shared" si="76"/>
        <v>41.451000000000001</v>
      </c>
      <c r="K265" s="158">
        <f t="shared" si="76"/>
        <v>146.34399999999999</v>
      </c>
      <c r="L265" s="238">
        <f t="shared" si="76"/>
        <v>250.94300000000001</v>
      </c>
      <c r="M265" s="156">
        <f t="shared" si="76"/>
        <v>32</v>
      </c>
      <c r="N265" s="157">
        <f t="shared" si="76"/>
        <v>31.173999999999999</v>
      </c>
      <c r="O265" s="157">
        <f t="shared" si="76"/>
        <v>41.475999999999999</v>
      </c>
      <c r="P265" s="159">
        <f t="shared" si="76"/>
        <v>146.37</v>
      </c>
      <c r="Q265" s="238">
        <f t="shared" si="76"/>
        <v>251.02</v>
      </c>
    </row>
    <row r="266" spans="1:18" ht="15" customHeight="1" outlineLevel="1" x14ac:dyDescent="0.25">
      <c r="A266" s="20" t="s">
        <v>172</v>
      </c>
      <c r="B266" s="440" t="s">
        <v>149</v>
      </c>
      <c r="C266" s="156">
        <f t="shared" ref="C266:Q266" si="77">ROUND(C116+C126+C212+C233+C256,3)</f>
        <v>2.9870000000000001</v>
      </c>
      <c r="D266" s="157">
        <f t="shared" si="77"/>
        <v>14.3</v>
      </c>
      <c r="E266" s="157">
        <f t="shared" si="77"/>
        <v>159.714</v>
      </c>
      <c r="F266" s="158">
        <f t="shared" si="77"/>
        <v>66.804000000000002</v>
      </c>
      <c r="G266" s="238">
        <f t="shared" si="77"/>
        <v>243.80500000000001</v>
      </c>
      <c r="H266" s="156">
        <f t="shared" si="77"/>
        <v>2.9870000000000001</v>
      </c>
      <c r="I266" s="157">
        <f t="shared" si="77"/>
        <v>14.3</v>
      </c>
      <c r="J266" s="157">
        <f t="shared" si="77"/>
        <v>161.06399999999999</v>
      </c>
      <c r="K266" s="158">
        <f t="shared" si="77"/>
        <v>88.804000000000002</v>
      </c>
      <c r="L266" s="238">
        <f t="shared" si="77"/>
        <v>267.15499999999997</v>
      </c>
      <c r="M266" s="156">
        <f t="shared" si="77"/>
        <v>2.9870000000000001</v>
      </c>
      <c r="N266" s="157">
        <f t="shared" si="77"/>
        <v>14.3</v>
      </c>
      <c r="O266" s="157">
        <f t="shared" si="77"/>
        <v>226.08699999999999</v>
      </c>
      <c r="P266" s="159">
        <f t="shared" si="77"/>
        <v>110.804</v>
      </c>
      <c r="Q266" s="238">
        <f t="shared" si="77"/>
        <v>354.178</v>
      </c>
    </row>
    <row r="267" spans="1:18" x14ac:dyDescent="0.25">
      <c r="A267" s="241" t="s">
        <v>96</v>
      </c>
      <c r="B267" s="444" t="s">
        <v>149</v>
      </c>
      <c r="C267" s="242">
        <f t="shared" ref="C267:Q267" si="78">ROUND(SUM(C268:C274),3)</f>
        <v>455.99799999999999</v>
      </c>
      <c r="D267" s="245">
        <f t="shared" si="78"/>
        <v>473.94799999999998</v>
      </c>
      <c r="E267" s="245">
        <f t="shared" si="78"/>
        <v>700.11199999999997</v>
      </c>
      <c r="F267" s="246">
        <f t="shared" si="78"/>
        <v>341.93599999999998</v>
      </c>
      <c r="G267" s="175">
        <f t="shared" si="78"/>
        <v>341.93599999999998</v>
      </c>
      <c r="H267" s="242">
        <f t="shared" si="78"/>
        <v>454.83300000000003</v>
      </c>
      <c r="I267" s="245">
        <f t="shared" si="78"/>
        <v>475.97699999999998</v>
      </c>
      <c r="J267" s="245">
        <f t="shared" si="78"/>
        <v>702.61</v>
      </c>
      <c r="K267" s="246">
        <f t="shared" si="78"/>
        <v>340.37799999999999</v>
      </c>
      <c r="L267" s="175">
        <f t="shared" si="78"/>
        <v>340.37799999999999</v>
      </c>
      <c r="M267" s="242">
        <f t="shared" si="78"/>
        <v>453.27699999999999</v>
      </c>
      <c r="N267" s="245">
        <f t="shared" si="78"/>
        <v>475.995</v>
      </c>
      <c r="O267" s="245">
        <f t="shared" si="78"/>
        <v>638.476</v>
      </c>
      <c r="P267" s="247">
        <f t="shared" si="78"/>
        <v>340.21800000000002</v>
      </c>
      <c r="Q267" s="175">
        <f t="shared" si="78"/>
        <v>340.21800000000002</v>
      </c>
    </row>
    <row r="268" spans="1:18" ht="15" customHeight="1" outlineLevel="1" x14ac:dyDescent="0.25">
      <c r="A268" s="20" t="s">
        <v>167</v>
      </c>
      <c r="B268" s="440" t="s">
        <v>149</v>
      </c>
      <c r="C268" s="156">
        <f t="shared" ref="C268:Q268" si="79">ROUND(C90-C260,3)</f>
        <v>8.91</v>
      </c>
      <c r="D268" s="157">
        <f t="shared" si="79"/>
        <v>6.4889999999999999</v>
      </c>
      <c r="E268" s="157">
        <f t="shared" si="79"/>
        <v>3.129</v>
      </c>
      <c r="F268" s="158">
        <f t="shared" si="79"/>
        <v>0.20899999999999999</v>
      </c>
      <c r="G268" s="238">
        <f t="shared" si="79"/>
        <v>0.20899999999999999</v>
      </c>
      <c r="H268" s="156">
        <f t="shared" si="79"/>
        <v>5.0890000000000004</v>
      </c>
      <c r="I268" s="157">
        <f t="shared" si="79"/>
        <v>2.6680000000000001</v>
      </c>
      <c r="J268" s="157">
        <f t="shared" si="79"/>
        <v>8.0000000000000002E-3</v>
      </c>
      <c r="K268" s="158">
        <f t="shared" si="79"/>
        <v>8.7999999999999995E-2</v>
      </c>
      <c r="L268" s="238">
        <f t="shared" si="79"/>
        <v>8.7999999999999995E-2</v>
      </c>
      <c r="M268" s="156">
        <f t="shared" si="79"/>
        <v>4.968</v>
      </c>
      <c r="N268" s="157">
        <f t="shared" si="79"/>
        <v>2.5470000000000002</v>
      </c>
      <c r="O268" s="157">
        <f t="shared" si="79"/>
        <v>2E-3</v>
      </c>
      <c r="P268" s="159">
        <f t="shared" si="79"/>
        <v>8.2000000000000003E-2</v>
      </c>
      <c r="Q268" s="238">
        <f t="shared" si="79"/>
        <v>8.2000000000000003E-2</v>
      </c>
      <c r="R268" s="2"/>
    </row>
    <row r="269" spans="1:18" ht="15" customHeight="1" outlineLevel="1" x14ac:dyDescent="0.25">
      <c r="A269" s="20" t="s">
        <v>168</v>
      </c>
      <c r="B269" s="440" t="s">
        <v>149</v>
      </c>
      <c r="C269" s="156">
        <f t="shared" ref="C269:Q269" si="80">ROUND(C91-C261,3)</f>
        <v>320.28399999999999</v>
      </c>
      <c r="D269" s="157">
        <f t="shared" si="80"/>
        <v>320.73399999999998</v>
      </c>
      <c r="E269" s="157">
        <f t="shared" si="80"/>
        <v>406.75299999999999</v>
      </c>
      <c r="F269" s="158">
        <f t="shared" si="80"/>
        <v>86.820999999999998</v>
      </c>
      <c r="G269" s="238">
        <f t="shared" si="80"/>
        <v>86.820999999999998</v>
      </c>
      <c r="H269" s="156">
        <f t="shared" si="80"/>
        <v>232.14500000000001</v>
      </c>
      <c r="I269" s="157">
        <f t="shared" si="80"/>
        <v>232.595</v>
      </c>
      <c r="J269" s="157">
        <f t="shared" si="80"/>
        <v>309.40699999999998</v>
      </c>
      <c r="K269" s="158">
        <f t="shared" si="80"/>
        <v>7.4999999999999997E-2</v>
      </c>
      <c r="L269" s="238">
        <f t="shared" si="80"/>
        <v>7.4999999999999997E-2</v>
      </c>
      <c r="M269" s="156">
        <f t="shared" si="80"/>
        <v>145.399</v>
      </c>
      <c r="N269" s="157">
        <f t="shared" si="80"/>
        <v>145.84899999999999</v>
      </c>
      <c r="O269" s="157">
        <f t="shared" si="80"/>
        <v>223.44200000000001</v>
      </c>
      <c r="P269" s="159">
        <f t="shared" si="80"/>
        <v>0.11</v>
      </c>
      <c r="Q269" s="238">
        <f t="shared" si="80"/>
        <v>0.11</v>
      </c>
      <c r="R269" s="2"/>
    </row>
    <row r="270" spans="1:18" ht="15" customHeight="1" outlineLevel="1" x14ac:dyDescent="0.25">
      <c r="A270" s="20" t="s">
        <v>169</v>
      </c>
      <c r="B270" s="440" t="s">
        <v>149</v>
      </c>
      <c r="C270" s="156">
        <f t="shared" ref="C270:Q270" si="81">ROUND(C92-C262,3)</f>
        <v>2.0179999999999998</v>
      </c>
      <c r="D270" s="157">
        <f t="shared" si="81"/>
        <v>3.6259999999999999</v>
      </c>
      <c r="E270" s="157">
        <f t="shared" si="81"/>
        <v>13.819000000000001</v>
      </c>
      <c r="F270" s="158">
        <f t="shared" si="81"/>
        <v>5.2779999999999996</v>
      </c>
      <c r="G270" s="238">
        <f t="shared" si="81"/>
        <v>5.2779999999999996</v>
      </c>
      <c r="H270" s="156">
        <f t="shared" si="81"/>
        <v>5.0579999999999998</v>
      </c>
      <c r="I270" s="157">
        <f t="shared" si="81"/>
        <v>6.6660000000000004</v>
      </c>
      <c r="J270" s="157">
        <f t="shared" si="81"/>
        <v>16.859000000000002</v>
      </c>
      <c r="K270" s="158">
        <f t="shared" si="81"/>
        <v>8.3179999999999996</v>
      </c>
      <c r="L270" s="238">
        <f t="shared" si="81"/>
        <v>8.3179999999999996</v>
      </c>
      <c r="M270" s="156">
        <f t="shared" si="81"/>
        <v>8.0980000000000008</v>
      </c>
      <c r="N270" s="157">
        <f t="shared" si="81"/>
        <v>9.7059999999999995</v>
      </c>
      <c r="O270" s="157">
        <f t="shared" si="81"/>
        <v>19.899000000000001</v>
      </c>
      <c r="P270" s="159">
        <f t="shared" si="81"/>
        <v>11.358000000000001</v>
      </c>
      <c r="Q270" s="238">
        <f t="shared" si="81"/>
        <v>11.358000000000001</v>
      </c>
      <c r="R270" s="2"/>
    </row>
    <row r="271" spans="1:18" ht="15" customHeight="1" outlineLevel="1" x14ac:dyDescent="0.25">
      <c r="A271" s="20" t="s">
        <v>170</v>
      </c>
      <c r="B271" s="440" t="s">
        <v>149</v>
      </c>
      <c r="C271" s="156">
        <f t="shared" ref="C271:Q271" si="82">ROUND(C93-C263,3)</f>
        <v>0.39800000000000002</v>
      </c>
      <c r="D271" s="157">
        <f t="shared" si="82"/>
        <v>0.64700000000000002</v>
      </c>
      <c r="E271" s="157">
        <f t="shared" si="82"/>
        <v>2.7250000000000001</v>
      </c>
      <c r="F271" s="158">
        <f t="shared" si="82"/>
        <v>2.448</v>
      </c>
      <c r="G271" s="238">
        <f t="shared" si="82"/>
        <v>2.448</v>
      </c>
      <c r="H271" s="156">
        <f t="shared" si="82"/>
        <v>0.19800000000000001</v>
      </c>
      <c r="I271" s="157">
        <f t="shared" si="82"/>
        <v>0.44700000000000001</v>
      </c>
      <c r="J271" s="157">
        <f t="shared" si="82"/>
        <v>2.5249999999999999</v>
      </c>
      <c r="K271" s="158">
        <f t="shared" si="82"/>
        <v>2.2480000000000002</v>
      </c>
      <c r="L271" s="238">
        <f t="shared" si="82"/>
        <v>2.2480000000000002</v>
      </c>
      <c r="M271" s="156">
        <f t="shared" si="82"/>
        <v>0</v>
      </c>
      <c r="N271" s="157">
        <f t="shared" si="82"/>
        <v>0.249</v>
      </c>
      <c r="O271" s="157">
        <f t="shared" si="82"/>
        <v>2.327</v>
      </c>
      <c r="P271" s="159">
        <f t="shared" si="82"/>
        <v>2.0499999999999998</v>
      </c>
      <c r="Q271" s="238">
        <f t="shared" si="82"/>
        <v>2.0499999999999998</v>
      </c>
    </row>
    <row r="272" spans="1:18" ht="15" customHeight="1" outlineLevel="1" x14ac:dyDescent="0.25">
      <c r="A272" s="20" t="s">
        <v>171</v>
      </c>
      <c r="B272" s="440" t="s">
        <v>149</v>
      </c>
      <c r="C272" s="156">
        <f t="shared" ref="C272:Q272" si="83">ROUND(C94-C264,3)</f>
        <v>5.1740000000000004</v>
      </c>
      <c r="D272" s="157">
        <f t="shared" si="83"/>
        <v>1.591</v>
      </c>
      <c r="E272" s="157">
        <f t="shared" si="83"/>
        <v>8.359</v>
      </c>
      <c r="F272" s="158">
        <f t="shared" si="83"/>
        <v>2.3479999999999999</v>
      </c>
      <c r="G272" s="238">
        <f t="shared" si="83"/>
        <v>2.3479999999999999</v>
      </c>
      <c r="H272" s="156">
        <f t="shared" si="83"/>
        <v>2.448</v>
      </c>
      <c r="I272" s="157">
        <f t="shared" si="83"/>
        <v>0</v>
      </c>
      <c r="J272" s="157">
        <f t="shared" si="83"/>
        <v>6.7679999999999998</v>
      </c>
      <c r="K272" s="158">
        <f t="shared" si="83"/>
        <v>0.75700000000000001</v>
      </c>
      <c r="L272" s="238">
        <f t="shared" si="83"/>
        <v>0.75700000000000001</v>
      </c>
      <c r="M272" s="156">
        <f t="shared" si="83"/>
        <v>0.85699999999999998</v>
      </c>
      <c r="N272" s="157">
        <f t="shared" si="83"/>
        <v>8.9999999999999993E-3</v>
      </c>
      <c r="O272" s="157">
        <f t="shared" si="83"/>
        <v>6.7770000000000001</v>
      </c>
      <c r="P272" s="159">
        <f t="shared" si="83"/>
        <v>0.76600000000000001</v>
      </c>
      <c r="Q272" s="238">
        <f t="shared" si="83"/>
        <v>0.76600000000000001</v>
      </c>
    </row>
    <row r="273" spans="1:17" ht="15" customHeight="1" outlineLevel="1" x14ac:dyDescent="0.25">
      <c r="A273" s="20" t="s">
        <v>176</v>
      </c>
      <c r="B273" s="440" t="s">
        <v>149</v>
      </c>
      <c r="C273" s="156">
        <f t="shared" ref="C273:Q273" si="84">ROUND(C95-C265,3)</f>
        <v>58.892000000000003</v>
      </c>
      <c r="D273" s="157">
        <f t="shared" si="84"/>
        <v>54.314</v>
      </c>
      <c r="E273" s="157">
        <f t="shared" si="84"/>
        <v>139.607</v>
      </c>
      <c r="F273" s="158">
        <f t="shared" si="84"/>
        <v>101.941</v>
      </c>
      <c r="G273" s="238">
        <f t="shared" si="84"/>
        <v>101.941</v>
      </c>
      <c r="H273" s="156">
        <f t="shared" si="84"/>
        <v>69.941000000000003</v>
      </c>
      <c r="I273" s="157">
        <f t="shared" si="84"/>
        <v>65.337000000000003</v>
      </c>
      <c r="J273" s="157">
        <f t="shared" si="84"/>
        <v>150.60400000000001</v>
      </c>
      <c r="K273" s="158">
        <f t="shared" si="84"/>
        <v>112.913</v>
      </c>
      <c r="L273" s="238">
        <f t="shared" si="84"/>
        <v>112.913</v>
      </c>
      <c r="M273" s="156">
        <f t="shared" si="84"/>
        <v>80.912999999999997</v>
      </c>
      <c r="N273" s="157">
        <f t="shared" si="84"/>
        <v>76.283000000000001</v>
      </c>
      <c r="O273" s="157">
        <f t="shared" si="84"/>
        <v>161.52500000000001</v>
      </c>
      <c r="P273" s="159">
        <f t="shared" si="84"/>
        <v>123.80800000000001</v>
      </c>
      <c r="Q273" s="238">
        <f t="shared" si="84"/>
        <v>123.80800000000001</v>
      </c>
    </row>
    <row r="274" spans="1:17" ht="15" customHeight="1" outlineLevel="1" thickBot="1" x14ac:dyDescent="0.3">
      <c r="A274" s="31" t="s">
        <v>172</v>
      </c>
      <c r="B274" s="43" t="s">
        <v>149</v>
      </c>
      <c r="C274" s="181">
        <f t="shared" ref="C274:Q274" si="85">ROUND(C96-C266,3)</f>
        <v>60.322000000000003</v>
      </c>
      <c r="D274" s="182">
        <f t="shared" si="85"/>
        <v>86.546999999999997</v>
      </c>
      <c r="E274" s="182">
        <f t="shared" si="85"/>
        <v>125.72</v>
      </c>
      <c r="F274" s="183">
        <f t="shared" si="85"/>
        <v>142.89099999999999</v>
      </c>
      <c r="G274" s="239">
        <f t="shared" si="85"/>
        <v>142.89099999999999</v>
      </c>
      <c r="H274" s="181">
        <f t="shared" si="85"/>
        <v>139.95400000000001</v>
      </c>
      <c r="I274" s="182">
        <f t="shared" si="85"/>
        <v>168.26400000000001</v>
      </c>
      <c r="J274" s="182">
        <f t="shared" si="85"/>
        <v>216.43899999999999</v>
      </c>
      <c r="K274" s="183">
        <f t="shared" si="85"/>
        <v>215.97900000000001</v>
      </c>
      <c r="L274" s="239">
        <f t="shared" si="85"/>
        <v>215.97900000000001</v>
      </c>
      <c r="M274" s="181">
        <f t="shared" si="85"/>
        <v>213.042</v>
      </c>
      <c r="N274" s="182">
        <f t="shared" si="85"/>
        <v>241.352</v>
      </c>
      <c r="O274" s="182">
        <f t="shared" si="85"/>
        <v>224.50399999999999</v>
      </c>
      <c r="P274" s="184">
        <f t="shared" si="85"/>
        <v>202.04400000000001</v>
      </c>
      <c r="Q274" s="239">
        <f t="shared" si="85"/>
        <v>202.04400000000001</v>
      </c>
    </row>
    <row r="275" spans="1:17" collapsed="1" x14ac:dyDescent="0.25">
      <c r="C275" s="211"/>
      <c r="D275" s="211"/>
      <c r="E275" s="211"/>
      <c r="F275" s="211"/>
      <c r="G275" s="211"/>
      <c r="H275" s="211"/>
      <c r="I275" s="211"/>
      <c r="J275" s="211"/>
      <c r="K275" s="211"/>
      <c r="L275" s="211"/>
      <c r="M275" s="211"/>
      <c r="N275" s="211"/>
      <c r="O275" s="211"/>
      <c r="P275" s="211"/>
      <c r="Q275" s="211"/>
    </row>
    <row r="276" spans="1:17" x14ac:dyDescent="0.25">
      <c r="A276" s="186" t="s">
        <v>147</v>
      </c>
      <c r="B276" s="4"/>
      <c r="C276" s="381"/>
      <c r="D276" s="381"/>
      <c r="E276" s="381"/>
      <c r="F276" s="381"/>
      <c r="G276" s="381"/>
      <c r="H276" s="381"/>
      <c r="I276" s="381"/>
      <c r="J276" s="381"/>
      <c r="K276" s="381"/>
      <c r="L276" s="381"/>
      <c r="M276" s="381"/>
      <c r="N276" s="381"/>
      <c r="O276" s="381"/>
      <c r="P276" s="381"/>
      <c r="Q276" s="381"/>
    </row>
    <row r="277" spans="1:17" ht="15" customHeight="1" x14ac:dyDescent="0.25">
      <c r="A277" s="99" t="s">
        <v>167</v>
      </c>
      <c r="B277" s="4"/>
      <c r="C277" s="382">
        <f t="shared" ref="C277:Q277" si="86">ROUND(C90-C260-C268,3)</f>
        <v>0</v>
      </c>
      <c r="D277" s="382">
        <f t="shared" si="86"/>
        <v>0</v>
      </c>
      <c r="E277" s="382">
        <f t="shared" si="86"/>
        <v>0</v>
      </c>
      <c r="F277" s="382">
        <f t="shared" si="86"/>
        <v>0</v>
      </c>
      <c r="G277" s="445">
        <f t="shared" si="86"/>
        <v>0</v>
      </c>
      <c r="H277" s="382">
        <f t="shared" si="86"/>
        <v>0</v>
      </c>
      <c r="I277" s="382">
        <f t="shared" si="86"/>
        <v>0</v>
      </c>
      <c r="J277" s="382">
        <f t="shared" si="86"/>
        <v>0</v>
      </c>
      <c r="K277" s="382">
        <f t="shared" si="86"/>
        <v>0</v>
      </c>
      <c r="L277" s="445">
        <f t="shared" si="86"/>
        <v>0</v>
      </c>
      <c r="M277" s="382">
        <f t="shared" si="86"/>
        <v>0</v>
      </c>
      <c r="N277" s="382">
        <f t="shared" si="86"/>
        <v>0</v>
      </c>
      <c r="O277" s="382">
        <f t="shared" si="86"/>
        <v>0</v>
      </c>
      <c r="P277" s="382">
        <f t="shared" si="86"/>
        <v>0</v>
      </c>
      <c r="Q277" s="445">
        <f t="shared" si="86"/>
        <v>0</v>
      </c>
    </row>
    <row r="278" spans="1:17" ht="15" customHeight="1" x14ac:dyDescent="0.25">
      <c r="A278" s="99" t="s">
        <v>168</v>
      </c>
      <c r="B278" s="4"/>
      <c r="C278" s="382">
        <f t="shared" ref="C278:Q278" si="87">ROUND(C91-C261-C269,3)</f>
        <v>0</v>
      </c>
      <c r="D278" s="382">
        <f t="shared" si="87"/>
        <v>0</v>
      </c>
      <c r="E278" s="382">
        <f t="shared" si="87"/>
        <v>0</v>
      </c>
      <c r="F278" s="382">
        <f t="shared" si="87"/>
        <v>0</v>
      </c>
      <c r="G278" s="445">
        <f t="shared" si="87"/>
        <v>0</v>
      </c>
      <c r="H278" s="382">
        <f t="shared" si="87"/>
        <v>0</v>
      </c>
      <c r="I278" s="382">
        <f t="shared" si="87"/>
        <v>0</v>
      </c>
      <c r="J278" s="382">
        <f t="shared" si="87"/>
        <v>0</v>
      </c>
      <c r="K278" s="382">
        <f t="shared" si="87"/>
        <v>0</v>
      </c>
      <c r="L278" s="445">
        <f t="shared" si="87"/>
        <v>0</v>
      </c>
      <c r="M278" s="382">
        <f t="shared" si="87"/>
        <v>0</v>
      </c>
      <c r="N278" s="382">
        <f t="shared" si="87"/>
        <v>0</v>
      </c>
      <c r="O278" s="382">
        <f t="shared" si="87"/>
        <v>0</v>
      </c>
      <c r="P278" s="382">
        <f t="shared" si="87"/>
        <v>0</v>
      </c>
      <c r="Q278" s="445">
        <f t="shared" si="87"/>
        <v>0</v>
      </c>
    </row>
    <row r="279" spans="1:17" ht="15" customHeight="1" x14ac:dyDescent="0.25">
      <c r="A279" s="99" t="s">
        <v>169</v>
      </c>
      <c r="B279" s="4"/>
      <c r="C279" s="382">
        <f t="shared" ref="C279:Q279" si="88">ROUND(C92-C262-C270,3)</f>
        <v>0</v>
      </c>
      <c r="D279" s="382">
        <f t="shared" si="88"/>
        <v>0</v>
      </c>
      <c r="E279" s="382">
        <f t="shared" si="88"/>
        <v>0</v>
      </c>
      <c r="F279" s="382">
        <f t="shared" si="88"/>
        <v>0</v>
      </c>
      <c r="G279" s="445">
        <f t="shared" si="88"/>
        <v>0</v>
      </c>
      <c r="H279" s="382">
        <f t="shared" si="88"/>
        <v>0</v>
      </c>
      <c r="I279" s="382">
        <f t="shared" si="88"/>
        <v>0</v>
      </c>
      <c r="J279" s="382">
        <f t="shared" si="88"/>
        <v>0</v>
      </c>
      <c r="K279" s="382">
        <f t="shared" si="88"/>
        <v>0</v>
      </c>
      <c r="L279" s="445">
        <f t="shared" si="88"/>
        <v>0</v>
      </c>
      <c r="M279" s="382">
        <f t="shared" si="88"/>
        <v>0</v>
      </c>
      <c r="N279" s="382">
        <f t="shared" si="88"/>
        <v>0</v>
      </c>
      <c r="O279" s="382">
        <f t="shared" si="88"/>
        <v>0</v>
      </c>
      <c r="P279" s="382">
        <f t="shared" si="88"/>
        <v>0</v>
      </c>
      <c r="Q279" s="445">
        <f t="shared" si="88"/>
        <v>0</v>
      </c>
    </row>
    <row r="280" spans="1:17" ht="15" customHeight="1" x14ac:dyDescent="0.25">
      <c r="A280" s="99" t="s">
        <v>170</v>
      </c>
      <c r="B280" s="4"/>
      <c r="C280" s="382">
        <f t="shared" ref="C280:Q280" si="89">ROUND(C93-C263-C271,3)</f>
        <v>0</v>
      </c>
      <c r="D280" s="382">
        <f t="shared" si="89"/>
        <v>0</v>
      </c>
      <c r="E280" s="382">
        <f t="shared" si="89"/>
        <v>0</v>
      </c>
      <c r="F280" s="382">
        <f t="shared" si="89"/>
        <v>0</v>
      </c>
      <c r="G280" s="445">
        <f t="shared" si="89"/>
        <v>0</v>
      </c>
      <c r="H280" s="382">
        <f t="shared" si="89"/>
        <v>0</v>
      </c>
      <c r="I280" s="382">
        <f t="shared" si="89"/>
        <v>0</v>
      </c>
      <c r="J280" s="382">
        <f t="shared" si="89"/>
        <v>0</v>
      </c>
      <c r="K280" s="382">
        <f t="shared" si="89"/>
        <v>0</v>
      </c>
      <c r="L280" s="445">
        <f t="shared" si="89"/>
        <v>0</v>
      </c>
      <c r="M280" s="382">
        <f t="shared" si="89"/>
        <v>0</v>
      </c>
      <c r="N280" s="382">
        <f t="shared" si="89"/>
        <v>0</v>
      </c>
      <c r="O280" s="382">
        <f t="shared" si="89"/>
        <v>0</v>
      </c>
      <c r="P280" s="382">
        <f t="shared" si="89"/>
        <v>0</v>
      </c>
      <c r="Q280" s="445">
        <f t="shared" si="89"/>
        <v>0</v>
      </c>
    </row>
    <row r="281" spans="1:17" ht="15" customHeight="1" x14ac:dyDescent="0.25">
      <c r="A281" s="99" t="s">
        <v>171</v>
      </c>
      <c r="B281" s="4"/>
      <c r="C281" s="382">
        <f t="shared" ref="C281:Q281" si="90">ROUND(C94-C264-C272,3)</f>
        <v>0</v>
      </c>
      <c r="D281" s="382">
        <f t="shared" si="90"/>
        <v>0</v>
      </c>
      <c r="E281" s="382">
        <f t="shared" si="90"/>
        <v>0</v>
      </c>
      <c r="F281" s="382">
        <f t="shared" si="90"/>
        <v>0</v>
      </c>
      <c r="G281" s="445">
        <f t="shared" si="90"/>
        <v>0</v>
      </c>
      <c r="H281" s="382">
        <f t="shared" si="90"/>
        <v>0</v>
      </c>
      <c r="I281" s="382">
        <f t="shared" si="90"/>
        <v>0</v>
      </c>
      <c r="J281" s="382">
        <f t="shared" si="90"/>
        <v>0</v>
      </c>
      <c r="K281" s="382">
        <f t="shared" si="90"/>
        <v>0</v>
      </c>
      <c r="L281" s="445">
        <f t="shared" si="90"/>
        <v>0</v>
      </c>
      <c r="M281" s="382">
        <f t="shared" si="90"/>
        <v>0</v>
      </c>
      <c r="N281" s="382">
        <f t="shared" si="90"/>
        <v>0</v>
      </c>
      <c r="O281" s="382">
        <f t="shared" si="90"/>
        <v>0</v>
      </c>
      <c r="P281" s="382">
        <f t="shared" si="90"/>
        <v>0</v>
      </c>
      <c r="Q281" s="445">
        <f t="shared" si="90"/>
        <v>0</v>
      </c>
    </row>
    <row r="282" spans="1:17" ht="15" customHeight="1" x14ac:dyDescent="0.25">
      <c r="A282" s="99" t="s">
        <v>176</v>
      </c>
      <c r="B282" s="4"/>
      <c r="C282" s="382">
        <f t="shared" ref="C282:Q282" si="91">ROUND(C95-C265-C273,3)</f>
        <v>0</v>
      </c>
      <c r="D282" s="382">
        <f t="shared" si="91"/>
        <v>0</v>
      </c>
      <c r="E282" s="382">
        <f t="shared" si="91"/>
        <v>0</v>
      </c>
      <c r="F282" s="382">
        <f t="shared" si="91"/>
        <v>0</v>
      </c>
      <c r="G282" s="445">
        <f t="shared" si="91"/>
        <v>0</v>
      </c>
      <c r="H282" s="382">
        <f t="shared" si="91"/>
        <v>0</v>
      </c>
      <c r="I282" s="382">
        <f t="shared" si="91"/>
        <v>0</v>
      </c>
      <c r="J282" s="382">
        <f t="shared" si="91"/>
        <v>0</v>
      </c>
      <c r="K282" s="382">
        <f t="shared" si="91"/>
        <v>0</v>
      </c>
      <c r="L282" s="445">
        <f t="shared" si="91"/>
        <v>0</v>
      </c>
      <c r="M282" s="382">
        <f t="shared" si="91"/>
        <v>0</v>
      </c>
      <c r="N282" s="382">
        <f t="shared" si="91"/>
        <v>0</v>
      </c>
      <c r="O282" s="382">
        <f t="shared" si="91"/>
        <v>0</v>
      </c>
      <c r="P282" s="382">
        <f t="shared" si="91"/>
        <v>0</v>
      </c>
      <c r="Q282" s="445">
        <f t="shared" si="91"/>
        <v>0</v>
      </c>
    </row>
    <row r="283" spans="1:17" x14ac:dyDescent="0.25">
      <c r="A283" s="99" t="s">
        <v>172</v>
      </c>
      <c r="B283" s="4"/>
      <c r="C283" s="382">
        <f t="shared" ref="C283:Q283" si="92">ROUND(C96-C266-C274,3)</f>
        <v>0</v>
      </c>
      <c r="D283" s="382">
        <f t="shared" si="92"/>
        <v>0</v>
      </c>
      <c r="E283" s="382">
        <f t="shared" si="92"/>
        <v>0</v>
      </c>
      <c r="F283" s="382">
        <f t="shared" si="92"/>
        <v>0</v>
      </c>
      <c r="G283" s="445">
        <f t="shared" si="92"/>
        <v>0</v>
      </c>
      <c r="H283" s="382">
        <f t="shared" si="92"/>
        <v>0</v>
      </c>
      <c r="I283" s="382">
        <f t="shared" si="92"/>
        <v>0</v>
      </c>
      <c r="J283" s="382">
        <f t="shared" si="92"/>
        <v>0</v>
      </c>
      <c r="K283" s="382">
        <f t="shared" si="92"/>
        <v>0</v>
      </c>
      <c r="L283" s="445">
        <f t="shared" si="92"/>
        <v>0</v>
      </c>
      <c r="M283" s="382">
        <f t="shared" si="92"/>
        <v>0</v>
      </c>
      <c r="N283" s="382">
        <f t="shared" si="92"/>
        <v>0</v>
      </c>
      <c r="O283" s="382">
        <f t="shared" si="92"/>
        <v>0</v>
      </c>
      <c r="P283" s="382">
        <f t="shared" si="92"/>
        <v>0</v>
      </c>
      <c r="Q283" s="445">
        <f t="shared" si="92"/>
        <v>0</v>
      </c>
    </row>
    <row r="284" spans="1:17" x14ac:dyDescent="0.25">
      <c r="A284" s="383"/>
      <c r="B284" s="4"/>
      <c r="C284" s="382"/>
      <c r="D284" s="382"/>
      <c r="E284" s="382"/>
      <c r="F284" s="382"/>
      <c r="G284" s="445"/>
      <c r="H284" s="382"/>
      <c r="I284" s="382"/>
      <c r="J284" s="382"/>
      <c r="K284" s="382"/>
      <c r="L284" s="445"/>
      <c r="M284" s="382"/>
      <c r="N284" s="382"/>
      <c r="O284" s="382"/>
      <c r="P284" s="382"/>
      <c r="Q284" s="445"/>
    </row>
    <row r="285" spans="1:17" x14ac:dyDescent="0.25">
      <c r="A285" s="186" t="s">
        <v>97</v>
      </c>
      <c r="B285" s="4"/>
      <c r="C285" s="382"/>
      <c r="D285" s="382"/>
      <c r="E285" s="382"/>
      <c r="F285" s="382"/>
      <c r="G285" s="445"/>
      <c r="H285" s="382"/>
      <c r="I285" s="382"/>
      <c r="J285" s="382"/>
      <c r="K285" s="382"/>
      <c r="L285" s="445"/>
      <c r="M285" s="382"/>
      <c r="N285" s="382"/>
      <c r="O285" s="382"/>
      <c r="P285" s="382"/>
      <c r="Q285" s="445"/>
    </row>
    <row r="286" spans="1:17" x14ac:dyDescent="0.25">
      <c r="A286" s="99" t="s">
        <v>167</v>
      </c>
      <c r="B286" s="4"/>
      <c r="C286" s="382">
        <f t="shared" ref="C286:Q286" si="93">ROUND(C10+C18+C68-C98-C128-C164-C200-C215-C237-C268,3)</f>
        <v>0</v>
      </c>
      <c r="D286" s="382">
        <f t="shared" si="93"/>
        <v>0</v>
      </c>
      <c r="E286" s="382">
        <f t="shared" si="93"/>
        <v>0</v>
      </c>
      <c r="F286" s="382">
        <f t="shared" si="93"/>
        <v>0</v>
      </c>
      <c r="G286" s="445">
        <f t="shared" si="93"/>
        <v>0</v>
      </c>
      <c r="H286" s="382">
        <f t="shared" si="93"/>
        <v>0</v>
      </c>
      <c r="I286" s="382">
        <f t="shared" si="93"/>
        <v>0</v>
      </c>
      <c r="J286" s="382">
        <f t="shared" si="93"/>
        <v>0</v>
      </c>
      <c r="K286" s="382">
        <f t="shared" si="93"/>
        <v>0</v>
      </c>
      <c r="L286" s="445">
        <f t="shared" si="93"/>
        <v>0</v>
      </c>
      <c r="M286" s="382">
        <f t="shared" si="93"/>
        <v>0</v>
      </c>
      <c r="N286" s="382">
        <f t="shared" si="93"/>
        <v>0</v>
      </c>
      <c r="O286" s="382">
        <f t="shared" si="93"/>
        <v>0</v>
      </c>
      <c r="P286" s="382">
        <f t="shared" si="93"/>
        <v>0</v>
      </c>
      <c r="Q286" s="445">
        <f t="shared" si="93"/>
        <v>0</v>
      </c>
    </row>
    <row r="287" spans="1:17" x14ac:dyDescent="0.25">
      <c r="A287" s="99" t="s">
        <v>168</v>
      </c>
      <c r="B287" s="4"/>
      <c r="C287" s="382">
        <f t="shared" ref="C287:Q287" si="94">ROUND(C11+C25+C71-C101-C133-C169-C202-C218-C240-C269,3)</f>
        <v>0</v>
      </c>
      <c r="D287" s="382">
        <f t="shared" si="94"/>
        <v>0</v>
      </c>
      <c r="E287" s="382">
        <f t="shared" si="94"/>
        <v>0</v>
      </c>
      <c r="F287" s="382">
        <f t="shared" si="94"/>
        <v>0</v>
      </c>
      <c r="G287" s="445">
        <f t="shared" si="94"/>
        <v>0</v>
      </c>
      <c r="H287" s="382">
        <f t="shared" si="94"/>
        <v>0</v>
      </c>
      <c r="I287" s="382">
        <f t="shared" si="94"/>
        <v>0</v>
      </c>
      <c r="J287" s="382">
        <f t="shared" si="94"/>
        <v>0</v>
      </c>
      <c r="K287" s="382">
        <f t="shared" si="94"/>
        <v>0</v>
      </c>
      <c r="L287" s="445">
        <f t="shared" si="94"/>
        <v>0</v>
      </c>
      <c r="M287" s="382">
        <f t="shared" si="94"/>
        <v>0</v>
      </c>
      <c r="N287" s="382">
        <f t="shared" si="94"/>
        <v>0</v>
      </c>
      <c r="O287" s="382">
        <f t="shared" si="94"/>
        <v>0</v>
      </c>
      <c r="P287" s="382">
        <f t="shared" si="94"/>
        <v>0</v>
      </c>
      <c r="Q287" s="445">
        <f t="shared" si="94"/>
        <v>0</v>
      </c>
    </row>
    <row r="288" spans="1:17" x14ac:dyDescent="0.25">
      <c r="A288" s="99" t="s">
        <v>169</v>
      </c>
      <c r="B288" s="4"/>
      <c r="C288" s="382">
        <f t="shared" ref="C288:Q288" si="95">ROUND(C12+C32+C74-C104-C138-C174-C204-C221-C243-C270,3)</f>
        <v>0</v>
      </c>
      <c r="D288" s="382">
        <f t="shared" si="95"/>
        <v>0</v>
      </c>
      <c r="E288" s="382">
        <f t="shared" si="95"/>
        <v>0</v>
      </c>
      <c r="F288" s="382">
        <f t="shared" si="95"/>
        <v>0</v>
      </c>
      <c r="G288" s="445">
        <f t="shared" si="95"/>
        <v>0</v>
      </c>
      <c r="H288" s="382">
        <f t="shared" si="95"/>
        <v>0</v>
      </c>
      <c r="I288" s="382">
        <f t="shared" si="95"/>
        <v>0</v>
      </c>
      <c r="J288" s="382">
        <f t="shared" si="95"/>
        <v>0</v>
      </c>
      <c r="K288" s="382">
        <f t="shared" si="95"/>
        <v>0</v>
      </c>
      <c r="L288" s="445">
        <f t="shared" si="95"/>
        <v>0</v>
      </c>
      <c r="M288" s="382">
        <f t="shared" si="95"/>
        <v>0</v>
      </c>
      <c r="N288" s="382">
        <f t="shared" si="95"/>
        <v>0</v>
      </c>
      <c r="O288" s="382">
        <f t="shared" si="95"/>
        <v>0</v>
      </c>
      <c r="P288" s="382">
        <f t="shared" si="95"/>
        <v>0</v>
      </c>
      <c r="Q288" s="445">
        <f t="shared" si="95"/>
        <v>0</v>
      </c>
    </row>
    <row r="289" spans="1:17" x14ac:dyDescent="0.25">
      <c r="A289" s="99" t="s">
        <v>170</v>
      </c>
      <c r="B289" s="4"/>
      <c r="C289" s="382">
        <f t="shared" ref="C289:Q289" si="96">ROUND(C13+C39+C77-C107-C143-C179-C206-C224-C246-C271,3)</f>
        <v>0</v>
      </c>
      <c r="D289" s="382">
        <f t="shared" si="96"/>
        <v>0</v>
      </c>
      <c r="E289" s="382">
        <f t="shared" si="96"/>
        <v>0</v>
      </c>
      <c r="F289" s="382">
        <f t="shared" si="96"/>
        <v>0</v>
      </c>
      <c r="G289" s="445">
        <f t="shared" si="96"/>
        <v>0</v>
      </c>
      <c r="H289" s="382">
        <f t="shared" si="96"/>
        <v>0</v>
      </c>
      <c r="I289" s="382">
        <f t="shared" si="96"/>
        <v>0</v>
      </c>
      <c r="J289" s="382">
        <f t="shared" si="96"/>
        <v>0</v>
      </c>
      <c r="K289" s="382">
        <f t="shared" si="96"/>
        <v>0</v>
      </c>
      <c r="L289" s="445">
        <f t="shared" si="96"/>
        <v>0</v>
      </c>
      <c r="M289" s="382">
        <f t="shared" si="96"/>
        <v>0</v>
      </c>
      <c r="N289" s="382">
        <f t="shared" si="96"/>
        <v>0</v>
      </c>
      <c r="O289" s="382">
        <f t="shared" si="96"/>
        <v>0</v>
      </c>
      <c r="P289" s="382">
        <f t="shared" si="96"/>
        <v>0</v>
      </c>
      <c r="Q289" s="445">
        <f t="shared" si="96"/>
        <v>0</v>
      </c>
    </row>
    <row r="290" spans="1:17" x14ac:dyDescent="0.25">
      <c r="A290" s="99" t="s">
        <v>171</v>
      </c>
      <c r="B290" s="4"/>
      <c r="C290" s="382">
        <f t="shared" ref="C290:Q290" si="97">ROUND(C14+C46+C80-C110-C148-C184-C208-C227-C249-C272,3)</f>
        <v>0</v>
      </c>
      <c r="D290" s="382">
        <f t="shared" si="97"/>
        <v>0</v>
      </c>
      <c r="E290" s="382">
        <f t="shared" si="97"/>
        <v>0</v>
      </c>
      <c r="F290" s="382">
        <f t="shared" si="97"/>
        <v>0</v>
      </c>
      <c r="G290" s="445">
        <f t="shared" si="97"/>
        <v>0</v>
      </c>
      <c r="H290" s="382">
        <f t="shared" si="97"/>
        <v>0</v>
      </c>
      <c r="I290" s="382">
        <f t="shared" si="97"/>
        <v>0</v>
      </c>
      <c r="J290" s="382">
        <f t="shared" si="97"/>
        <v>0</v>
      </c>
      <c r="K290" s="382">
        <f t="shared" si="97"/>
        <v>0</v>
      </c>
      <c r="L290" s="445">
        <f t="shared" si="97"/>
        <v>0</v>
      </c>
      <c r="M290" s="382">
        <f t="shared" si="97"/>
        <v>0</v>
      </c>
      <c r="N290" s="382">
        <f t="shared" si="97"/>
        <v>0</v>
      </c>
      <c r="O290" s="382">
        <f t="shared" si="97"/>
        <v>0</v>
      </c>
      <c r="P290" s="382">
        <f t="shared" si="97"/>
        <v>0</v>
      </c>
      <c r="Q290" s="445">
        <f t="shared" si="97"/>
        <v>0</v>
      </c>
    </row>
    <row r="291" spans="1:17" x14ac:dyDescent="0.25">
      <c r="A291" s="99" t="s">
        <v>176</v>
      </c>
      <c r="B291" s="4"/>
      <c r="C291" s="382">
        <f t="shared" ref="C291:Q291" si="98">ROUND(C15+C53+C83-C113-C153-C189-C210-C230-C252-C273,3)</f>
        <v>0</v>
      </c>
      <c r="D291" s="382">
        <f t="shared" si="98"/>
        <v>0</v>
      </c>
      <c r="E291" s="382">
        <f t="shared" si="98"/>
        <v>0</v>
      </c>
      <c r="F291" s="382">
        <f t="shared" si="98"/>
        <v>0</v>
      </c>
      <c r="G291" s="445">
        <f t="shared" si="98"/>
        <v>0</v>
      </c>
      <c r="H291" s="382">
        <f t="shared" si="98"/>
        <v>0</v>
      </c>
      <c r="I291" s="382">
        <f t="shared" si="98"/>
        <v>0</v>
      </c>
      <c r="J291" s="382">
        <f t="shared" si="98"/>
        <v>0</v>
      </c>
      <c r="K291" s="382">
        <f t="shared" si="98"/>
        <v>0</v>
      </c>
      <c r="L291" s="445">
        <f t="shared" si="98"/>
        <v>0</v>
      </c>
      <c r="M291" s="382">
        <f t="shared" si="98"/>
        <v>0</v>
      </c>
      <c r="N291" s="382">
        <f t="shared" si="98"/>
        <v>0</v>
      </c>
      <c r="O291" s="382">
        <f t="shared" si="98"/>
        <v>0</v>
      </c>
      <c r="P291" s="382">
        <f t="shared" si="98"/>
        <v>0</v>
      </c>
      <c r="Q291" s="445">
        <f t="shared" si="98"/>
        <v>0</v>
      </c>
    </row>
    <row r="292" spans="1:17" x14ac:dyDescent="0.25">
      <c r="A292" s="99" t="s">
        <v>172</v>
      </c>
      <c r="B292" s="4"/>
      <c r="C292" s="382">
        <f t="shared" ref="C292:Q292" si="99">ROUND(C16+C60+C86-C116-C158-C194-C212-C233-C256-C274,3)</f>
        <v>0</v>
      </c>
      <c r="D292" s="382">
        <f t="shared" si="99"/>
        <v>0</v>
      </c>
      <c r="E292" s="382">
        <f t="shared" si="99"/>
        <v>0</v>
      </c>
      <c r="F292" s="382">
        <f t="shared" si="99"/>
        <v>0</v>
      </c>
      <c r="G292" s="445">
        <f t="shared" si="99"/>
        <v>0</v>
      </c>
      <c r="H292" s="382">
        <f t="shared" si="99"/>
        <v>0</v>
      </c>
      <c r="I292" s="382">
        <f t="shared" si="99"/>
        <v>0</v>
      </c>
      <c r="J292" s="382">
        <f t="shared" si="99"/>
        <v>0</v>
      </c>
      <c r="K292" s="382">
        <f t="shared" si="99"/>
        <v>0</v>
      </c>
      <c r="L292" s="445">
        <f t="shared" si="99"/>
        <v>0</v>
      </c>
      <c r="M292" s="382">
        <f t="shared" si="99"/>
        <v>0</v>
      </c>
      <c r="N292" s="382">
        <f t="shared" si="99"/>
        <v>0</v>
      </c>
      <c r="O292" s="382">
        <f t="shared" si="99"/>
        <v>0</v>
      </c>
      <c r="P292" s="382">
        <f t="shared" si="99"/>
        <v>0</v>
      </c>
      <c r="Q292" s="445">
        <f t="shared" si="99"/>
        <v>0</v>
      </c>
    </row>
    <row r="417" ht="15" customHeight="1" x14ac:dyDescent="0.25"/>
  </sheetData>
  <sheetProtection algorithmName="SHA-512" hashValue="C4xNvUXOKs2kqEuv2rusz2CBHKvneT6vWtL/AKlh+TiHVzkr8/XLo9ZvetpuCrFJof/S6rZVIPlklhXRnabeXQ==" saltValue="EZ3b8mGNYnyGtKd6FAOSwg==" spinCount="100000" sheet="1" objects="1" scenarios="1"/>
  <mergeCells count="8">
    <mergeCell ref="H7:K7"/>
    <mergeCell ref="Q7:Q8"/>
    <mergeCell ref="M7:P7"/>
    <mergeCell ref="A7:A8"/>
    <mergeCell ref="B7:B8"/>
    <mergeCell ref="G7:G8"/>
    <mergeCell ref="C7:F7"/>
    <mergeCell ref="L7:L8"/>
  </mergeCells>
  <dataValidations count="4">
    <dataValidation type="decimal" operator="greaterThan" allowBlank="1" showInputMessage="1" showErrorMessage="1" errorTitle="Недопустимое значение" error="Вы ввели недопустимое значение (текст). В ячейках допускает ввод только числовых значений." sqref="Q22:Q96 G22:G96 L22:L96">
      <formula1>-1000000000</formula1>
    </dataValidation>
    <dataValidation type="decimal" operator="greaterThan" allowBlank="1" showInputMessage="1" showErrorMessage="1" sqref="M70:P258 C70:F258 H70:K258">
      <formula1>-1000000000</formula1>
    </dataValidation>
    <dataValidation type="whole" operator="greaterThan" allowBlank="1" showInputMessage="1" showErrorMessage="1" sqref="M259:P274">
      <formula1>-1000000000</formula1>
    </dataValidation>
    <dataValidation type="decimal" allowBlank="1" showInputMessage="1" showErrorMessage="1" sqref="G201 L201 Q201 G203 L203 Q203 G205 L205 Q205 G207 L207 Q207 G209 L209 Q209 G211 L211 Q211 G213 L213 Q213">
      <formula1>-1000000000</formula1>
      <formula2>1000000000000000</formula2>
    </dataValidation>
  </dataValidations>
  <pageMargins left="0.7" right="0.7" top="0.75" bottom="0.75" header="0.51180555555555496" footer="0.51180555555555496"/>
  <pageSetup paperSize="9" scale="26" firstPageNumber="0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outlinePr summaryBelow="0" summaryRight="0"/>
  </sheetPr>
  <dimension ref="A1:T416"/>
  <sheetViews>
    <sheetView showGridLines="0" zoomScaleNormal="100" workbookViewId="0">
      <pane xSplit="2" ySplit="8" topLeftCell="E33" activePane="bottomRight" state="frozen"/>
      <selection pane="topRight" activeCell="C1" sqref="C1"/>
      <selection pane="bottomLeft" activeCell="A9" sqref="A9"/>
      <selection pane="bottomRight" activeCell="L38" sqref="L38"/>
    </sheetView>
  </sheetViews>
  <sheetFormatPr defaultRowHeight="15" outlineLevelRow="2" x14ac:dyDescent="0.25"/>
  <cols>
    <col min="1" max="1" width="53.5703125" style="19" customWidth="1"/>
    <col min="2" max="2" width="11.5703125" customWidth="1"/>
    <col min="3" max="17" width="13.7109375" customWidth="1"/>
  </cols>
  <sheetData>
    <row r="1" spans="1:20" ht="15" customHeight="1" outlineLevel="1" x14ac:dyDescent="0.25">
      <c r="A1" s="38"/>
      <c r="B1" s="39" t="s">
        <v>12</v>
      </c>
      <c r="R1" s="4"/>
    </row>
    <row r="2" spans="1:20" ht="15" customHeight="1" outlineLevel="1" x14ac:dyDescent="0.25">
      <c r="A2" s="37" t="s">
        <v>11</v>
      </c>
      <c r="B2" s="34"/>
      <c r="R2" s="13"/>
    </row>
    <row r="3" spans="1:20" ht="15" customHeight="1" outlineLevel="1" x14ac:dyDescent="0.25">
      <c r="A3" s="37" t="s">
        <v>100</v>
      </c>
      <c r="B3" s="161"/>
      <c r="R3" s="13"/>
    </row>
    <row r="4" spans="1:20" ht="15" customHeight="1" outlineLevel="1" x14ac:dyDescent="0.25">
      <c r="A4" s="19" t="s">
        <v>67</v>
      </c>
      <c r="R4" s="13"/>
    </row>
    <row r="5" spans="1:20" ht="15" customHeight="1" outlineLevel="1" x14ac:dyDescent="0.25">
      <c r="E5" s="14"/>
      <c r="F5" s="14"/>
      <c r="L5" s="14"/>
      <c r="R5" s="13"/>
      <c r="S5" s="13"/>
      <c r="T5" s="13"/>
    </row>
    <row r="6" spans="1:20" ht="15" customHeight="1" thickBot="1" x14ac:dyDescent="0.3">
      <c r="S6" s="13"/>
      <c r="T6" s="13"/>
    </row>
    <row r="7" spans="1:20" ht="15" customHeight="1" x14ac:dyDescent="0.25">
      <c r="A7" s="587" t="s">
        <v>25</v>
      </c>
      <c r="B7" s="589" t="s">
        <v>68</v>
      </c>
      <c r="C7" s="591" t="str">
        <f>YEAR(Test_date)&amp;" год"</f>
        <v>2020 год</v>
      </c>
      <c r="D7" s="583"/>
      <c r="E7" s="583"/>
      <c r="F7" s="584"/>
      <c r="G7" s="585" t="str">
        <f>C7</f>
        <v>2020 год</v>
      </c>
      <c r="H7" s="582" t="str">
        <f>(LEFT(C7,4)+1)&amp;" год"</f>
        <v>2021 год</v>
      </c>
      <c r="I7" s="583"/>
      <c r="J7" s="583"/>
      <c r="K7" s="584"/>
      <c r="L7" s="585" t="str">
        <f>H7</f>
        <v>2021 год</v>
      </c>
      <c r="M7" s="582" t="str">
        <f>(LEFT(H7,4)+1)&amp;" год"</f>
        <v>2022 год</v>
      </c>
      <c r="N7" s="583"/>
      <c r="O7" s="583"/>
      <c r="P7" s="584"/>
      <c r="Q7" s="585" t="str">
        <f>M7</f>
        <v>2022 год</v>
      </c>
      <c r="S7" s="13"/>
      <c r="T7" s="13"/>
    </row>
    <row r="8" spans="1:20" ht="15" customHeight="1" thickBot="1" x14ac:dyDescent="0.3">
      <c r="A8" s="588"/>
      <c r="B8" s="590"/>
      <c r="C8" s="504" t="s">
        <v>1</v>
      </c>
      <c r="D8" s="505" t="s">
        <v>2</v>
      </c>
      <c r="E8" s="505" t="s">
        <v>3</v>
      </c>
      <c r="F8" s="506" t="s">
        <v>4</v>
      </c>
      <c r="G8" s="586"/>
      <c r="H8" s="507" t="s">
        <v>1</v>
      </c>
      <c r="I8" s="505" t="s">
        <v>2</v>
      </c>
      <c r="J8" s="505" t="s">
        <v>3</v>
      </c>
      <c r="K8" s="506" t="s">
        <v>4</v>
      </c>
      <c r="L8" s="586"/>
      <c r="M8" s="507" t="s">
        <v>1</v>
      </c>
      <c r="N8" s="505" t="s">
        <v>2</v>
      </c>
      <c r="O8" s="505" t="s">
        <v>3</v>
      </c>
      <c r="P8" s="508" t="s">
        <v>4</v>
      </c>
      <c r="Q8" s="586"/>
      <c r="S8" s="13"/>
      <c r="T8" s="13"/>
    </row>
    <row r="9" spans="1:20" s="13" customFormat="1" ht="15" customHeight="1" x14ac:dyDescent="0.25">
      <c r="A9" s="251" t="s">
        <v>70</v>
      </c>
      <c r="B9" s="446" t="s">
        <v>149</v>
      </c>
      <c r="C9" s="485">
        <f>ROUND(C13+C12+C11+C10+C14+C15+C16,3)</f>
        <v>343.101</v>
      </c>
      <c r="D9" s="486">
        <f>ROUND(D13+D12+D11+D10+D14+D15+D16,3)</f>
        <v>455.99799999999999</v>
      </c>
      <c r="E9" s="253">
        <f>ROUND(E13+E12+E11+E10+E14+E15+E16,3)</f>
        <v>473.94799999999998</v>
      </c>
      <c r="F9" s="254">
        <f>ROUND(F13+F12+F11+F10+F14+F15+F16,3)</f>
        <v>700.11199999999997</v>
      </c>
      <c r="G9" s="255">
        <f>ROUND(G10+G11+G12+G13+G14+G15+G16,3)</f>
        <v>343.101</v>
      </c>
      <c r="H9" s="252">
        <f>ROUND(H13+H12+H11+H10+H14+H15+H16,3)</f>
        <v>342.80399999999997</v>
      </c>
      <c r="I9" s="253">
        <f>ROUND(I13+I12+I11+I10+I14+I15+I16,3)</f>
        <v>455.70100000000002</v>
      </c>
      <c r="J9" s="253">
        <f>ROUND(J13+J12+J11+J10+J14+J15+J16,3)</f>
        <v>476.94499999999999</v>
      </c>
      <c r="K9" s="254">
        <f>ROUND(K13+K12+K11+K10+K14+K15+K16,3)</f>
        <v>703.52800000000002</v>
      </c>
      <c r="L9" s="255">
        <f>ROUND(L10+L11+L12+L13+L14+L15+L16,3)</f>
        <v>342.80399999999997</v>
      </c>
      <c r="M9" s="252">
        <f>ROUND(M13+M12+M11+M10+M14+M15+M16,3)</f>
        <v>352.13600000000002</v>
      </c>
      <c r="N9" s="253">
        <f>ROUND(N13+N12+N11+N10+N14+N15+N16,3)</f>
        <v>465.03500000000003</v>
      </c>
      <c r="O9" s="253">
        <f>ROUND(O13+O12+O11+O10+O14+O15+O16,3)</f>
        <v>487.75299999999999</v>
      </c>
      <c r="P9" s="256">
        <f>ROUND(P13+P12+P11+P10+P14+P15+P16,3)</f>
        <v>650.23400000000004</v>
      </c>
      <c r="Q9" s="255">
        <f>ROUND(Q10+Q11+Q12+Q13+Q14+Q15+Q16,3)</f>
        <v>352.13600000000002</v>
      </c>
    </row>
    <row r="10" spans="1:20" s="19" customFormat="1" ht="15" customHeight="1" outlineLevel="1" x14ac:dyDescent="0.25">
      <c r="A10" s="29" t="s">
        <v>167</v>
      </c>
      <c r="B10" s="447" t="s">
        <v>149</v>
      </c>
      <c r="C10" s="257">
        <f t="shared" ref="C10:C16" si="0">ROUND(G10,3)</f>
        <v>4.03</v>
      </c>
      <c r="D10" s="153">
        <f t="shared" ref="D10:F16" si="1">ROUND(C267,3)</f>
        <v>8.91</v>
      </c>
      <c r="E10" s="153">
        <f t="shared" si="1"/>
        <v>6.4889999999999999</v>
      </c>
      <c r="F10" s="154">
        <f t="shared" si="1"/>
        <v>3.129</v>
      </c>
      <c r="G10" s="237">
        <f>ROUND('1. Статистика'!AK173,3)</f>
        <v>4.03</v>
      </c>
      <c r="H10" s="152">
        <f t="shared" ref="H10:H16" si="2">ROUND(L10,3)</f>
        <v>0.90100000000000002</v>
      </c>
      <c r="I10" s="153">
        <f t="shared" ref="I10:K16" si="3">ROUND(H267,3)</f>
        <v>5.7809999999999997</v>
      </c>
      <c r="J10" s="153">
        <f t="shared" si="3"/>
        <v>3.36</v>
      </c>
      <c r="K10" s="154">
        <f t="shared" si="3"/>
        <v>0.7</v>
      </c>
      <c r="L10" s="237">
        <f t="shared" ref="L10:L16" si="4">ROUND(F267,3)</f>
        <v>0.90100000000000002</v>
      </c>
      <c r="M10" s="152">
        <f t="shared" ref="M10:M16" si="5">ROUND(Q10,3)</f>
        <v>0.90100000000000002</v>
      </c>
      <c r="N10" s="153">
        <f t="shared" ref="N10:P16" si="6">ROUND(M267,3)</f>
        <v>5.7809999999999997</v>
      </c>
      <c r="O10" s="153">
        <f t="shared" si="6"/>
        <v>3.36</v>
      </c>
      <c r="P10" s="155">
        <f t="shared" si="6"/>
        <v>0.81499999999999995</v>
      </c>
      <c r="Q10" s="237">
        <f t="shared" ref="Q10:Q16" si="7">ROUND(K267,3)</f>
        <v>0.90100000000000002</v>
      </c>
    </row>
    <row r="11" spans="1:20" s="19" customFormat="1" ht="15" customHeight="1" outlineLevel="1" x14ac:dyDescent="0.25">
      <c r="A11" s="29" t="s">
        <v>168</v>
      </c>
      <c r="B11" s="447" t="s">
        <v>149</v>
      </c>
      <c r="C11" s="257">
        <f t="shared" si="0"/>
        <v>174.96</v>
      </c>
      <c r="D11" s="153">
        <f t="shared" si="1"/>
        <v>320.28399999999999</v>
      </c>
      <c r="E11" s="153">
        <f t="shared" si="1"/>
        <v>320.73399999999998</v>
      </c>
      <c r="F11" s="154">
        <f t="shared" si="1"/>
        <v>406.75299999999999</v>
      </c>
      <c r="G11" s="237">
        <f>ROUND('1. Статистика'!AK174,3)</f>
        <v>174.96</v>
      </c>
      <c r="H11" s="152">
        <f t="shared" si="2"/>
        <v>86.820999999999998</v>
      </c>
      <c r="I11" s="153">
        <f t="shared" si="3"/>
        <v>232.14500000000001</v>
      </c>
      <c r="J11" s="153">
        <f t="shared" si="3"/>
        <v>232.595</v>
      </c>
      <c r="K11" s="154">
        <f t="shared" si="3"/>
        <v>309.40699999999998</v>
      </c>
      <c r="L11" s="237">
        <f t="shared" si="4"/>
        <v>86.820999999999998</v>
      </c>
      <c r="M11" s="152">
        <f t="shared" si="5"/>
        <v>10.401</v>
      </c>
      <c r="N11" s="153">
        <f t="shared" si="6"/>
        <v>155.72499999999999</v>
      </c>
      <c r="O11" s="153">
        <f t="shared" si="6"/>
        <v>156.17500000000001</v>
      </c>
      <c r="P11" s="155">
        <f t="shared" si="6"/>
        <v>233.768</v>
      </c>
      <c r="Q11" s="237">
        <f t="shared" si="7"/>
        <v>10.401</v>
      </c>
    </row>
    <row r="12" spans="1:20" s="19" customFormat="1" ht="15" customHeight="1" outlineLevel="1" x14ac:dyDescent="0.25">
      <c r="A12" s="29" t="s">
        <v>169</v>
      </c>
      <c r="B12" s="447" t="s">
        <v>149</v>
      </c>
      <c r="C12" s="257">
        <f t="shared" si="0"/>
        <v>2.238</v>
      </c>
      <c r="D12" s="153">
        <f t="shared" si="1"/>
        <v>2.0179999999999998</v>
      </c>
      <c r="E12" s="153">
        <f t="shared" si="1"/>
        <v>3.6259999999999999</v>
      </c>
      <c r="F12" s="154">
        <f t="shared" si="1"/>
        <v>13.819000000000001</v>
      </c>
      <c r="G12" s="237">
        <f>ROUND('1. Статистика'!AK175,3)</f>
        <v>2.238</v>
      </c>
      <c r="H12" s="152">
        <f t="shared" si="2"/>
        <v>5.2779999999999996</v>
      </c>
      <c r="I12" s="153">
        <f t="shared" si="3"/>
        <v>5.0579999999999998</v>
      </c>
      <c r="J12" s="153">
        <f t="shared" si="3"/>
        <v>6.6660000000000004</v>
      </c>
      <c r="K12" s="154">
        <f t="shared" si="3"/>
        <v>16.859000000000002</v>
      </c>
      <c r="L12" s="237">
        <f t="shared" si="4"/>
        <v>5.2779999999999996</v>
      </c>
      <c r="M12" s="152">
        <f t="shared" si="5"/>
        <v>8.3179999999999996</v>
      </c>
      <c r="N12" s="153">
        <f t="shared" si="6"/>
        <v>8.0980000000000008</v>
      </c>
      <c r="O12" s="153">
        <f t="shared" si="6"/>
        <v>9.7059999999999995</v>
      </c>
      <c r="P12" s="155">
        <f t="shared" si="6"/>
        <v>19.899000000000001</v>
      </c>
      <c r="Q12" s="237">
        <f t="shared" si="7"/>
        <v>8.3179999999999996</v>
      </c>
    </row>
    <row r="13" spans="1:20" s="19" customFormat="1" ht="15" customHeight="1" outlineLevel="1" x14ac:dyDescent="0.25">
      <c r="A13" s="29" t="s">
        <v>170</v>
      </c>
      <c r="B13" s="447" t="s">
        <v>149</v>
      </c>
      <c r="C13" s="257">
        <f t="shared" si="0"/>
        <v>2.6480000000000001</v>
      </c>
      <c r="D13" s="153">
        <f t="shared" si="1"/>
        <v>0.39800000000000002</v>
      </c>
      <c r="E13" s="153">
        <f t="shared" si="1"/>
        <v>0.64700000000000002</v>
      </c>
      <c r="F13" s="154">
        <f t="shared" si="1"/>
        <v>2.7250000000000001</v>
      </c>
      <c r="G13" s="237">
        <f>ROUND('1. Статистика'!AK176,3)</f>
        <v>2.6480000000000001</v>
      </c>
      <c r="H13" s="152">
        <f t="shared" si="2"/>
        <v>2.6240000000000001</v>
      </c>
      <c r="I13" s="153">
        <f t="shared" si="3"/>
        <v>0.374</v>
      </c>
      <c r="J13" s="153">
        <f t="shared" si="3"/>
        <v>0.623</v>
      </c>
      <c r="K13" s="154">
        <f t="shared" si="3"/>
        <v>2.7010000000000001</v>
      </c>
      <c r="L13" s="237">
        <f t="shared" si="4"/>
        <v>2.6240000000000001</v>
      </c>
      <c r="M13" s="152">
        <f t="shared" si="5"/>
        <v>2.6240000000000001</v>
      </c>
      <c r="N13" s="153">
        <f t="shared" si="6"/>
        <v>0.376</v>
      </c>
      <c r="O13" s="153">
        <f t="shared" si="6"/>
        <v>0.625</v>
      </c>
      <c r="P13" s="155">
        <f t="shared" si="6"/>
        <v>2.7029999999999998</v>
      </c>
      <c r="Q13" s="237">
        <f t="shared" si="7"/>
        <v>2.6240000000000001</v>
      </c>
    </row>
    <row r="14" spans="1:20" s="19" customFormat="1" ht="15" customHeight="1" outlineLevel="1" x14ac:dyDescent="0.25">
      <c r="A14" s="29" t="s">
        <v>171</v>
      </c>
      <c r="B14" s="447" t="s">
        <v>149</v>
      </c>
      <c r="C14" s="257">
        <f t="shared" si="0"/>
        <v>5.0739999999999998</v>
      </c>
      <c r="D14" s="153">
        <f t="shared" si="1"/>
        <v>5.1740000000000004</v>
      </c>
      <c r="E14" s="153">
        <f t="shared" si="1"/>
        <v>1.591</v>
      </c>
      <c r="F14" s="154">
        <f t="shared" si="1"/>
        <v>8.359</v>
      </c>
      <c r="G14" s="237">
        <f>ROUND('1. Статистика'!AK177,3)</f>
        <v>5.0739999999999998</v>
      </c>
      <c r="H14" s="152">
        <f t="shared" si="2"/>
        <v>2.3479999999999999</v>
      </c>
      <c r="I14" s="153">
        <f t="shared" si="3"/>
        <v>2.448</v>
      </c>
      <c r="J14" s="153">
        <f t="shared" si="3"/>
        <v>0.1</v>
      </c>
      <c r="K14" s="154">
        <f t="shared" si="3"/>
        <v>6.8179999999999996</v>
      </c>
      <c r="L14" s="237">
        <f t="shared" si="4"/>
        <v>2.3479999999999999</v>
      </c>
      <c r="M14" s="152">
        <f t="shared" si="5"/>
        <v>1</v>
      </c>
      <c r="N14" s="153">
        <f t="shared" si="6"/>
        <v>1.1000000000000001</v>
      </c>
      <c r="O14" s="153">
        <f t="shared" si="6"/>
        <v>0.252</v>
      </c>
      <c r="P14" s="155">
        <f t="shared" si="6"/>
        <v>7.02</v>
      </c>
      <c r="Q14" s="237">
        <f t="shared" si="7"/>
        <v>1</v>
      </c>
    </row>
    <row r="15" spans="1:20" s="19" customFormat="1" ht="15" customHeight="1" outlineLevel="1" x14ac:dyDescent="0.25">
      <c r="A15" s="29" t="s">
        <v>176</v>
      </c>
      <c r="B15" s="447" t="s">
        <v>149</v>
      </c>
      <c r="C15" s="257">
        <f t="shared" si="0"/>
        <v>90.891999999999996</v>
      </c>
      <c r="D15" s="153">
        <f t="shared" si="1"/>
        <v>58.892000000000003</v>
      </c>
      <c r="E15" s="153">
        <f t="shared" si="1"/>
        <v>54.314</v>
      </c>
      <c r="F15" s="154">
        <f t="shared" si="1"/>
        <v>139.607</v>
      </c>
      <c r="G15" s="237">
        <f>ROUND('1. Статистика'!AK178,3)</f>
        <v>90.891999999999996</v>
      </c>
      <c r="H15" s="152">
        <f t="shared" si="2"/>
        <v>101.941</v>
      </c>
      <c r="I15" s="153">
        <f t="shared" si="3"/>
        <v>69.941000000000003</v>
      </c>
      <c r="J15" s="153">
        <f t="shared" si="3"/>
        <v>65.337000000000003</v>
      </c>
      <c r="K15" s="154">
        <f t="shared" si="3"/>
        <v>150.60400000000001</v>
      </c>
      <c r="L15" s="237">
        <f t="shared" si="4"/>
        <v>101.941</v>
      </c>
      <c r="M15" s="152">
        <f t="shared" si="5"/>
        <v>112.913</v>
      </c>
      <c r="N15" s="153">
        <f t="shared" si="6"/>
        <v>80.912999999999997</v>
      </c>
      <c r="O15" s="153">
        <f t="shared" si="6"/>
        <v>76.283000000000001</v>
      </c>
      <c r="P15" s="155">
        <f t="shared" si="6"/>
        <v>161.52500000000001</v>
      </c>
      <c r="Q15" s="237">
        <f t="shared" si="7"/>
        <v>112.913</v>
      </c>
    </row>
    <row r="16" spans="1:20" s="19" customFormat="1" ht="15" customHeight="1" outlineLevel="1" x14ac:dyDescent="0.25">
      <c r="A16" s="29" t="s">
        <v>172</v>
      </c>
      <c r="B16" s="447" t="s">
        <v>149</v>
      </c>
      <c r="C16" s="257">
        <f t="shared" si="0"/>
        <v>63.259</v>
      </c>
      <c r="D16" s="153">
        <f t="shared" si="1"/>
        <v>60.322000000000003</v>
      </c>
      <c r="E16" s="153">
        <f t="shared" si="1"/>
        <v>86.546999999999997</v>
      </c>
      <c r="F16" s="154">
        <f t="shared" si="1"/>
        <v>125.72</v>
      </c>
      <c r="G16" s="237">
        <f>ROUND('1. Статистика'!AK179,3)</f>
        <v>63.259</v>
      </c>
      <c r="H16" s="152">
        <f t="shared" si="2"/>
        <v>142.89099999999999</v>
      </c>
      <c r="I16" s="153">
        <f t="shared" si="3"/>
        <v>139.95400000000001</v>
      </c>
      <c r="J16" s="153">
        <f t="shared" si="3"/>
        <v>168.26400000000001</v>
      </c>
      <c r="K16" s="154">
        <f t="shared" si="3"/>
        <v>216.43899999999999</v>
      </c>
      <c r="L16" s="237">
        <f t="shared" si="4"/>
        <v>142.89099999999999</v>
      </c>
      <c r="M16" s="152">
        <f t="shared" si="5"/>
        <v>215.97900000000001</v>
      </c>
      <c r="N16" s="153">
        <f t="shared" si="6"/>
        <v>213.042</v>
      </c>
      <c r="O16" s="153">
        <f t="shared" si="6"/>
        <v>241.352</v>
      </c>
      <c r="P16" s="155">
        <f t="shared" si="6"/>
        <v>224.50399999999999</v>
      </c>
      <c r="Q16" s="237">
        <f t="shared" si="7"/>
        <v>215.97900000000001</v>
      </c>
    </row>
    <row r="17" spans="1:18" s="33" customFormat="1" ht="15" customHeight="1" x14ac:dyDescent="0.25">
      <c r="A17" s="248" t="s">
        <v>71</v>
      </c>
      <c r="B17" s="448" t="s">
        <v>149</v>
      </c>
      <c r="C17" s="258">
        <f t="shared" ref="C17:Q17" si="8">ROUND(C18+C25+C32+C39+C46+C53+C60,3)</f>
        <v>151.70400000000001</v>
      </c>
      <c r="D17" s="233">
        <f t="shared" si="8"/>
        <v>95.372</v>
      </c>
      <c r="E17" s="233">
        <f t="shared" si="8"/>
        <v>882.20299999999997</v>
      </c>
      <c r="F17" s="234">
        <f t="shared" si="8"/>
        <v>297.36200000000002</v>
      </c>
      <c r="G17" s="151">
        <f t="shared" si="8"/>
        <v>1426.6410000000001</v>
      </c>
      <c r="H17" s="232">
        <f t="shared" si="8"/>
        <v>151.70400000000001</v>
      </c>
      <c r="I17" s="233">
        <f t="shared" si="8"/>
        <v>97.456999999999994</v>
      </c>
      <c r="J17" s="233">
        <f t="shared" si="8"/>
        <v>892.55499999999995</v>
      </c>
      <c r="K17" s="234">
        <f t="shared" si="8"/>
        <v>301.73099999999999</v>
      </c>
      <c r="L17" s="151">
        <f t="shared" si="8"/>
        <v>1443.4469999999999</v>
      </c>
      <c r="M17" s="232">
        <f t="shared" si="8"/>
        <v>151.70400000000001</v>
      </c>
      <c r="N17" s="233">
        <f t="shared" si="8"/>
        <v>97.456999999999994</v>
      </c>
      <c r="O17" s="233">
        <f t="shared" si="8"/>
        <v>892.55499999999995</v>
      </c>
      <c r="P17" s="235">
        <f t="shared" si="8"/>
        <v>301.73099999999999</v>
      </c>
      <c r="Q17" s="151">
        <f t="shared" si="8"/>
        <v>1443.4469999999999</v>
      </c>
    </row>
    <row r="18" spans="1:18" ht="15" customHeight="1" outlineLevel="1" x14ac:dyDescent="0.25">
      <c r="A18" s="29" t="s">
        <v>167</v>
      </c>
      <c r="B18" s="449" t="s">
        <v>149</v>
      </c>
      <c r="C18" s="259">
        <f>ROUND($G$18*'1. Статистика'!D228,3)</f>
        <v>5.28</v>
      </c>
      <c r="D18" s="157">
        <f>ROUND(G18-(C18+E18+F18),3)</f>
        <v>5.2789999999999999</v>
      </c>
      <c r="E18" s="157">
        <f>ROUND($G$18*'1. Статистика'!F228,3)</f>
        <v>19.358000000000001</v>
      </c>
      <c r="F18" s="157">
        <f>ROUND($G$18*'1. Статистика'!G228,3)</f>
        <v>5.28</v>
      </c>
      <c r="G18" s="238">
        <f>ROUND((G19*G22+G20*G23+G21*G24)/10,3)</f>
        <v>35.197000000000003</v>
      </c>
      <c r="H18" s="156">
        <f>ROUND($L$18*'1. Статистика'!D228,3)</f>
        <v>5.28</v>
      </c>
      <c r="I18" s="157">
        <f>ROUND(L18-(H18+J18+K18),3)</f>
        <v>5.2789999999999999</v>
      </c>
      <c r="J18" s="157">
        <f>ROUND($L$18*'1. Статистика'!F228,3)</f>
        <v>19.358000000000001</v>
      </c>
      <c r="K18" s="158">
        <f>ROUND($L$18*'1. Статистика'!G228,3)</f>
        <v>5.28</v>
      </c>
      <c r="L18" s="238">
        <f>ROUND((L19*L22+L20*L23+L21*L24)/10,3)</f>
        <v>35.197000000000003</v>
      </c>
      <c r="M18" s="156">
        <f>ROUND($Q$18*'1. Статистика'!D228,3)</f>
        <v>5.28</v>
      </c>
      <c r="N18" s="157">
        <f>ROUND(Q18-(M18+O18+P18),3)</f>
        <v>5.2789999999999999</v>
      </c>
      <c r="O18" s="157">
        <f>ROUND($Q$18*'1. Статистика'!F228,3)</f>
        <v>19.358000000000001</v>
      </c>
      <c r="P18" s="159">
        <f>ROUND($Q$18*'1. Статистика'!G228,3)</f>
        <v>5.28</v>
      </c>
      <c r="Q18" s="238">
        <f>ROUND((Q19*Q22+Q20*Q23+Q21*Q24)/10,3)</f>
        <v>35.197000000000003</v>
      </c>
    </row>
    <row r="19" spans="1:18" s="23" customFormat="1" ht="15" customHeight="1" outlineLevel="2" x14ac:dyDescent="0.25">
      <c r="A19" s="30" t="s">
        <v>72</v>
      </c>
      <c r="B19" s="450" t="s">
        <v>19</v>
      </c>
      <c r="C19" s="260"/>
      <c r="D19" s="161"/>
      <c r="E19" s="161"/>
      <c r="F19" s="161"/>
      <c r="G19" s="163">
        <f>ROUND('1. Статистика'!F12,3)</f>
        <v>0.02</v>
      </c>
      <c r="H19" s="160"/>
      <c r="I19" s="161"/>
      <c r="J19" s="161"/>
      <c r="K19" s="162"/>
      <c r="L19" s="163">
        <f>ROUND('1. Статистика'!G12,3)</f>
        <v>0.02</v>
      </c>
      <c r="M19" s="160"/>
      <c r="N19" s="161"/>
      <c r="O19" s="161"/>
      <c r="P19" s="164"/>
      <c r="Q19" s="163">
        <f>ROUND('1. Статистика'!H12,3)</f>
        <v>0.02</v>
      </c>
    </row>
    <row r="20" spans="1:18" s="23" customFormat="1" ht="15" customHeight="1" outlineLevel="2" x14ac:dyDescent="0.25">
      <c r="A20" s="30" t="s">
        <v>73</v>
      </c>
      <c r="B20" s="450" t="s">
        <v>19</v>
      </c>
      <c r="C20" s="260"/>
      <c r="D20" s="161"/>
      <c r="E20" s="161"/>
      <c r="F20" s="161"/>
      <c r="G20" s="163">
        <f>ROUND('1. Статистика'!F13,3)</f>
        <v>0.28399999999999997</v>
      </c>
      <c r="H20" s="160"/>
      <c r="I20" s="161"/>
      <c r="J20" s="161"/>
      <c r="K20" s="162"/>
      <c r="L20" s="163">
        <f>ROUND('1. Статистика'!G13,3)</f>
        <v>0.28399999999999997</v>
      </c>
      <c r="M20" s="160"/>
      <c r="N20" s="161"/>
      <c r="O20" s="161"/>
      <c r="P20" s="164"/>
      <c r="Q20" s="163">
        <f>ROUND('1. Статистика'!H13,3)</f>
        <v>0.28399999999999997</v>
      </c>
    </row>
    <row r="21" spans="1:18" s="23" customFormat="1" ht="15" customHeight="1" outlineLevel="2" x14ac:dyDescent="0.25">
      <c r="A21" s="30" t="s">
        <v>74</v>
      </c>
      <c r="B21" s="450" t="s">
        <v>19</v>
      </c>
      <c r="C21" s="260"/>
      <c r="D21" s="161"/>
      <c r="E21" s="161"/>
      <c r="F21" s="161"/>
      <c r="G21" s="163">
        <f>ROUND('1. Статистика'!F14,3)</f>
        <v>0.70499999999999996</v>
      </c>
      <c r="H21" s="160"/>
      <c r="I21" s="161"/>
      <c r="J21" s="161"/>
      <c r="K21" s="162"/>
      <c r="L21" s="163">
        <f>ROUND('1. Статистика'!G14,3)</f>
        <v>0.70499999999999996</v>
      </c>
      <c r="M21" s="160"/>
      <c r="N21" s="161"/>
      <c r="O21" s="161"/>
      <c r="P21" s="164"/>
      <c r="Q21" s="163">
        <f>ROUND('1. Статистика'!H14,3)</f>
        <v>0.70499999999999996</v>
      </c>
    </row>
    <row r="22" spans="1:18" s="23" customFormat="1" ht="15" customHeight="1" outlineLevel="2" x14ac:dyDescent="0.25">
      <c r="A22" s="30" t="s">
        <v>75</v>
      </c>
      <c r="B22" s="451" t="s">
        <v>33</v>
      </c>
      <c r="C22" s="260"/>
      <c r="D22" s="161"/>
      <c r="E22" s="161"/>
      <c r="F22" s="161"/>
      <c r="G22" s="466">
        <f>ROUND('2. Прогноз. Без корректировки'!G22,3)</f>
        <v>266</v>
      </c>
      <c r="H22" s="160"/>
      <c r="I22" s="161"/>
      <c r="J22" s="161"/>
      <c r="K22" s="162"/>
      <c r="L22" s="466">
        <f>ROUND('2. Прогноз. Без корректировки'!L22,3)</f>
        <v>266</v>
      </c>
      <c r="M22" s="160"/>
      <c r="N22" s="161"/>
      <c r="O22" s="161"/>
      <c r="P22" s="164"/>
      <c r="Q22" s="466">
        <f>ROUND('2. Прогноз. Без корректировки'!Q22,3)</f>
        <v>266</v>
      </c>
    </row>
    <row r="23" spans="1:18" s="23" customFormat="1" ht="15" customHeight="1" outlineLevel="2" x14ac:dyDescent="0.25">
      <c r="A23" s="30" t="s">
        <v>76</v>
      </c>
      <c r="B23" s="451" t="s">
        <v>33</v>
      </c>
      <c r="C23" s="260"/>
      <c r="D23" s="161"/>
      <c r="E23" s="161"/>
      <c r="F23" s="161"/>
      <c r="G23" s="466">
        <f>ROUND('2. Прогноз. Без корректировки'!G23,3)</f>
        <v>349.29</v>
      </c>
      <c r="H23" s="160"/>
      <c r="I23" s="161"/>
      <c r="J23" s="161"/>
      <c r="K23" s="162"/>
      <c r="L23" s="466">
        <f>ROUND('2. Прогноз. Без корректировки'!L23,3)</f>
        <v>349.29</v>
      </c>
      <c r="M23" s="160"/>
      <c r="N23" s="161"/>
      <c r="O23" s="161"/>
      <c r="P23" s="164"/>
      <c r="Q23" s="466">
        <f>ROUND('2. Прогноз. Без корректировки'!Q23,3)</f>
        <v>349.29</v>
      </c>
    </row>
    <row r="24" spans="1:18" s="23" customFormat="1" ht="15" customHeight="1" outlineLevel="2" x14ac:dyDescent="0.25">
      <c r="A24" s="30" t="s">
        <v>77</v>
      </c>
      <c r="B24" s="451" t="s">
        <v>33</v>
      </c>
      <c r="C24" s="260"/>
      <c r="D24" s="161"/>
      <c r="E24" s="161"/>
      <c r="F24" s="161"/>
      <c r="G24" s="466">
        <f>ROUND('2. Прогноз. Без корректировки'!G24,3)</f>
        <v>351</v>
      </c>
      <c r="H24" s="160"/>
      <c r="I24" s="161"/>
      <c r="J24" s="161"/>
      <c r="K24" s="162"/>
      <c r="L24" s="466">
        <f>ROUND('2. Прогноз. Без корректировки'!L24,3)</f>
        <v>351</v>
      </c>
      <c r="M24" s="160"/>
      <c r="N24" s="161"/>
      <c r="O24" s="161"/>
      <c r="P24" s="164"/>
      <c r="Q24" s="466">
        <f>ROUND('2. Прогноз. Без корректировки'!Q24,3)</f>
        <v>351</v>
      </c>
      <c r="R24" s="24"/>
    </row>
    <row r="25" spans="1:18" ht="15" customHeight="1" outlineLevel="1" x14ac:dyDescent="0.25">
      <c r="A25" s="29" t="s">
        <v>168</v>
      </c>
      <c r="B25" s="449" t="s">
        <v>149</v>
      </c>
      <c r="C25" s="259">
        <f>ROUND($G$25*'1. Статистика'!D229,3)</f>
        <v>146.42400000000001</v>
      </c>
      <c r="D25" s="157">
        <f>ROUND(G25-(C25+E25+F25),3)</f>
        <v>10.25</v>
      </c>
      <c r="E25" s="157">
        <f>ROUND($G$25*'1. Статистика'!F229,3)</f>
        <v>489.79</v>
      </c>
      <c r="F25" s="157">
        <f>ROUND($G$25*'1. Статистика'!G229,3)</f>
        <v>85.658000000000001</v>
      </c>
      <c r="G25" s="238">
        <f>ROUND((G26*G29+G27*G30+G28*G31)/10,3)</f>
        <v>732.12199999999996</v>
      </c>
      <c r="H25" s="165">
        <f>ROUND($L$25*'1. Статистика'!D229,3)</f>
        <v>146.42400000000001</v>
      </c>
      <c r="I25" s="157">
        <f>ROUND(L25-(H25+J25+K25),3)</f>
        <v>10.25</v>
      </c>
      <c r="J25" s="166">
        <f>ROUND($L$25*'1. Статистика'!F229,3)</f>
        <v>489.79</v>
      </c>
      <c r="K25" s="158">
        <f>ROUND($L$25*'1. Статистика'!G229,3)</f>
        <v>85.658000000000001</v>
      </c>
      <c r="L25" s="238">
        <f>ROUND((L26*L29+L27*L30+L28*L31)/10,3)</f>
        <v>732.12199999999996</v>
      </c>
      <c r="M25" s="165">
        <f>ROUND($Q$25*'1. Статистика'!D229,3)</f>
        <v>146.42400000000001</v>
      </c>
      <c r="N25" s="157">
        <f>ROUND(Q25-(M25+O25+P25),3)</f>
        <v>10.25</v>
      </c>
      <c r="O25" s="166">
        <f>ROUND($Q$25*'1. Статистика'!F229,3)</f>
        <v>489.79</v>
      </c>
      <c r="P25" s="159">
        <f>ROUND($Q$25*'1. Статистика'!G229,3)</f>
        <v>85.658000000000001</v>
      </c>
      <c r="Q25" s="238">
        <f>ROUND((Q26*Q29+Q27*Q30+Q28*Q31)/10,3)</f>
        <v>732.12199999999996</v>
      </c>
    </row>
    <row r="26" spans="1:18" s="23" customFormat="1" ht="15" customHeight="1" outlineLevel="2" x14ac:dyDescent="0.25">
      <c r="A26" s="30" t="s">
        <v>72</v>
      </c>
      <c r="B26" s="450" t="s">
        <v>19</v>
      </c>
      <c r="C26" s="260"/>
      <c r="D26" s="161"/>
      <c r="E26" s="161"/>
      <c r="F26" s="161"/>
      <c r="G26" s="163">
        <f>ROUND('1. Статистика'!F16,3)</f>
        <v>4.5439999999999996</v>
      </c>
      <c r="H26" s="160"/>
      <c r="I26" s="161"/>
      <c r="J26" s="161"/>
      <c r="K26" s="162"/>
      <c r="L26" s="167">
        <f>ROUND('1. Статистика'!G16,3)</f>
        <v>4.5439999999999996</v>
      </c>
      <c r="M26" s="160"/>
      <c r="N26" s="161"/>
      <c r="O26" s="161"/>
      <c r="P26" s="164"/>
      <c r="Q26" s="167">
        <f>ROUND('1. Статистика'!H16,3)</f>
        <v>4.5439999999999996</v>
      </c>
    </row>
    <row r="27" spans="1:18" s="23" customFormat="1" ht="15" customHeight="1" outlineLevel="2" x14ac:dyDescent="0.25">
      <c r="A27" s="30" t="s">
        <v>73</v>
      </c>
      <c r="B27" s="450" t="s">
        <v>19</v>
      </c>
      <c r="C27" s="260"/>
      <c r="D27" s="161"/>
      <c r="E27" s="161"/>
      <c r="F27" s="161"/>
      <c r="G27" s="163">
        <f>ROUND('1. Статистика'!F17,3)</f>
        <v>5.0010000000000003</v>
      </c>
      <c r="H27" s="160"/>
      <c r="I27" s="161"/>
      <c r="J27" s="161"/>
      <c r="K27" s="162"/>
      <c r="L27" s="167">
        <f>ROUND('1. Статистика'!G17,3)</f>
        <v>5.0010000000000003</v>
      </c>
      <c r="M27" s="160"/>
      <c r="N27" s="161"/>
      <c r="O27" s="161"/>
      <c r="P27" s="164"/>
      <c r="Q27" s="167">
        <f>ROUND('1. Статистика'!H17,3)</f>
        <v>5.0010000000000003</v>
      </c>
    </row>
    <row r="28" spans="1:18" s="23" customFormat="1" ht="15" customHeight="1" outlineLevel="2" x14ac:dyDescent="0.25">
      <c r="A28" s="30" t="s">
        <v>74</v>
      </c>
      <c r="B28" s="450" t="s">
        <v>19</v>
      </c>
      <c r="C28" s="260"/>
      <c r="D28" s="161"/>
      <c r="E28" s="161"/>
      <c r="F28" s="161"/>
      <c r="G28" s="163">
        <f>ROUND('1. Статистика'!F18,3)</f>
        <v>2.036</v>
      </c>
      <c r="H28" s="160"/>
      <c r="I28" s="161"/>
      <c r="J28" s="161"/>
      <c r="K28" s="162"/>
      <c r="L28" s="167">
        <f>ROUND('1. Статистика'!G18,3)</f>
        <v>2.036</v>
      </c>
      <c r="M28" s="160"/>
      <c r="N28" s="161"/>
      <c r="O28" s="161"/>
      <c r="P28" s="164"/>
      <c r="Q28" s="167">
        <f>ROUND('1. Статистика'!H18,3)</f>
        <v>2.036</v>
      </c>
    </row>
    <row r="29" spans="1:18" s="23" customFormat="1" ht="15" customHeight="1" outlineLevel="2" x14ac:dyDescent="0.25">
      <c r="A29" s="30" t="s">
        <v>75</v>
      </c>
      <c r="B29" s="451" t="s">
        <v>33</v>
      </c>
      <c r="C29" s="260"/>
      <c r="D29" s="161"/>
      <c r="E29" s="161"/>
      <c r="F29" s="161"/>
      <c r="G29" s="466">
        <f>ROUND('2. Прогноз. Без корректировки'!G29,3)</f>
        <v>792.6</v>
      </c>
      <c r="H29" s="160"/>
      <c r="I29" s="161"/>
      <c r="J29" s="161"/>
      <c r="K29" s="162"/>
      <c r="L29" s="466">
        <f>ROUND('2. Прогноз. Без корректировки'!L29,3)</f>
        <v>792.6</v>
      </c>
      <c r="M29" s="160"/>
      <c r="N29" s="161"/>
      <c r="O29" s="161"/>
      <c r="P29" s="164"/>
      <c r="Q29" s="466">
        <f>ROUND('2. Прогноз. Без корректировки'!Q29,3)</f>
        <v>792.6</v>
      </c>
    </row>
    <row r="30" spans="1:18" s="23" customFormat="1" ht="15" customHeight="1" outlineLevel="2" x14ac:dyDescent="0.25">
      <c r="A30" s="30" t="s">
        <v>76</v>
      </c>
      <c r="B30" s="451" t="s">
        <v>33</v>
      </c>
      <c r="C30" s="260"/>
      <c r="D30" s="161"/>
      <c r="E30" s="161"/>
      <c r="F30" s="161"/>
      <c r="G30" s="466">
        <f>ROUND('2. Прогноз. Без корректировки'!G30,3)</f>
        <v>591.4</v>
      </c>
      <c r="H30" s="160"/>
      <c r="I30" s="161"/>
      <c r="J30" s="161"/>
      <c r="K30" s="162"/>
      <c r="L30" s="466">
        <f>ROUND('2. Прогноз. Без корректировки'!L30,3)</f>
        <v>591.4</v>
      </c>
      <c r="M30" s="160"/>
      <c r="N30" s="161"/>
      <c r="O30" s="161"/>
      <c r="P30" s="164"/>
      <c r="Q30" s="466">
        <f>ROUND('2. Прогноз. Без корректировки'!Q30,3)</f>
        <v>591.4</v>
      </c>
    </row>
    <row r="31" spans="1:18" s="23" customFormat="1" ht="15" customHeight="1" outlineLevel="2" x14ac:dyDescent="0.25">
      <c r="A31" s="30" t="s">
        <v>77</v>
      </c>
      <c r="B31" s="451" t="s">
        <v>33</v>
      </c>
      <c r="C31" s="260"/>
      <c r="D31" s="161"/>
      <c r="E31" s="161"/>
      <c r="F31" s="161"/>
      <c r="G31" s="466">
        <f>ROUND('2. Прогноз. Без корректировки'!G31,3)</f>
        <v>374.29</v>
      </c>
      <c r="H31" s="160"/>
      <c r="I31" s="161"/>
      <c r="J31" s="161"/>
      <c r="K31" s="162"/>
      <c r="L31" s="466">
        <f>ROUND('2. Прогноз. Без корректировки'!L31,3)</f>
        <v>374.29</v>
      </c>
      <c r="M31" s="160"/>
      <c r="N31" s="161"/>
      <c r="O31" s="161"/>
      <c r="P31" s="164"/>
      <c r="Q31" s="466">
        <f>ROUND('2. Прогноз. Без корректировки'!Q31,3)</f>
        <v>374.29</v>
      </c>
    </row>
    <row r="32" spans="1:18" ht="15" customHeight="1" outlineLevel="1" x14ac:dyDescent="0.25">
      <c r="A32" s="29" t="s">
        <v>169</v>
      </c>
      <c r="B32" s="449" t="s">
        <v>149</v>
      </c>
      <c r="C32" s="259">
        <f>ROUND($G$32*'1. Статистика'!D230,3)</f>
        <v>0</v>
      </c>
      <c r="D32" s="157">
        <f>ROUND(G32-(C32+E32+F32),3)</f>
        <v>12.208</v>
      </c>
      <c r="E32" s="168">
        <f>ROUND($G$32*'1. Статистика'!F230,3)</f>
        <v>31.393000000000001</v>
      </c>
      <c r="F32" s="168">
        <f>ROUND($G$32*'1. Статистика'!G230,3)</f>
        <v>10.9</v>
      </c>
      <c r="G32" s="238">
        <f>ROUND((G33*G36+G34*G37+G35*G38)/10,3)</f>
        <v>54.500999999999998</v>
      </c>
      <c r="H32" s="169">
        <f>ROUND($L$32*'1. Статистика'!D230,3)</f>
        <v>0</v>
      </c>
      <c r="I32" s="157">
        <f>ROUND(L32-(H32+J32+K32),3)</f>
        <v>12.208</v>
      </c>
      <c r="J32" s="170">
        <f>ROUND($L$32*'1. Статистика'!F230,3)</f>
        <v>31.393000000000001</v>
      </c>
      <c r="K32" s="158">
        <f>ROUND($L$32*'1. Статистика'!G230,3)</f>
        <v>10.9</v>
      </c>
      <c r="L32" s="238">
        <f>ROUND((L33*L36+L34*L37+L35*L38)/10,3)</f>
        <v>54.500999999999998</v>
      </c>
      <c r="M32" s="169">
        <f>ROUND($Q$32*'1. Статистика'!D230,3)</f>
        <v>0</v>
      </c>
      <c r="N32" s="157">
        <f>ROUND(Q32-(M32+O32+P32),3)</f>
        <v>12.208</v>
      </c>
      <c r="O32" s="170">
        <f>ROUND($Q$32*'1. Статистика'!F230,3)</f>
        <v>31.393000000000001</v>
      </c>
      <c r="P32" s="159">
        <f>ROUND($Q$32*'1. Статистика'!G230,3)</f>
        <v>10.9</v>
      </c>
      <c r="Q32" s="238">
        <f>ROUND((Q33*Q36+Q34*Q37+Q35*Q38)/10,3)</f>
        <v>54.500999999999998</v>
      </c>
    </row>
    <row r="33" spans="1:17" s="23" customFormat="1" ht="15" customHeight="1" outlineLevel="2" x14ac:dyDescent="0.25">
      <c r="A33" s="30" t="s">
        <v>72</v>
      </c>
      <c r="B33" s="450" t="s">
        <v>19</v>
      </c>
      <c r="C33" s="260"/>
      <c r="D33" s="161"/>
      <c r="E33" s="161"/>
      <c r="F33" s="161"/>
      <c r="G33" s="163">
        <f>ROUND('1. Статистика'!F20,3)</f>
        <v>8.6999999999999994E-2</v>
      </c>
      <c r="H33" s="160"/>
      <c r="I33" s="161"/>
      <c r="J33" s="161"/>
      <c r="K33" s="162"/>
      <c r="L33" s="167">
        <f>ROUND('1. Статистика'!G20,3)</f>
        <v>8.6999999999999994E-2</v>
      </c>
      <c r="M33" s="160"/>
      <c r="N33" s="161"/>
      <c r="O33" s="161"/>
      <c r="P33" s="164"/>
      <c r="Q33" s="167">
        <f>ROUND('1. Статистика'!H20,3)</f>
        <v>8.6999999999999994E-2</v>
      </c>
    </row>
    <row r="34" spans="1:17" s="23" customFormat="1" ht="15" customHeight="1" outlineLevel="2" x14ac:dyDescent="0.25">
      <c r="A34" s="30" t="s">
        <v>73</v>
      </c>
      <c r="B34" s="450" t="s">
        <v>19</v>
      </c>
      <c r="C34" s="260"/>
      <c r="D34" s="161"/>
      <c r="E34" s="161"/>
      <c r="F34" s="161"/>
      <c r="G34" s="163">
        <f>ROUND('1. Статистика'!F21,3)</f>
        <v>1.026</v>
      </c>
      <c r="H34" s="160"/>
      <c r="I34" s="161"/>
      <c r="J34" s="161"/>
      <c r="K34" s="162"/>
      <c r="L34" s="167">
        <f>ROUND('1. Статистика'!G21,3)</f>
        <v>1.026</v>
      </c>
      <c r="M34" s="160"/>
      <c r="N34" s="161"/>
      <c r="O34" s="161"/>
      <c r="P34" s="164"/>
      <c r="Q34" s="167">
        <f>ROUND('1. Статистика'!H21,3)</f>
        <v>1.026</v>
      </c>
    </row>
    <row r="35" spans="1:17" s="23" customFormat="1" ht="15" customHeight="1" outlineLevel="2" x14ac:dyDescent="0.25">
      <c r="A35" s="30" t="s">
        <v>74</v>
      </c>
      <c r="B35" s="450" t="s">
        <v>19</v>
      </c>
      <c r="C35" s="260"/>
      <c r="D35" s="161"/>
      <c r="E35" s="161"/>
      <c r="F35" s="161"/>
      <c r="G35" s="163">
        <f>ROUND('1. Статистика'!F22,3)</f>
        <v>0.13600000000000001</v>
      </c>
      <c r="H35" s="160"/>
      <c r="I35" s="161"/>
      <c r="J35" s="161"/>
      <c r="K35" s="162"/>
      <c r="L35" s="167">
        <f>ROUND('1. Статистика'!G22,3)</f>
        <v>0.13600000000000001</v>
      </c>
      <c r="M35" s="160"/>
      <c r="N35" s="161"/>
      <c r="O35" s="161"/>
      <c r="P35" s="164"/>
      <c r="Q35" s="167">
        <f>ROUND('1. Статистика'!H22,3)</f>
        <v>0.13600000000000001</v>
      </c>
    </row>
    <row r="36" spans="1:17" s="23" customFormat="1" ht="15" customHeight="1" outlineLevel="2" x14ac:dyDescent="0.25">
      <c r="A36" s="30" t="s">
        <v>75</v>
      </c>
      <c r="B36" s="451" t="s">
        <v>33</v>
      </c>
      <c r="C36" s="260"/>
      <c r="D36" s="161"/>
      <c r="E36" s="161"/>
      <c r="F36" s="161"/>
      <c r="G36" s="466">
        <f>ROUND('2. Прогноз. Без корректировки'!G36,3)</f>
        <v>287.35599999999999</v>
      </c>
      <c r="H36" s="160"/>
      <c r="I36" s="161"/>
      <c r="J36" s="161"/>
      <c r="K36" s="162"/>
      <c r="L36" s="466">
        <f>ROUND('2. Прогноз. Без корректировки'!L36,3)</f>
        <v>287.35599999999999</v>
      </c>
      <c r="M36" s="160"/>
      <c r="N36" s="161"/>
      <c r="O36" s="161"/>
      <c r="P36" s="164"/>
      <c r="Q36" s="466">
        <f>ROUND('2. Прогноз. Без корректировки'!Q36,3)</f>
        <v>287.35599999999999</v>
      </c>
    </row>
    <row r="37" spans="1:17" s="23" customFormat="1" ht="15" customHeight="1" outlineLevel="2" x14ac:dyDescent="0.25">
      <c r="A37" s="30" t="s">
        <v>76</v>
      </c>
      <c r="B37" s="451" t="s">
        <v>33</v>
      </c>
      <c r="C37" s="260"/>
      <c r="D37" s="161"/>
      <c r="E37" s="161"/>
      <c r="F37" s="161"/>
      <c r="G37" s="466">
        <f>ROUND('2. Прогноз. Без корректировки'!G37,3)</f>
        <v>506.822</v>
      </c>
      <c r="H37" s="160"/>
      <c r="I37" s="161"/>
      <c r="J37" s="161"/>
      <c r="K37" s="162"/>
      <c r="L37" s="466">
        <f>ROUND('2. Прогноз. Без корректировки'!L37,3)</f>
        <v>506.822</v>
      </c>
      <c r="M37" s="160"/>
      <c r="N37" s="161"/>
      <c r="O37" s="161"/>
      <c r="P37" s="164"/>
      <c r="Q37" s="466">
        <f>ROUND('2. Прогноз. Без корректировки'!Q37,3)</f>
        <v>506.822</v>
      </c>
    </row>
    <row r="38" spans="1:17" s="23" customFormat="1" ht="15" customHeight="1" outlineLevel="2" x14ac:dyDescent="0.25">
      <c r="A38" s="30" t="s">
        <v>77</v>
      </c>
      <c r="B38" s="451" t="s">
        <v>33</v>
      </c>
      <c r="C38" s="260"/>
      <c r="D38" s="161"/>
      <c r="E38" s="161"/>
      <c r="F38" s="161"/>
      <c r="G38" s="466">
        <f>ROUND('2. Прогноз. Без корректировки'!G38,3)</f>
        <v>6.6000000000000003E-2</v>
      </c>
      <c r="H38" s="160"/>
      <c r="I38" s="161"/>
      <c r="J38" s="161"/>
      <c r="K38" s="162"/>
      <c r="L38" s="466">
        <f>ROUND('2. Прогноз. Без корректировки'!L38,3)</f>
        <v>6.6000000000000003E-2</v>
      </c>
      <c r="M38" s="160"/>
      <c r="N38" s="161"/>
      <c r="O38" s="161"/>
      <c r="P38" s="164"/>
      <c r="Q38" s="466">
        <f>ROUND('2. Прогноз. Без корректировки'!Q38,3)</f>
        <v>6.6000000000000003E-2</v>
      </c>
    </row>
    <row r="39" spans="1:17" ht="15" customHeight="1" outlineLevel="1" x14ac:dyDescent="0.25">
      <c r="A39" s="29" t="s">
        <v>170</v>
      </c>
      <c r="B39" s="449" t="s">
        <v>149</v>
      </c>
      <c r="C39" s="259">
        <f>ROUND($G$39*'1. Статистика'!D231,3)</f>
        <v>0</v>
      </c>
      <c r="D39" s="157">
        <f>ROUND(G39-(C39+E39+F39),3)</f>
        <v>0.84899999999999998</v>
      </c>
      <c r="E39" s="157">
        <f>ROUND($G$39*'1. Статистика'!F231,3)</f>
        <v>3.0390000000000001</v>
      </c>
      <c r="F39" s="157">
        <f>ROUND($G$39*'1. Статистика'!G231,3)</f>
        <v>1.923</v>
      </c>
      <c r="G39" s="238">
        <f>ROUND((G40*G43+G41*G44+G42*G45)/10,3)</f>
        <v>5.8109999999999999</v>
      </c>
      <c r="H39" s="165">
        <f>ROUND($L$39*'1. Статистика'!D231,3)</f>
        <v>0</v>
      </c>
      <c r="I39" s="157">
        <f>ROUND(L39-(H39+J39+K39),3)</f>
        <v>0.84899999999999998</v>
      </c>
      <c r="J39" s="166">
        <f>ROUND($L$39*'1. Статистика'!F231,3)</f>
        <v>3.0390000000000001</v>
      </c>
      <c r="K39" s="158">
        <f>ROUND($L$39*'1. Статистика'!G231,3)</f>
        <v>1.923</v>
      </c>
      <c r="L39" s="238">
        <f>ROUND((L40*L43+L41*L44+L42*L45)/10,3)</f>
        <v>5.8109999999999999</v>
      </c>
      <c r="M39" s="165">
        <f>ROUND($Q$39*'1. Статистика'!D231,3)</f>
        <v>0</v>
      </c>
      <c r="N39" s="157">
        <f>ROUND(Q39-(M39+O39+P39),3)</f>
        <v>0.84899999999999998</v>
      </c>
      <c r="O39" s="170">
        <f>ROUND($Q$39*'1. Статистика'!F231,3)</f>
        <v>3.0390000000000001</v>
      </c>
      <c r="P39" s="159">
        <f>ROUND($Q$39*'1. Статистика'!G231,3)</f>
        <v>1.923</v>
      </c>
      <c r="Q39" s="238">
        <f>ROUND((Q40*Q43+Q41*Q44+Q42*Q45)/10,3)</f>
        <v>5.8109999999999999</v>
      </c>
    </row>
    <row r="40" spans="1:17" s="23" customFormat="1" ht="15" customHeight="1" outlineLevel="2" x14ac:dyDescent="0.25">
      <c r="A40" s="30" t="s">
        <v>72</v>
      </c>
      <c r="B40" s="450" t="s">
        <v>19</v>
      </c>
      <c r="C40" s="260"/>
      <c r="D40" s="161"/>
      <c r="E40" s="161"/>
      <c r="F40" s="161"/>
      <c r="G40" s="163">
        <f>ROUND('1. Статистика'!F24,3)</f>
        <v>1.2E-2</v>
      </c>
      <c r="H40" s="160"/>
      <c r="I40" s="161"/>
      <c r="J40" s="161"/>
      <c r="K40" s="162"/>
      <c r="L40" s="163">
        <f>ROUND('1. Статистика'!G24,3)</f>
        <v>1.2E-2</v>
      </c>
      <c r="M40" s="160"/>
      <c r="N40" s="161"/>
      <c r="O40" s="161"/>
      <c r="P40" s="164"/>
      <c r="Q40" s="163">
        <f>ROUND('1. Статистика'!H24,3)</f>
        <v>1.2E-2</v>
      </c>
    </row>
    <row r="41" spans="1:17" s="23" customFormat="1" ht="15" customHeight="1" outlineLevel="2" x14ac:dyDescent="0.25">
      <c r="A41" s="30" t="s">
        <v>73</v>
      </c>
      <c r="B41" s="450" t="s">
        <v>19</v>
      </c>
      <c r="C41" s="260"/>
      <c r="D41" s="161"/>
      <c r="E41" s="161"/>
      <c r="F41" s="161"/>
      <c r="G41" s="163">
        <f>ROUND('1. Статистика'!F25,3)</f>
        <v>8.6999999999999994E-2</v>
      </c>
      <c r="H41" s="160"/>
      <c r="I41" s="161"/>
      <c r="J41" s="161"/>
      <c r="K41" s="162"/>
      <c r="L41" s="167">
        <f>ROUND('1. Статистика'!G25,3)</f>
        <v>8.6999999999999994E-2</v>
      </c>
      <c r="M41" s="160"/>
      <c r="N41" s="161"/>
      <c r="O41" s="161"/>
      <c r="P41" s="164"/>
      <c r="Q41" s="167">
        <f>ROUND('1. Статистика'!H25,3)</f>
        <v>8.6999999999999994E-2</v>
      </c>
    </row>
    <row r="42" spans="1:17" s="23" customFormat="1" ht="15" customHeight="1" outlineLevel="2" x14ac:dyDescent="0.25">
      <c r="A42" s="30" t="s">
        <v>74</v>
      </c>
      <c r="B42" s="450" t="s">
        <v>19</v>
      </c>
      <c r="C42" s="260"/>
      <c r="D42" s="161"/>
      <c r="E42" s="161"/>
      <c r="F42" s="161"/>
      <c r="G42" s="163">
        <f>ROUND('1. Статистика'!F26,3)</f>
        <v>5.1999999999999998E-2</v>
      </c>
      <c r="H42" s="160"/>
      <c r="I42" s="161"/>
      <c r="J42" s="161"/>
      <c r="K42" s="162"/>
      <c r="L42" s="167">
        <f>ROUND('1. Статистика'!G26,3)</f>
        <v>5.1999999999999998E-2</v>
      </c>
      <c r="M42" s="160"/>
      <c r="N42" s="161"/>
      <c r="O42" s="161"/>
      <c r="P42" s="164"/>
      <c r="Q42" s="167">
        <f>ROUND('1. Статистика'!H26,3)</f>
        <v>5.1999999999999998E-2</v>
      </c>
    </row>
    <row r="43" spans="1:17" s="23" customFormat="1" ht="15" customHeight="1" outlineLevel="2" x14ac:dyDescent="0.25">
      <c r="A43" s="30" t="s">
        <v>75</v>
      </c>
      <c r="B43" s="451" t="s">
        <v>33</v>
      </c>
      <c r="C43" s="260"/>
      <c r="D43" s="161"/>
      <c r="E43" s="161"/>
      <c r="F43" s="161"/>
      <c r="G43" s="466">
        <f>ROUND('2. Прогноз. Без корректировки'!G43,3)</f>
        <v>403</v>
      </c>
      <c r="H43" s="160"/>
      <c r="I43" s="161"/>
      <c r="J43" s="161"/>
      <c r="K43" s="162"/>
      <c r="L43" s="466">
        <f>ROUND('2. Прогноз. Без корректировки'!L43,3)</f>
        <v>403</v>
      </c>
      <c r="M43" s="160"/>
      <c r="N43" s="161"/>
      <c r="O43" s="161"/>
      <c r="P43" s="164"/>
      <c r="Q43" s="466">
        <f>ROUND('2. Прогноз. Без корректировки'!Q43,3)</f>
        <v>403</v>
      </c>
    </row>
    <row r="44" spans="1:17" s="23" customFormat="1" ht="15" customHeight="1" outlineLevel="2" x14ac:dyDescent="0.25">
      <c r="A44" s="30" t="s">
        <v>76</v>
      </c>
      <c r="B44" s="451" t="s">
        <v>33</v>
      </c>
      <c r="C44" s="260"/>
      <c r="D44" s="161"/>
      <c r="E44" s="161"/>
      <c r="F44" s="161"/>
      <c r="G44" s="466">
        <f>ROUND('2. Прогноз. Без корректировки'!G44,3)</f>
        <v>381</v>
      </c>
      <c r="H44" s="160"/>
      <c r="I44" s="161"/>
      <c r="J44" s="161"/>
      <c r="K44" s="162"/>
      <c r="L44" s="466">
        <f>ROUND('2. Прогноз. Без корректировки'!L44,3)</f>
        <v>381</v>
      </c>
      <c r="M44" s="160"/>
      <c r="N44" s="161"/>
      <c r="O44" s="161"/>
      <c r="P44" s="164"/>
      <c r="Q44" s="466">
        <f>ROUND('2. Прогноз. Без корректировки'!Q44,3)</f>
        <v>381</v>
      </c>
    </row>
    <row r="45" spans="1:17" s="23" customFormat="1" ht="15" customHeight="1" outlineLevel="2" x14ac:dyDescent="0.25">
      <c r="A45" s="30" t="s">
        <v>77</v>
      </c>
      <c r="B45" s="451" t="s">
        <v>33</v>
      </c>
      <c r="C45" s="260"/>
      <c r="D45" s="161"/>
      <c r="E45" s="161"/>
      <c r="F45" s="161"/>
      <c r="G45" s="466">
        <f>ROUND('2. Прогноз. Без корректировки'!G45,3)</f>
        <v>387</v>
      </c>
      <c r="H45" s="160"/>
      <c r="I45" s="161"/>
      <c r="J45" s="161"/>
      <c r="K45" s="162"/>
      <c r="L45" s="466">
        <f>ROUND('2. Прогноз. Без корректировки'!L45,3)</f>
        <v>387</v>
      </c>
      <c r="M45" s="160"/>
      <c r="N45" s="161"/>
      <c r="O45" s="161"/>
      <c r="P45" s="164"/>
      <c r="Q45" s="466">
        <f>ROUND('2. Прогноз. Без корректировки'!Q45,3)</f>
        <v>387</v>
      </c>
    </row>
    <row r="46" spans="1:17" ht="15" customHeight="1" outlineLevel="1" x14ac:dyDescent="0.25">
      <c r="A46" s="29" t="s">
        <v>171</v>
      </c>
      <c r="B46" s="449" t="s">
        <v>149</v>
      </c>
      <c r="C46" s="259">
        <f>ROUND($G$46*'1. Статистика'!D232,3)</f>
        <v>0</v>
      </c>
      <c r="D46" s="157">
        <f>ROUND(G46-(C46+E46+F46),3)</f>
        <v>0.317</v>
      </c>
      <c r="E46" s="157">
        <f>ROUND($G$46*'1. Статистика'!F232,3)</f>
        <v>13.068</v>
      </c>
      <c r="F46" s="157">
        <f>ROUND($G$46*'1. Статистика'!G232,3)</f>
        <v>1.0229999999999999</v>
      </c>
      <c r="G46" s="238">
        <f>ROUND((G47*G50+G48*G51+G49*G52)/10,3)</f>
        <v>14.407999999999999</v>
      </c>
      <c r="H46" s="165">
        <f>ROUND($L$46*'1. Статистика'!D232,3)</f>
        <v>0</v>
      </c>
      <c r="I46" s="157">
        <f>ROUND(L46-(H46+J46+K46),3)</f>
        <v>0.317</v>
      </c>
      <c r="J46" s="166">
        <f>ROUND($L$46*'1. Статистика'!F232,3)</f>
        <v>13.068</v>
      </c>
      <c r="K46" s="158">
        <f>ROUND($L$46*'1. Статистика'!G232,3)</f>
        <v>1.0229999999999999</v>
      </c>
      <c r="L46" s="238">
        <f>ROUND((L47*L50+L48*L51+L49*L52)/10,3)</f>
        <v>14.407999999999999</v>
      </c>
      <c r="M46" s="165">
        <f>ROUND($Q$46*'1. Статистика'!D232,3)</f>
        <v>0</v>
      </c>
      <c r="N46" s="157">
        <f>ROUND(Q46-(M46+O46+P46),3)</f>
        <v>0.317</v>
      </c>
      <c r="O46" s="170">
        <f>ROUND($Q$46*'1. Статистика'!F232,3)</f>
        <v>13.068</v>
      </c>
      <c r="P46" s="159">
        <f>ROUND($Q$46*'1. Статистика'!G232,3)</f>
        <v>1.0229999999999999</v>
      </c>
      <c r="Q46" s="238">
        <f>ROUND((Q47*Q50+Q48*Q51+Q49*Q52)/10,3)</f>
        <v>14.407999999999999</v>
      </c>
    </row>
    <row r="47" spans="1:17" s="23" customFormat="1" ht="15" customHeight="1" outlineLevel="2" x14ac:dyDescent="0.25">
      <c r="A47" s="30" t="s">
        <v>72</v>
      </c>
      <c r="B47" s="450" t="s">
        <v>19</v>
      </c>
      <c r="C47" s="260"/>
      <c r="D47" s="161"/>
      <c r="E47" s="161"/>
      <c r="F47" s="161"/>
      <c r="G47" s="163">
        <f>ROUND('1. Статистика'!F28,3)</f>
        <v>1.2E-2</v>
      </c>
      <c r="H47" s="160"/>
      <c r="I47" s="161"/>
      <c r="J47" s="161"/>
      <c r="K47" s="162"/>
      <c r="L47" s="167">
        <f>ROUND('1. Статистика'!G28,3)</f>
        <v>1.2E-2</v>
      </c>
      <c r="M47" s="160"/>
      <c r="N47" s="161"/>
      <c r="O47" s="161"/>
      <c r="P47" s="164"/>
      <c r="Q47" s="163">
        <f>ROUND('1. Статистика'!H28,3)</f>
        <v>1.2E-2</v>
      </c>
    </row>
    <row r="48" spans="1:17" s="23" customFormat="1" ht="15" customHeight="1" outlineLevel="2" x14ac:dyDescent="0.25">
      <c r="A48" s="30" t="s">
        <v>73</v>
      </c>
      <c r="B48" s="450" t="s">
        <v>19</v>
      </c>
      <c r="C48" s="260"/>
      <c r="D48" s="161"/>
      <c r="E48" s="161"/>
      <c r="F48" s="161"/>
      <c r="G48" s="163">
        <f>ROUND('1. Статистика'!F29,3)</f>
        <v>0.21099999999999999</v>
      </c>
      <c r="H48" s="160"/>
      <c r="I48" s="161"/>
      <c r="J48" s="161"/>
      <c r="K48" s="162"/>
      <c r="L48" s="167">
        <f>ROUND('1. Статистика'!G29,3)</f>
        <v>0.21099999999999999</v>
      </c>
      <c r="M48" s="160"/>
      <c r="N48" s="161"/>
      <c r="O48" s="161"/>
      <c r="P48" s="164"/>
      <c r="Q48" s="167">
        <f>ROUND('1. Статистика'!H29,3)</f>
        <v>0.21099999999999999</v>
      </c>
    </row>
    <row r="49" spans="1:17" s="23" customFormat="1" ht="15" customHeight="1" outlineLevel="2" x14ac:dyDescent="0.25">
      <c r="A49" s="30" t="s">
        <v>74</v>
      </c>
      <c r="B49" s="450" t="s">
        <v>19</v>
      </c>
      <c r="C49" s="260"/>
      <c r="D49" s="161"/>
      <c r="E49" s="161"/>
      <c r="F49" s="161"/>
      <c r="G49" s="163">
        <f>ROUND('1. Статистика'!F30,3)</f>
        <v>7.9000000000000001E-2</v>
      </c>
      <c r="H49" s="160"/>
      <c r="I49" s="161"/>
      <c r="J49" s="161"/>
      <c r="K49" s="162"/>
      <c r="L49" s="167">
        <f>ROUND('1. Статистика'!G30,3)</f>
        <v>7.9000000000000001E-2</v>
      </c>
      <c r="M49" s="160"/>
      <c r="N49" s="161"/>
      <c r="O49" s="161"/>
      <c r="P49" s="164"/>
      <c r="Q49" s="167">
        <f>ROUND('1. Статистика'!H30,3)</f>
        <v>7.9000000000000001E-2</v>
      </c>
    </row>
    <row r="50" spans="1:17" s="23" customFormat="1" ht="15" customHeight="1" outlineLevel="2" x14ac:dyDescent="0.25">
      <c r="A50" s="30" t="s">
        <v>75</v>
      </c>
      <c r="B50" s="451" t="s">
        <v>33</v>
      </c>
      <c r="C50" s="260"/>
      <c r="D50" s="161"/>
      <c r="E50" s="161"/>
      <c r="F50" s="161"/>
      <c r="G50" s="466">
        <f>ROUND('2. Прогноз. Без корректировки'!G50,3)</f>
        <v>427</v>
      </c>
      <c r="H50" s="160"/>
      <c r="I50" s="161"/>
      <c r="J50" s="161"/>
      <c r="K50" s="162"/>
      <c r="L50" s="466">
        <f>ROUND('2. Прогноз. Без корректировки'!L50,3)</f>
        <v>427</v>
      </c>
      <c r="M50" s="160"/>
      <c r="N50" s="161"/>
      <c r="O50" s="161"/>
      <c r="P50" s="164"/>
      <c r="Q50" s="466">
        <f>ROUND('2. Прогноз. Без корректировки'!Q50,3)</f>
        <v>427</v>
      </c>
    </row>
    <row r="51" spans="1:17" s="23" customFormat="1" ht="15" customHeight="1" outlineLevel="2" x14ac:dyDescent="0.25">
      <c r="A51" s="30" t="s">
        <v>76</v>
      </c>
      <c r="B51" s="451" t="s">
        <v>33</v>
      </c>
      <c r="C51" s="260"/>
      <c r="D51" s="161"/>
      <c r="E51" s="161"/>
      <c r="F51" s="161"/>
      <c r="G51" s="466">
        <f>ROUND('2. Прогноз. Без корректировки'!G51,3)</f>
        <v>532</v>
      </c>
      <c r="H51" s="160"/>
      <c r="I51" s="161"/>
      <c r="J51" s="161"/>
      <c r="K51" s="162"/>
      <c r="L51" s="466">
        <f>ROUND('2. Прогноз. Без корректировки'!L51,3)</f>
        <v>532</v>
      </c>
      <c r="M51" s="160"/>
      <c r="N51" s="161"/>
      <c r="O51" s="161"/>
      <c r="P51" s="164"/>
      <c r="Q51" s="466">
        <f>ROUND('2. Прогноз. Без корректировки'!Q51,3)</f>
        <v>532</v>
      </c>
    </row>
    <row r="52" spans="1:17" s="23" customFormat="1" ht="15" customHeight="1" outlineLevel="2" x14ac:dyDescent="0.25">
      <c r="A52" s="30" t="s">
        <v>77</v>
      </c>
      <c r="B52" s="451" t="s">
        <v>33</v>
      </c>
      <c r="C52" s="260"/>
      <c r="D52" s="161"/>
      <c r="E52" s="161"/>
      <c r="F52" s="161"/>
      <c r="G52" s="466">
        <f>ROUND('2. Прогноз. Без корректировки'!G52,3)</f>
        <v>338</v>
      </c>
      <c r="H52" s="160"/>
      <c r="I52" s="161"/>
      <c r="J52" s="161"/>
      <c r="K52" s="162"/>
      <c r="L52" s="466">
        <f>ROUND('2. Прогноз. Без корректировки'!L52,3)</f>
        <v>338</v>
      </c>
      <c r="M52" s="160"/>
      <c r="N52" s="161"/>
      <c r="O52" s="161"/>
      <c r="P52" s="164"/>
      <c r="Q52" s="466">
        <f>ROUND('2. Прогноз. Без корректировки'!Q52,3)</f>
        <v>338</v>
      </c>
    </row>
    <row r="53" spans="1:17" ht="15" customHeight="1" outlineLevel="1" x14ac:dyDescent="0.25">
      <c r="A53" s="29" t="s">
        <v>176</v>
      </c>
      <c r="B53" s="449" t="s">
        <v>149</v>
      </c>
      <c r="C53" s="259">
        <f>ROUND($G$53*'1. Статистика'!D233,3)</f>
        <v>0</v>
      </c>
      <c r="D53" s="157">
        <f>ROUND(G53-(C53+E53+F53),3)</f>
        <v>26.443999999999999</v>
      </c>
      <c r="E53" s="157">
        <f>ROUND($G$53*'1. Статистика'!F233,3)</f>
        <v>126.718</v>
      </c>
      <c r="F53" s="157">
        <f>ROUND($G$53*'1. Статистика'!G233,3)</f>
        <v>108.65300000000001</v>
      </c>
      <c r="G53" s="238">
        <f>ROUND((G54*G57+G55*G58+G56*G59)/10,3)</f>
        <v>261.815</v>
      </c>
      <c r="H53" s="165">
        <f>ROUND($L$53*'1. Статистика'!D233,3)</f>
        <v>0</v>
      </c>
      <c r="I53" s="157">
        <f>ROUND(L53-(H53+J53+K53),3)</f>
        <v>26.443999999999999</v>
      </c>
      <c r="J53" s="166">
        <f>ROUND($L$53*'1. Статистика'!F233,3)</f>
        <v>126.718</v>
      </c>
      <c r="K53" s="158">
        <f>ROUND($L$53*'1. Статистика'!G233,3)</f>
        <v>108.65300000000001</v>
      </c>
      <c r="L53" s="238">
        <f>ROUND((L54*L57+L55*L58+L56*L59)/10,3)</f>
        <v>261.815</v>
      </c>
      <c r="M53" s="165">
        <f>ROUND($Q$53*'1. Статистика'!D233,3)</f>
        <v>0</v>
      </c>
      <c r="N53" s="157">
        <f>ROUND(Q53-(M53+O53+P53),3)</f>
        <v>26.443999999999999</v>
      </c>
      <c r="O53" s="170">
        <f>ROUND($Q$53*'1. Статистика'!F233,3)</f>
        <v>126.718</v>
      </c>
      <c r="P53" s="159">
        <f>ROUND($Q$53*'1. Статистика'!G233,3)</f>
        <v>108.65300000000001</v>
      </c>
      <c r="Q53" s="238">
        <f>ROUND((Q54*Q57+Q55*Q58+Q56*Q59)/10,3)</f>
        <v>261.815</v>
      </c>
    </row>
    <row r="54" spans="1:17" s="23" customFormat="1" ht="15" customHeight="1" outlineLevel="2" x14ac:dyDescent="0.25">
      <c r="A54" s="30" t="s">
        <v>72</v>
      </c>
      <c r="B54" s="450" t="s">
        <v>19</v>
      </c>
      <c r="C54" s="260"/>
      <c r="D54" s="161"/>
      <c r="E54" s="161"/>
      <c r="F54" s="161"/>
      <c r="G54" s="163">
        <f>ROUND('1. Статистика'!F32,3)</f>
        <v>0.96899999999999997</v>
      </c>
      <c r="H54" s="160"/>
      <c r="I54" s="161"/>
      <c r="J54" s="161"/>
      <c r="K54" s="162"/>
      <c r="L54" s="163">
        <f>ROUND('1. Статистика'!G32,3)</f>
        <v>0.96899999999999997</v>
      </c>
      <c r="M54" s="160"/>
      <c r="N54" s="161"/>
      <c r="O54" s="161"/>
      <c r="P54" s="164"/>
      <c r="Q54" s="163">
        <f>ROUND('1. Статистика'!H32,3)</f>
        <v>0.96899999999999997</v>
      </c>
    </row>
    <row r="55" spans="1:17" s="23" customFormat="1" ht="15" customHeight="1" outlineLevel="2" x14ac:dyDescent="0.25">
      <c r="A55" s="30" t="s">
        <v>73</v>
      </c>
      <c r="B55" s="450" t="s">
        <v>19</v>
      </c>
      <c r="C55" s="260"/>
      <c r="D55" s="161"/>
      <c r="E55" s="161"/>
      <c r="F55" s="161"/>
      <c r="G55" s="167">
        <f>ROUND('1. Статистика'!F33,3)</f>
        <v>3.17</v>
      </c>
      <c r="H55" s="160"/>
      <c r="I55" s="161"/>
      <c r="J55" s="161"/>
      <c r="K55" s="162"/>
      <c r="L55" s="167">
        <f>ROUND('1. Статистика'!G33,3)</f>
        <v>3.17</v>
      </c>
      <c r="M55" s="160"/>
      <c r="N55" s="161"/>
      <c r="O55" s="161"/>
      <c r="P55" s="164"/>
      <c r="Q55" s="167">
        <f>ROUND('1. Статистика'!H33,3)</f>
        <v>3.17</v>
      </c>
    </row>
    <row r="56" spans="1:17" s="23" customFormat="1" ht="15" customHeight="1" outlineLevel="2" x14ac:dyDescent="0.25">
      <c r="A56" s="30" t="s">
        <v>74</v>
      </c>
      <c r="B56" s="450" t="s">
        <v>19</v>
      </c>
      <c r="C56" s="260"/>
      <c r="D56" s="161"/>
      <c r="E56" s="161"/>
      <c r="F56" s="161"/>
      <c r="G56" s="167">
        <f>ROUND('1. Статистика'!F34,3)</f>
        <v>0.36</v>
      </c>
      <c r="H56" s="160"/>
      <c r="I56" s="161"/>
      <c r="J56" s="161"/>
      <c r="K56" s="162"/>
      <c r="L56" s="167">
        <f>ROUND('1. Статистика'!G34,3)</f>
        <v>0.36</v>
      </c>
      <c r="M56" s="160"/>
      <c r="N56" s="161"/>
      <c r="O56" s="161"/>
      <c r="P56" s="164"/>
      <c r="Q56" s="167">
        <f>ROUND('1. Статистика'!H34,3)</f>
        <v>0.36</v>
      </c>
    </row>
    <row r="57" spans="1:17" s="23" customFormat="1" ht="15" customHeight="1" outlineLevel="2" x14ac:dyDescent="0.25">
      <c r="A57" s="30" t="s">
        <v>75</v>
      </c>
      <c r="B57" s="451" t="s">
        <v>33</v>
      </c>
      <c r="C57" s="260"/>
      <c r="D57" s="161"/>
      <c r="E57" s="161"/>
      <c r="F57" s="161"/>
      <c r="G57" s="466">
        <f>ROUND('2. Прогноз. Без корректировки'!G57,3)</f>
        <v>638</v>
      </c>
      <c r="H57" s="160"/>
      <c r="I57" s="161"/>
      <c r="J57" s="161"/>
      <c r="K57" s="162"/>
      <c r="L57" s="466">
        <f>ROUND('2. Прогноз. Без корректировки'!L57,3)</f>
        <v>638</v>
      </c>
      <c r="M57" s="160"/>
      <c r="N57" s="161"/>
      <c r="O57" s="161"/>
      <c r="P57" s="164"/>
      <c r="Q57" s="466">
        <f>ROUND('2. Прогноз. Без корректировки'!Q57,3)</f>
        <v>638</v>
      </c>
    </row>
    <row r="58" spans="1:17" s="23" customFormat="1" ht="15" customHeight="1" outlineLevel="2" x14ac:dyDescent="0.25">
      <c r="A58" s="30" t="s">
        <v>76</v>
      </c>
      <c r="B58" s="451" t="s">
        <v>33</v>
      </c>
      <c r="C58" s="260"/>
      <c r="D58" s="161"/>
      <c r="E58" s="161"/>
      <c r="F58" s="161"/>
      <c r="G58" s="466">
        <f>ROUND('2. Прогноз. Без корректировки'!G58,3)</f>
        <v>605</v>
      </c>
      <c r="H58" s="160"/>
      <c r="I58" s="161"/>
      <c r="J58" s="161"/>
      <c r="K58" s="162"/>
      <c r="L58" s="466">
        <f>ROUND('2. Прогноз. Без корректировки'!L58,3)</f>
        <v>605</v>
      </c>
      <c r="M58" s="160"/>
      <c r="N58" s="161"/>
      <c r="O58" s="161"/>
      <c r="P58" s="164"/>
      <c r="Q58" s="466">
        <f>ROUND('2. Прогноз. Без корректировки'!Q58,3)</f>
        <v>605</v>
      </c>
    </row>
    <row r="59" spans="1:17" s="23" customFormat="1" ht="15" customHeight="1" outlineLevel="2" x14ac:dyDescent="0.25">
      <c r="A59" s="30" t="s">
        <v>77</v>
      </c>
      <c r="B59" s="451" t="s">
        <v>33</v>
      </c>
      <c r="C59" s="260"/>
      <c r="D59" s="161"/>
      <c r="E59" s="161"/>
      <c r="F59" s="161"/>
      <c r="G59" s="466">
        <f>ROUND('2. Прогноз. Без корректировки'!G59,3)</f>
        <v>228</v>
      </c>
      <c r="H59" s="160"/>
      <c r="I59" s="161"/>
      <c r="J59" s="161"/>
      <c r="K59" s="162"/>
      <c r="L59" s="466">
        <f>ROUND('2. Прогноз. Без корректировки'!L59,3)</f>
        <v>228</v>
      </c>
      <c r="M59" s="160"/>
      <c r="N59" s="161"/>
      <c r="O59" s="161"/>
      <c r="P59" s="164"/>
      <c r="Q59" s="466">
        <f>ROUND('2. Прогноз. Без корректировки'!Q59,3)</f>
        <v>228</v>
      </c>
    </row>
    <row r="60" spans="1:17" ht="15" customHeight="1" outlineLevel="1" x14ac:dyDescent="0.25">
      <c r="A60" s="29" t="s">
        <v>172</v>
      </c>
      <c r="B60" s="449" t="s">
        <v>149</v>
      </c>
      <c r="C60" s="259">
        <f>ROUND($G$60*'1. Статистика'!D234,3)</f>
        <v>0</v>
      </c>
      <c r="D60" s="157">
        <f>ROUND(G60-(C60+E60+F60),3)</f>
        <v>40.024999999999999</v>
      </c>
      <c r="E60" s="157">
        <f>ROUND($G$60*'1. Статистика'!F234,3)</f>
        <v>198.83699999999999</v>
      </c>
      <c r="F60" s="157">
        <f>ROUND($G$60*'1. Статистика'!G234,3)</f>
        <v>83.924999999999997</v>
      </c>
      <c r="G60" s="238">
        <f>ROUND((G61*G64+G62*G65+G63*G66)/10,3)</f>
        <v>322.78699999999998</v>
      </c>
      <c r="H60" s="165">
        <f>ROUND($L$60*'1. Статистика'!D234,3)</f>
        <v>0</v>
      </c>
      <c r="I60" s="157">
        <f>ROUND(L60-(H60+J60+K60),3)</f>
        <v>42.11</v>
      </c>
      <c r="J60" s="170">
        <f>ROUND($L$60*'1. Статистика'!F234,3)</f>
        <v>209.18899999999999</v>
      </c>
      <c r="K60" s="158">
        <f>ROUND($L$60*'1. Статистика'!G234,3)</f>
        <v>88.293999999999997</v>
      </c>
      <c r="L60" s="238">
        <f>ROUND((L61*L64+L62*L65+L63*L66)/10,3)</f>
        <v>339.59300000000002</v>
      </c>
      <c r="M60" s="165">
        <f>ROUND($Q$60*'1. Статистика'!D234,3)</f>
        <v>0</v>
      </c>
      <c r="N60" s="157">
        <f>ROUND(Q60-(M60+O60+P60),3)</f>
        <v>42.11</v>
      </c>
      <c r="O60" s="170">
        <f>ROUND($Q$60*'1. Статистика'!F234,3)</f>
        <v>209.18899999999999</v>
      </c>
      <c r="P60" s="159">
        <f>ROUND($Q$60*'1. Статистика'!G234,3)</f>
        <v>88.293999999999997</v>
      </c>
      <c r="Q60" s="238">
        <f>ROUND((Q61*Q64+Q62*Q65+Q63*Q66)/10,3)</f>
        <v>339.59300000000002</v>
      </c>
    </row>
    <row r="61" spans="1:17" s="23" customFormat="1" ht="15" customHeight="1" outlineLevel="2" x14ac:dyDescent="0.25">
      <c r="A61" s="30" t="s">
        <v>72</v>
      </c>
      <c r="B61" s="450" t="s">
        <v>19</v>
      </c>
      <c r="C61" s="260"/>
      <c r="D61" s="161"/>
      <c r="E61" s="161"/>
      <c r="F61" s="162"/>
      <c r="G61" s="167">
        <f>ROUND('1. Статистика'!F36,3)</f>
        <v>7.5999999999999998E-2</v>
      </c>
      <c r="H61" s="160"/>
      <c r="I61" s="161"/>
      <c r="J61" s="161"/>
      <c r="K61" s="162"/>
      <c r="L61" s="163">
        <f>ROUND('1. Статистика'!G36,3)</f>
        <v>7.5999999999999998E-2</v>
      </c>
      <c r="M61" s="160"/>
      <c r="N61" s="161"/>
      <c r="O61" s="161"/>
      <c r="P61" s="164"/>
      <c r="Q61" s="163">
        <f>ROUND('1. Статистика'!H36,3)</f>
        <v>7.5999999999999998E-2</v>
      </c>
    </row>
    <row r="62" spans="1:17" s="23" customFormat="1" ht="15" customHeight="1" outlineLevel="2" x14ac:dyDescent="0.25">
      <c r="A62" s="30" t="s">
        <v>73</v>
      </c>
      <c r="B62" s="450" t="s">
        <v>19</v>
      </c>
      <c r="C62" s="260"/>
      <c r="D62" s="161"/>
      <c r="E62" s="161"/>
      <c r="F62" s="162"/>
      <c r="G62" s="167">
        <f>ROUND('1. Статистика'!F37,3)</f>
        <v>5.3120000000000003</v>
      </c>
      <c r="H62" s="160"/>
      <c r="I62" s="161"/>
      <c r="J62" s="161"/>
      <c r="K62" s="162"/>
      <c r="L62" s="167">
        <f>ROUND('1. Статистика'!G37,3)</f>
        <v>5.75</v>
      </c>
      <c r="M62" s="160"/>
      <c r="N62" s="161"/>
      <c r="O62" s="161"/>
      <c r="P62" s="164"/>
      <c r="Q62" s="167">
        <f>ROUND('1. Статистика'!H37,3)</f>
        <v>5.75</v>
      </c>
    </row>
    <row r="63" spans="1:17" s="23" customFormat="1" ht="15" customHeight="1" outlineLevel="2" x14ac:dyDescent="0.25">
      <c r="A63" s="30" t="s">
        <v>74</v>
      </c>
      <c r="B63" s="450" t="s">
        <v>19</v>
      </c>
      <c r="C63" s="260"/>
      <c r="D63" s="161"/>
      <c r="E63" s="161"/>
      <c r="F63" s="162"/>
      <c r="G63" s="167">
        <f>ROUND('1. Статистика'!F38,3)</f>
        <v>0.94299999999999995</v>
      </c>
      <c r="H63" s="160"/>
      <c r="I63" s="161"/>
      <c r="J63" s="161"/>
      <c r="K63" s="162"/>
      <c r="L63" s="167">
        <f>ROUND('1. Статистика'!G38,3)</f>
        <v>0.94299999999999995</v>
      </c>
      <c r="M63" s="160"/>
      <c r="N63" s="161"/>
      <c r="O63" s="161"/>
      <c r="P63" s="164"/>
      <c r="Q63" s="167">
        <f>ROUND('1. Статистика'!H38,3)</f>
        <v>0.94299999999999995</v>
      </c>
    </row>
    <row r="64" spans="1:17" s="23" customFormat="1" ht="15" customHeight="1" outlineLevel="2" x14ac:dyDescent="0.25">
      <c r="A64" s="30" t="s">
        <v>75</v>
      </c>
      <c r="B64" s="451" t="s">
        <v>33</v>
      </c>
      <c r="C64" s="260"/>
      <c r="D64" s="161"/>
      <c r="E64" s="161"/>
      <c r="F64" s="162"/>
      <c r="G64" s="466">
        <f>ROUND('2. Прогноз. Без корректировки'!G64,3)</f>
        <v>184</v>
      </c>
      <c r="H64" s="160"/>
      <c r="I64" s="161"/>
      <c r="J64" s="161"/>
      <c r="K64" s="162"/>
      <c r="L64" s="466">
        <f>ROUND('2. Прогноз. Без корректировки'!L64,3)</f>
        <v>184</v>
      </c>
      <c r="M64" s="160"/>
      <c r="N64" s="161"/>
      <c r="O64" s="161"/>
      <c r="P64" s="164"/>
      <c r="Q64" s="466">
        <f>ROUND('2. Прогноз. Без корректировки'!Q64,3)</f>
        <v>184</v>
      </c>
    </row>
    <row r="65" spans="1:19" s="23" customFormat="1" ht="15" customHeight="1" outlineLevel="2" x14ac:dyDescent="0.25">
      <c r="A65" s="30" t="s">
        <v>76</v>
      </c>
      <c r="B65" s="451" t="s">
        <v>33</v>
      </c>
      <c r="C65" s="260"/>
      <c r="D65" s="161"/>
      <c r="E65" s="161"/>
      <c r="F65" s="162"/>
      <c r="G65" s="466">
        <f>ROUND('2. Прогноз. Без корректировки'!G65,3)</f>
        <v>560.46600000000001</v>
      </c>
      <c r="H65" s="160"/>
      <c r="I65" s="161"/>
      <c r="J65" s="161"/>
      <c r="K65" s="162"/>
      <c r="L65" s="466">
        <f>ROUND('2. Прогноз. Без корректировки'!L65,3)</f>
        <v>547</v>
      </c>
      <c r="M65" s="160"/>
      <c r="N65" s="161"/>
      <c r="O65" s="161"/>
      <c r="P65" s="164"/>
      <c r="Q65" s="466">
        <f>ROUND('2. Прогноз. Без корректировки'!Q65,3)</f>
        <v>547</v>
      </c>
    </row>
    <row r="66" spans="1:19" s="23" customFormat="1" ht="15" customHeight="1" outlineLevel="2" x14ac:dyDescent="0.25">
      <c r="A66" s="30" t="s">
        <v>77</v>
      </c>
      <c r="B66" s="451" t="s">
        <v>33</v>
      </c>
      <c r="C66" s="260"/>
      <c r="D66" s="161"/>
      <c r="E66" s="161"/>
      <c r="F66" s="162"/>
      <c r="G66" s="466">
        <f>ROUND('2. Прогноз. Без корректировки'!G66,3)</f>
        <v>251</v>
      </c>
      <c r="H66" s="160"/>
      <c r="I66" s="161"/>
      <c r="J66" s="161"/>
      <c r="K66" s="162"/>
      <c r="L66" s="466">
        <f>ROUND('2. Прогноз. Без корректировки'!L66,3)</f>
        <v>251</v>
      </c>
      <c r="M66" s="160"/>
      <c r="N66" s="161"/>
      <c r="O66" s="161"/>
      <c r="P66" s="164"/>
      <c r="Q66" s="466">
        <f>ROUND('2. Прогноз. Без корректировки'!Q66,3)</f>
        <v>251</v>
      </c>
    </row>
    <row r="67" spans="1:19" s="33" customFormat="1" ht="15" customHeight="1" x14ac:dyDescent="0.25">
      <c r="A67" s="248" t="s">
        <v>78</v>
      </c>
      <c r="B67" s="448" t="s">
        <v>149</v>
      </c>
      <c r="C67" s="258">
        <f t="shared" ref="C67:Q67" si="9">ROUND(C68+C71+C74+C77+C80+C83+C86,3)</f>
        <v>4.08</v>
      </c>
      <c r="D67" s="233">
        <f t="shared" si="9"/>
        <v>3.3</v>
      </c>
      <c r="E67" s="233">
        <f t="shared" si="9"/>
        <v>0.95</v>
      </c>
      <c r="F67" s="234">
        <f t="shared" si="9"/>
        <v>2.8140000000000001</v>
      </c>
      <c r="G67" s="151">
        <f t="shared" si="9"/>
        <v>11.144</v>
      </c>
      <c r="H67" s="232">
        <f t="shared" si="9"/>
        <v>4.08</v>
      </c>
      <c r="I67" s="233">
        <f t="shared" si="9"/>
        <v>3.35</v>
      </c>
      <c r="J67" s="233">
        <f t="shared" si="9"/>
        <v>0.95</v>
      </c>
      <c r="K67" s="234">
        <f t="shared" si="9"/>
        <v>7.8120000000000003</v>
      </c>
      <c r="L67" s="151">
        <f t="shared" si="9"/>
        <v>16.192</v>
      </c>
      <c r="M67" s="232">
        <f t="shared" si="9"/>
        <v>4.08</v>
      </c>
      <c r="N67" s="233">
        <f t="shared" si="9"/>
        <v>4.9000000000000004</v>
      </c>
      <c r="O67" s="233">
        <f t="shared" si="9"/>
        <v>0.95</v>
      </c>
      <c r="P67" s="235">
        <f t="shared" si="9"/>
        <v>2.4929999999999999</v>
      </c>
      <c r="Q67" s="151">
        <f t="shared" si="9"/>
        <v>12.423</v>
      </c>
    </row>
    <row r="68" spans="1:19" ht="15" customHeight="1" outlineLevel="1" x14ac:dyDescent="0.25">
      <c r="A68" s="29" t="s">
        <v>167</v>
      </c>
      <c r="B68" s="452" t="s">
        <v>149</v>
      </c>
      <c r="C68" s="259">
        <f t="shared" ref="C68:Q68" si="10">ROUND(C69+C70,3)</f>
        <v>1.1000000000000001</v>
      </c>
      <c r="D68" s="157">
        <f t="shared" si="10"/>
        <v>1.1000000000000001</v>
      </c>
      <c r="E68" s="157">
        <f t="shared" si="10"/>
        <v>0.4</v>
      </c>
      <c r="F68" s="158">
        <f t="shared" si="10"/>
        <v>0.84599999999999997</v>
      </c>
      <c r="G68" s="238">
        <f t="shared" si="10"/>
        <v>3.4460000000000002</v>
      </c>
      <c r="H68" s="156">
        <f t="shared" si="10"/>
        <v>1.1000000000000001</v>
      </c>
      <c r="I68" s="157">
        <f t="shared" si="10"/>
        <v>1.1000000000000001</v>
      </c>
      <c r="J68" s="157">
        <f t="shared" si="10"/>
        <v>0.4</v>
      </c>
      <c r="K68" s="158">
        <f t="shared" si="10"/>
        <v>0.56000000000000005</v>
      </c>
      <c r="L68" s="238">
        <f t="shared" si="10"/>
        <v>3.16</v>
      </c>
      <c r="M68" s="156">
        <f t="shared" si="10"/>
        <v>1.1000000000000001</v>
      </c>
      <c r="N68" s="157">
        <f t="shared" si="10"/>
        <v>1.1000000000000001</v>
      </c>
      <c r="O68" s="157">
        <f t="shared" si="10"/>
        <v>0.4</v>
      </c>
      <c r="P68" s="159">
        <f t="shared" si="10"/>
        <v>0.503</v>
      </c>
      <c r="Q68" s="238">
        <f t="shared" si="10"/>
        <v>3.1030000000000002</v>
      </c>
      <c r="R68" s="2"/>
    </row>
    <row r="69" spans="1:19" s="23" customFormat="1" ht="15" customHeight="1" outlineLevel="2" x14ac:dyDescent="0.25">
      <c r="A69" s="30" t="s">
        <v>79</v>
      </c>
      <c r="B69" s="453" t="s">
        <v>149</v>
      </c>
      <c r="C69" s="261">
        <f>ROUND('1. Статистика'!N84,3)</f>
        <v>1.1000000000000001</v>
      </c>
      <c r="D69" s="172">
        <f>ROUND('1. Статистика'!O84,3)</f>
        <v>1.1000000000000001</v>
      </c>
      <c r="E69" s="172">
        <f>ROUND('1. Статистика'!P84,3)</f>
        <v>0.4</v>
      </c>
      <c r="F69" s="173">
        <f>ROUND('1. Статистика'!Q84,3)</f>
        <v>0.5</v>
      </c>
      <c r="G69" s="163">
        <f>ROUND(SUM(C69:F69),3)</f>
        <v>3.1</v>
      </c>
      <c r="H69" s="171">
        <f>ROUND(C68,3)</f>
        <v>1.1000000000000001</v>
      </c>
      <c r="I69" s="171">
        <f>ROUND(D68,3)</f>
        <v>1.1000000000000001</v>
      </c>
      <c r="J69" s="171">
        <f>ROUND(E68,3)</f>
        <v>0.4</v>
      </c>
      <c r="K69" s="171">
        <f>ROUND(F68,3)</f>
        <v>0.84599999999999997</v>
      </c>
      <c r="L69" s="163">
        <f>ROUND(SUM(H69:K69),3)</f>
        <v>3.4460000000000002</v>
      </c>
      <c r="M69" s="171">
        <f>ROUND(H68,3)</f>
        <v>1.1000000000000001</v>
      </c>
      <c r="N69" s="171">
        <f>ROUND(I68,3)</f>
        <v>1.1000000000000001</v>
      </c>
      <c r="O69" s="171">
        <f>ROUND(J68,3)</f>
        <v>0.4</v>
      </c>
      <c r="P69" s="171">
        <f>ROUND(K68,3)</f>
        <v>0.56000000000000005</v>
      </c>
      <c r="Q69" s="163">
        <f>ROUND(SUM(M69:P69),3)</f>
        <v>3.16</v>
      </c>
    </row>
    <row r="70" spans="1:19" s="23" customFormat="1" ht="15" customHeight="1" outlineLevel="2" x14ac:dyDescent="0.25">
      <c r="A70" s="30" t="s">
        <v>80</v>
      </c>
      <c r="B70" s="453" t="s">
        <v>149</v>
      </c>
      <c r="C70" s="467">
        <f>ROUND('1. Статистика'!C326-C69,3)</f>
        <v>0</v>
      </c>
      <c r="D70" s="468">
        <f>ROUND('1. Статистика'!D326-D69,3)</f>
        <v>0</v>
      </c>
      <c r="E70" s="468">
        <f>ROUND('1. Статистика'!E326-E69,3)</f>
        <v>0</v>
      </c>
      <c r="F70" s="468">
        <f>ROUND('1. Статистика'!F326-F69,3)</f>
        <v>0.34599999999999997</v>
      </c>
      <c r="G70" s="163">
        <f>ROUND(SUM(C70:F70),3)</f>
        <v>0.34599999999999997</v>
      </c>
      <c r="H70" s="468">
        <f>ROUND('1. Статистика'!G326-H69,3)</f>
        <v>0</v>
      </c>
      <c r="I70" s="468">
        <f>ROUND('1. Статистика'!H326-I69,3)</f>
        <v>0</v>
      </c>
      <c r="J70" s="468">
        <f>ROUND('1. Статистика'!I326-J69,3)</f>
        <v>0</v>
      </c>
      <c r="K70" s="468">
        <f>ROUND('1. Статистика'!J326-K69,3)</f>
        <v>-0.28599999999999998</v>
      </c>
      <c r="L70" s="163">
        <f>ROUND(SUM(H70:K70),3)</f>
        <v>-0.28599999999999998</v>
      </c>
      <c r="M70" s="468">
        <f>ROUND('1. Статистика'!K326-M69,3)</f>
        <v>0</v>
      </c>
      <c r="N70" s="468">
        <f>ROUND('1. Статистика'!L326-N69,3)</f>
        <v>0</v>
      </c>
      <c r="O70" s="468">
        <f>ROUND('1. Статистика'!M326-O69,3)</f>
        <v>0</v>
      </c>
      <c r="P70" s="468">
        <f>ROUND('1. Статистика'!N326-P69,3)</f>
        <v>-5.7000000000000002E-2</v>
      </c>
      <c r="Q70" s="163">
        <f>ROUND(SUM(M70:P70),3)</f>
        <v>-5.7000000000000002E-2</v>
      </c>
    </row>
    <row r="71" spans="1:19" ht="15" customHeight="1" outlineLevel="1" x14ac:dyDescent="0.25">
      <c r="A71" s="29" t="s">
        <v>168</v>
      </c>
      <c r="B71" s="452" t="s">
        <v>149</v>
      </c>
      <c r="C71" s="259">
        <f t="shared" ref="C71:Q71" si="11">ROUND(C72+C73,3)</f>
        <v>0.5</v>
      </c>
      <c r="D71" s="157">
        <f t="shared" si="11"/>
        <v>0.1</v>
      </c>
      <c r="E71" s="157">
        <f t="shared" si="11"/>
        <v>0.5</v>
      </c>
      <c r="F71" s="158">
        <f t="shared" si="11"/>
        <v>0.95</v>
      </c>
      <c r="G71" s="238">
        <f t="shared" si="11"/>
        <v>2.0499999999999998</v>
      </c>
      <c r="H71" s="156">
        <f t="shared" si="11"/>
        <v>0.5</v>
      </c>
      <c r="I71" s="157">
        <f t="shared" si="11"/>
        <v>0.1</v>
      </c>
      <c r="J71" s="157">
        <f t="shared" si="11"/>
        <v>0.5</v>
      </c>
      <c r="K71" s="158">
        <f t="shared" si="11"/>
        <v>6.1130000000000004</v>
      </c>
      <c r="L71" s="238">
        <f t="shared" si="11"/>
        <v>7.2130000000000001</v>
      </c>
      <c r="M71" s="156">
        <f t="shared" si="11"/>
        <v>0.5</v>
      </c>
      <c r="N71" s="157">
        <f t="shared" si="11"/>
        <v>0.1</v>
      </c>
      <c r="O71" s="157">
        <f t="shared" si="11"/>
        <v>0.5</v>
      </c>
      <c r="P71" s="159">
        <f t="shared" si="11"/>
        <v>0.95</v>
      </c>
      <c r="Q71" s="238">
        <f t="shared" si="11"/>
        <v>2.0499999999999998</v>
      </c>
    </row>
    <row r="72" spans="1:19" s="23" customFormat="1" ht="15" customHeight="1" outlineLevel="2" x14ac:dyDescent="0.25">
      <c r="A72" s="30" t="s">
        <v>79</v>
      </c>
      <c r="B72" s="453" t="s">
        <v>149</v>
      </c>
      <c r="C72" s="261">
        <f>ROUND('1. Статистика'!N85,3)</f>
        <v>0.5</v>
      </c>
      <c r="D72" s="172">
        <f>ROUND('1. Статистика'!O85,3)</f>
        <v>0.1</v>
      </c>
      <c r="E72" s="172">
        <f>ROUND('1. Статистика'!P85,3)</f>
        <v>0.5</v>
      </c>
      <c r="F72" s="173">
        <f>ROUND('1. Статистика'!Q85,3)</f>
        <v>0.95</v>
      </c>
      <c r="G72" s="163">
        <f>ROUND(SUM(C72:F72),3)</f>
        <v>2.0499999999999998</v>
      </c>
      <c r="H72" s="171">
        <f>ROUND(C71,3)</f>
        <v>0.5</v>
      </c>
      <c r="I72" s="171">
        <f>ROUND(D71,3)</f>
        <v>0.1</v>
      </c>
      <c r="J72" s="171">
        <f>ROUND(E71,3)</f>
        <v>0.5</v>
      </c>
      <c r="K72" s="171">
        <f>ROUND(F71,3)</f>
        <v>0.95</v>
      </c>
      <c r="L72" s="163">
        <f>ROUND(SUM(H72:K72),3)</f>
        <v>2.0499999999999998</v>
      </c>
      <c r="M72" s="171">
        <f>ROUND(H71,3)</f>
        <v>0.5</v>
      </c>
      <c r="N72" s="171">
        <f>ROUND(I71,3)</f>
        <v>0.1</v>
      </c>
      <c r="O72" s="171">
        <f>ROUND(J71,3)</f>
        <v>0.5</v>
      </c>
      <c r="P72" s="171">
        <f>ROUND(K71,3)</f>
        <v>6.1130000000000004</v>
      </c>
      <c r="Q72" s="163">
        <f>ROUND(SUM(M72:P72),3)</f>
        <v>7.2130000000000001</v>
      </c>
    </row>
    <row r="73" spans="1:19" s="23" customFormat="1" ht="15" customHeight="1" outlineLevel="2" x14ac:dyDescent="0.25">
      <c r="A73" s="30" t="s">
        <v>80</v>
      </c>
      <c r="B73" s="453" t="s">
        <v>149</v>
      </c>
      <c r="C73" s="467">
        <f>ROUND('1. Статистика'!C327-C72,3)</f>
        <v>0</v>
      </c>
      <c r="D73" s="468">
        <f>ROUND('1. Статистика'!D327-D72,3)</f>
        <v>0</v>
      </c>
      <c r="E73" s="468">
        <f>ROUND('1. Статистика'!E327-E72,3)</f>
        <v>0</v>
      </c>
      <c r="F73" s="468">
        <f>ROUND('1. Статистика'!F327-F72,3)</f>
        <v>0</v>
      </c>
      <c r="G73" s="163">
        <f>ROUND(SUM(C73:F73),3)</f>
        <v>0</v>
      </c>
      <c r="H73" s="468">
        <f>ROUND('1. Статистика'!G327-H72,3)</f>
        <v>0</v>
      </c>
      <c r="I73" s="468">
        <f>ROUND('1. Статистика'!H327-I72,3)</f>
        <v>0</v>
      </c>
      <c r="J73" s="468">
        <f>ROUND('1. Статистика'!I327-J72,3)</f>
        <v>0</v>
      </c>
      <c r="K73" s="468">
        <f>ROUND('1. Статистика'!J327-K72,3)</f>
        <v>5.1630000000000003</v>
      </c>
      <c r="L73" s="163">
        <f>ROUND(SUM(H73:K73),3)</f>
        <v>5.1630000000000003</v>
      </c>
      <c r="M73" s="468">
        <f>ROUND('1. Статистика'!K327-M72,3)</f>
        <v>0</v>
      </c>
      <c r="N73" s="468">
        <f>ROUND('1. Статистика'!L327-N72,3)</f>
        <v>0</v>
      </c>
      <c r="O73" s="468">
        <f>ROUND('1. Статистика'!M327-O72,3)</f>
        <v>0</v>
      </c>
      <c r="P73" s="468">
        <f>ROUND('1. Статистика'!N327-P72,3)</f>
        <v>-5.1630000000000003</v>
      </c>
      <c r="Q73" s="163">
        <f>ROUND(SUM(M73:P73),3)</f>
        <v>-5.1630000000000003</v>
      </c>
    </row>
    <row r="74" spans="1:19" ht="15" customHeight="1" outlineLevel="1" x14ac:dyDescent="0.25">
      <c r="A74" s="29" t="s">
        <v>169</v>
      </c>
      <c r="B74" s="452" t="s">
        <v>149</v>
      </c>
      <c r="C74" s="259">
        <f t="shared" ref="C74:Q74" si="12">ROUND(C75+C76,3)</f>
        <v>1.08</v>
      </c>
      <c r="D74" s="157">
        <f t="shared" si="12"/>
        <v>0.8</v>
      </c>
      <c r="E74" s="157">
        <f t="shared" si="12"/>
        <v>0</v>
      </c>
      <c r="F74" s="158">
        <f t="shared" si="12"/>
        <v>0.7</v>
      </c>
      <c r="G74" s="238">
        <f t="shared" si="12"/>
        <v>2.58</v>
      </c>
      <c r="H74" s="156">
        <f t="shared" si="12"/>
        <v>1.08</v>
      </c>
      <c r="I74" s="157">
        <f t="shared" si="12"/>
        <v>0.8</v>
      </c>
      <c r="J74" s="157">
        <f t="shared" si="12"/>
        <v>0</v>
      </c>
      <c r="K74" s="158">
        <f t="shared" si="12"/>
        <v>0.7</v>
      </c>
      <c r="L74" s="238">
        <f t="shared" si="12"/>
        <v>2.58</v>
      </c>
      <c r="M74" s="156">
        <f t="shared" si="12"/>
        <v>1.08</v>
      </c>
      <c r="N74" s="157">
        <f t="shared" si="12"/>
        <v>0.8</v>
      </c>
      <c r="O74" s="157">
        <f t="shared" si="12"/>
        <v>0</v>
      </c>
      <c r="P74" s="159">
        <f t="shared" si="12"/>
        <v>0.7</v>
      </c>
      <c r="Q74" s="238">
        <f t="shared" si="12"/>
        <v>2.58</v>
      </c>
    </row>
    <row r="75" spans="1:19" s="23" customFormat="1" ht="15" customHeight="1" outlineLevel="2" x14ac:dyDescent="0.25">
      <c r="A75" s="30" t="s">
        <v>79</v>
      </c>
      <c r="B75" s="453" t="s">
        <v>149</v>
      </c>
      <c r="C75" s="261">
        <f>ROUND('1. Статистика'!N86,3)</f>
        <v>1.08</v>
      </c>
      <c r="D75" s="172">
        <f>ROUND('1. Статистика'!O86,3)</f>
        <v>0.8</v>
      </c>
      <c r="E75" s="172">
        <f>ROUND('1. Статистика'!P86,3)</f>
        <v>0</v>
      </c>
      <c r="F75" s="173">
        <f>ROUND('1. Статистика'!Q86,3)</f>
        <v>0.7</v>
      </c>
      <c r="G75" s="163">
        <f>ROUND(SUM(C75:F75),3)</f>
        <v>2.58</v>
      </c>
      <c r="H75" s="171">
        <f>ROUND(C74,3)</f>
        <v>1.08</v>
      </c>
      <c r="I75" s="171">
        <f>ROUND(D74,3)</f>
        <v>0.8</v>
      </c>
      <c r="J75" s="171">
        <f>ROUND(E74,3)</f>
        <v>0</v>
      </c>
      <c r="K75" s="171">
        <f>ROUND(F74,3)</f>
        <v>0.7</v>
      </c>
      <c r="L75" s="163">
        <f>ROUND(SUM(H75:K75),3)</f>
        <v>2.58</v>
      </c>
      <c r="M75" s="171">
        <f>ROUND(H74,3)</f>
        <v>1.08</v>
      </c>
      <c r="N75" s="171">
        <f>ROUND(I74,3)</f>
        <v>0.8</v>
      </c>
      <c r="O75" s="171">
        <f>ROUND(J74,3)</f>
        <v>0</v>
      </c>
      <c r="P75" s="171">
        <f>ROUND(K74,3)</f>
        <v>0.7</v>
      </c>
      <c r="Q75" s="163">
        <f>ROUND(SUM(M75:P75),3)</f>
        <v>2.58</v>
      </c>
    </row>
    <row r="76" spans="1:19" s="23" customFormat="1" ht="15" customHeight="1" outlineLevel="2" x14ac:dyDescent="0.25">
      <c r="A76" s="30" t="s">
        <v>80</v>
      </c>
      <c r="B76" s="453" t="s">
        <v>149</v>
      </c>
      <c r="C76" s="467">
        <f>ROUND('1. Статистика'!C328-C75,3)</f>
        <v>0</v>
      </c>
      <c r="D76" s="468">
        <f>ROUND('1. Статистика'!D328-D75,3)</f>
        <v>0</v>
      </c>
      <c r="E76" s="468">
        <f>ROUND('1. Статистика'!E328-E75,3)</f>
        <v>0</v>
      </c>
      <c r="F76" s="468">
        <f>ROUND('1. Статистика'!F328-F75,3)</f>
        <v>0</v>
      </c>
      <c r="G76" s="163">
        <f>ROUND(SUM(C76:F76),3)</f>
        <v>0</v>
      </c>
      <c r="H76" s="468">
        <f>ROUND('1. Статистика'!G328-H75,3)</f>
        <v>0</v>
      </c>
      <c r="I76" s="468">
        <f>ROUND('1. Статистика'!H328-I75,3)</f>
        <v>0</v>
      </c>
      <c r="J76" s="468">
        <f>ROUND('1. Статистика'!I328-J75,3)</f>
        <v>0</v>
      </c>
      <c r="K76" s="468">
        <f>ROUND('1. Статистика'!J328-K75,3)</f>
        <v>0</v>
      </c>
      <c r="L76" s="163">
        <f>ROUND(SUM(H76:K76),3)</f>
        <v>0</v>
      </c>
      <c r="M76" s="468">
        <f>ROUND('1. Статистика'!K328-M75,3)</f>
        <v>0</v>
      </c>
      <c r="N76" s="468">
        <f>ROUND('1. Статистика'!L328-N75,3)</f>
        <v>0</v>
      </c>
      <c r="O76" s="468">
        <f>ROUND('1. Статистика'!M328-O75,3)</f>
        <v>0</v>
      </c>
      <c r="P76" s="468">
        <f>ROUND('1. Статистика'!N328-P75,3)</f>
        <v>0</v>
      </c>
      <c r="Q76" s="163">
        <f>ROUND(SUM(M76:P76),3)</f>
        <v>0</v>
      </c>
    </row>
    <row r="77" spans="1:19" ht="15" customHeight="1" outlineLevel="1" x14ac:dyDescent="0.25">
      <c r="A77" s="29" t="s">
        <v>170</v>
      </c>
      <c r="B77" s="452" t="s">
        <v>149</v>
      </c>
      <c r="C77" s="259">
        <f t="shared" ref="C77:Q77" si="13">ROUND(C78+C79,3)</f>
        <v>0.25</v>
      </c>
      <c r="D77" s="157">
        <f t="shared" si="13"/>
        <v>0.6</v>
      </c>
      <c r="E77" s="157">
        <f t="shared" si="13"/>
        <v>0</v>
      </c>
      <c r="F77" s="158">
        <f t="shared" si="13"/>
        <v>0.17599999999999999</v>
      </c>
      <c r="G77" s="238">
        <f t="shared" si="13"/>
        <v>1.026</v>
      </c>
      <c r="H77" s="156">
        <f t="shared" si="13"/>
        <v>0.25</v>
      </c>
      <c r="I77" s="157">
        <f t="shared" si="13"/>
        <v>0.6</v>
      </c>
      <c r="J77" s="157">
        <f t="shared" si="13"/>
        <v>0</v>
      </c>
      <c r="K77" s="158">
        <f t="shared" si="13"/>
        <v>0.2</v>
      </c>
      <c r="L77" s="238">
        <f t="shared" si="13"/>
        <v>1.05</v>
      </c>
      <c r="M77" s="156">
        <f t="shared" si="13"/>
        <v>0.25</v>
      </c>
      <c r="N77" s="157">
        <f t="shared" si="13"/>
        <v>0.6</v>
      </c>
      <c r="O77" s="157">
        <f t="shared" si="13"/>
        <v>0</v>
      </c>
      <c r="P77" s="159">
        <f t="shared" si="13"/>
        <v>0.19800000000000001</v>
      </c>
      <c r="Q77" s="238">
        <f t="shared" si="13"/>
        <v>1.048</v>
      </c>
      <c r="S77" s="2"/>
    </row>
    <row r="78" spans="1:19" s="23" customFormat="1" ht="15" customHeight="1" outlineLevel="2" x14ac:dyDescent="0.25">
      <c r="A78" s="30" t="s">
        <v>79</v>
      </c>
      <c r="B78" s="453" t="s">
        <v>149</v>
      </c>
      <c r="C78" s="261">
        <f>ROUND('1. Статистика'!N87,3)</f>
        <v>0.25</v>
      </c>
      <c r="D78" s="172">
        <f>ROUND('1. Статистика'!O87,3)</f>
        <v>0.6</v>
      </c>
      <c r="E78" s="172">
        <f>ROUND('1. Статистика'!P87,3)</f>
        <v>0</v>
      </c>
      <c r="F78" s="173">
        <f>ROUND('1. Статистика'!Q87,3)</f>
        <v>0</v>
      </c>
      <c r="G78" s="163">
        <f>ROUND(SUM(C78:F78),3)</f>
        <v>0.85</v>
      </c>
      <c r="H78" s="171">
        <f>ROUND(C77,3)</f>
        <v>0.25</v>
      </c>
      <c r="I78" s="171">
        <f>ROUND(D77,3)</f>
        <v>0.6</v>
      </c>
      <c r="J78" s="171">
        <f>ROUND(E77,3)</f>
        <v>0</v>
      </c>
      <c r="K78" s="171">
        <f>ROUND(F77,3)</f>
        <v>0.17599999999999999</v>
      </c>
      <c r="L78" s="163">
        <f>ROUND(SUM(H78:K78),3)</f>
        <v>1.026</v>
      </c>
      <c r="M78" s="171">
        <f>ROUND(H77,3)</f>
        <v>0.25</v>
      </c>
      <c r="N78" s="171">
        <f>ROUND(I77,3)</f>
        <v>0.6</v>
      </c>
      <c r="O78" s="171">
        <f>ROUND(J77,3)</f>
        <v>0</v>
      </c>
      <c r="P78" s="171">
        <f>ROUND(K77,3)</f>
        <v>0.2</v>
      </c>
      <c r="Q78" s="163">
        <f>ROUND(SUM(M78:P78),3)</f>
        <v>1.05</v>
      </c>
    </row>
    <row r="79" spans="1:19" s="23" customFormat="1" ht="15" customHeight="1" outlineLevel="2" x14ac:dyDescent="0.25">
      <c r="A79" s="30" t="s">
        <v>80</v>
      </c>
      <c r="B79" s="453" t="s">
        <v>149</v>
      </c>
      <c r="C79" s="467">
        <f>ROUND('1. Статистика'!C329-C78,3)</f>
        <v>0</v>
      </c>
      <c r="D79" s="468">
        <f>ROUND('1. Статистика'!D329-D78,3)</f>
        <v>0</v>
      </c>
      <c r="E79" s="468">
        <f>ROUND('1. Статистика'!E329-E78,3)</f>
        <v>0</v>
      </c>
      <c r="F79" s="468">
        <f>ROUND('1. Статистика'!F329-F78,3)</f>
        <v>0.17599999999999999</v>
      </c>
      <c r="G79" s="163">
        <f>ROUND(SUM(C79:F79),3)</f>
        <v>0.17599999999999999</v>
      </c>
      <c r="H79" s="468">
        <f>ROUND('1. Статистика'!G329-H78,3)</f>
        <v>0</v>
      </c>
      <c r="I79" s="468">
        <f>ROUND('1. Статистика'!H329-I78,3)</f>
        <v>0</v>
      </c>
      <c r="J79" s="468">
        <f>ROUND('1. Статистика'!I329-J78,3)</f>
        <v>0</v>
      </c>
      <c r="K79" s="468">
        <f>ROUND('1. Статистика'!J329-K78,3)</f>
        <v>2.4E-2</v>
      </c>
      <c r="L79" s="163">
        <f>ROUND(SUM(H79:K79),3)</f>
        <v>2.4E-2</v>
      </c>
      <c r="M79" s="468">
        <f>ROUND('1. Статистика'!K329-M78,3)</f>
        <v>0</v>
      </c>
      <c r="N79" s="468">
        <f>ROUND('1. Статистика'!L329-N78,3)</f>
        <v>0</v>
      </c>
      <c r="O79" s="468">
        <f>ROUND('1. Статистика'!M329-O78,3)</f>
        <v>0</v>
      </c>
      <c r="P79" s="468">
        <f>ROUND('1. Статистика'!N329-P78,3)</f>
        <v>-2E-3</v>
      </c>
      <c r="Q79" s="163">
        <f>ROUND(SUM(M79:P79),3)</f>
        <v>-2E-3</v>
      </c>
    </row>
    <row r="80" spans="1:19" ht="15" customHeight="1" outlineLevel="1" x14ac:dyDescent="0.25">
      <c r="A80" s="29" t="s">
        <v>171</v>
      </c>
      <c r="B80" s="452" t="s">
        <v>149</v>
      </c>
      <c r="C80" s="259">
        <f t="shared" ref="C80:Q80" si="14">ROUND(C81+C82,3)</f>
        <v>1.1000000000000001</v>
      </c>
      <c r="D80" s="157">
        <f t="shared" si="14"/>
        <v>0.1</v>
      </c>
      <c r="E80" s="157">
        <f t="shared" si="14"/>
        <v>0</v>
      </c>
      <c r="F80" s="158">
        <f t="shared" si="14"/>
        <v>9.1999999999999998E-2</v>
      </c>
      <c r="G80" s="238">
        <f t="shared" si="14"/>
        <v>1.292</v>
      </c>
      <c r="H80" s="156">
        <f t="shared" si="14"/>
        <v>1.1000000000000001</v>
      </c>
      <c r="I80" s="157">
        <f t="shared" si="14"/>
        <v>0.15</v>
      </c>
      <c r="J80" s="157">
        <f t="shared" si="14"/>
        <v>0</v>
      </c>
      <c r="K80" s="158">
        <f t="shared" si="14"/>
        <v>0.189</v>
      </c>
      <c r="L80" s="238">
        <f t="shared" si="14"/>
        <v>1.4390000000000001</v>
      </c>
      <c r="M80" s="156">
        <f t="shared" si="14"/>
        <v>1.1000000000000001</v>
      </c>
      <c r="N80" s="157">
        <f t="shared" si="14"/>
        <v>1.7</v>
      </c>
      <c r="O80" s="157">
        <f t="shared" si="14"/>
        <v>0</v>
      </c>
      <c r="P80" s="159">
        <f t="shared" si="14"/>
        <v>9.1999999999999998E-2</v>
      </c>
      <c r="Q80" s="238">
        <f t="shared" si="14"/>
        <v>2.8919999999999999</v>
      </c>
    </row>
    <row r="81" spans="1:20" s="23" customFormat="1" ht="15" customHeight="1" outlineLevel="2" x14ac:dyDescent="0.25">
      <c r="A81" s="30" t="s">
        <v>79</v>
      </c>
      <c r="B81" s="453" t="s">
        <v>149</v>
      </c>
      <c r="C81" s="261">
        <f>ROUND('1. Статистика'!N88,3)</f>
        <v>1.1000000000000001</v>
      </c>
      <c r="D81" s="172">
        <f>ROUND('1. Статистика'!O88,3)</f>
        <v>0.1</v>
      </c>
      <c r="E81" s="172">
        <f>ROUND('1. Статистика'!P88,3)</f>
        <v>0</v>
      </c>
      <c r="F81" s="173">
        <f>ROUND('1. Статистика'!Q88,3)</f>
        <v>9.1999999999999998E-2</v>
      </c>
      <c r="G81" s="163">
        <f>ROUND(SUM(C81:F81),3)</f>
        <v>1.292</v>
      </c>
      <c r="H81" s="171">
        <f>ROUND(C80,3)</f>
        <v>1.1000000000000001</v>
      </c>
      <c r="I81" s="171">
        <f>ROUND(D80,3)</f>
        <v>0.1</v>
      </c>
      <c r="J81" s="171">
        <f>ROUND(E80,3)</f>
        <v>0</v>
      </c>
      <c r="K81" s="171">
        <f>ROUND(F80,3)</f>
        <v>9.1999999999999998E-2</v>
      </c>
      <c r="L81" s="163">
        <f>ROUND(SUM(H81:K81),3)</f>
        <v>1.292</v>
      </c>
      <c r="M81" s="171">
        <f>ROUND(H80,3)</f>
        <v>1.1000000000000001</v>
      </c>
      <c r="N81" s="171">
        <f>ROUND(I80,3)</f>
        <v>0.15</v>
      </c>
      <c r="O81" s="171">
        <f>ROUND(J80,3)</f>
        <v>0</v>
      </c>
      <c r="P81" s="171">
        <f>ROUND(K80,3)</f>
        <v>0.189</v>
      </c>
      <c r="Q81" s="163">
        <f>ROUND(SUM(M81:P81),3)</f>
        <v>1.4390000000000001</v>
      </c>
    </row>
    <row r="82" spans="1:20" s="23" customFormat="1" ht="15" customHeight="1" outlineLevel="2" x14ac:dyDescent="0.25">
      <c r="A82" s="30" t="s">
        <v>80</v>
      </c>
      <c r="B82" s="453" t="s">
        <v>149</v>
      </c>
      <c r="C82" s="467">
        <f>ROUND('1. Статистика'!C330-C81,3)</f>
        <v>0</v>
      </c>
      <c r="D82" s="468">
        <f>ROUND('1. Статистика'!D330-D81,3)</f>
        <v>0</v>
      </c>
      <c r="E82" s="468">
        <f>ROUND('1. Статистика'!E330-E81,3)</f>
        <v>0</v>
      </c>
      <c r="F82" s="468">
        <f>ROUND('1. Статистика'!F330-F81,3)</f>
        <v>0</v>
      </c>
      <c r="G82" s="163">
        <f>ROUND(SUM(C82:F82),3)</f>
        <v>0</v>
      </c>
      <c r="H82" s="468">
        <f>ROUND('1. Статистика'!G330-H81,3)</f>
        <v>0</v>
      </c>
      <c r="I82" s="468">
        <f>ROUND('1. Статистика'!H330-I81,3)</f>
        <v>0.05</v>
      </c>
      <c r="J82" s="468">
        <f>ROUND('1. Статистика'!I330-J81,3)</f>
        <v>0</v>
      </c>
      <c r="K82" s="468">
        <f>ROUND('1. Статистика'!J330-K81,3)</f>
        <v>9.7000000000000003E-2</v>
      </c>
      <c r="L82" s="163">
        <f>ROUND(SUM(H82:K82),3)</f>
        <v>0.14699999999999999</v>
      </c>
      <c r="M82" s="468">
        <f>ROUND('1. Статистика'!K330-M81,3)</f>
        <v>0</v>
      </c>
      <c r="N82" s="468">
        <f>ROUND('1. Статистика'!L330-N81,3)</f>
        <v>1.55</v>
      </c>
      <c r="O82" s="468">
        <f>ROUND('1. Статистика'!M330-O81,3)</f>
        <v>0</v>
      </c>
      <c r="P82" s="468">
        <f>ROUND('1. Статистика'!N330-P81,3)</f>
        <v>-9.7000000000000003E-2</v>
      </c>
      <c r="Q82" s="163">
        <f>ROUND(SUM(M82:P82),3)</f>
        <v>1.4530000000000001</v>
      </c>
    </row>
    <row r="83" spans="1:20" ht="15" customHeight="1" outlineLevel="1" x14ac:dyDescent="0.25">
      <c r="A83" s="29" t="s">
        <v>176</v>
      </c>
      <c r="B83" s="452" t="s">
        <v>149</v>
      </c>
      <c r="C83" s="259">
        <f t="shared" ref="C83:Q83" si="15">ROUND(C84+C85,3)</f>
        <v>0</v>
      </c>
      <c r="D83" s="157">
        <f t="shared" si="15"/>
        <v>0.1</v>
      </c>
      <c r="E83" s="157">
        <f t="shared" si="15"/>
        <v>0</v>
      </c>
      <c r="F83" s="158">
        <f t="shared" si="15"/>
        <v>0</v>
      </c>
      <c r="G83" s="238">
        <f t="shared" si="15"/>
        <v>0.1</v>
      </c>
      <c r="H83" s="156">
        <f t="shared" si="15"/>
        <v>0</v>
      </c>
      <c r="I83" s="157">
        <f t="shared" si="15"/>
        <v>0.1</v>
      </c>
      <c r="J83" s="157">
        <f t="shared" si="15"/>
        <v>0</v>
      </c>
      <c r="K83" s="158">
        <f t="shared" si="15"/>
        <v>0</v>
      </c>
      <c r="L83" s="238">
        <f t="shared" si="15"/>
        <v>0.1</v>
      </c>
      <c r="M83" s="156">
        <f t="shared" si="15"/>
        <v>0</v>
      </c>
      <c r="N83" s="157">
        <f t="shared" si="15"/>
        <v>0.1</v>
      </c>
      <c r="O83" s="157">
        <f t="shared" si="15"/>
        <v>0</v>
      </c>
      <c r="P83" s="159">
        <f t="shared" si="15"/>
        <v>0</v>
      </c>
      <c r="Q83" s="238">
        <f t="shared" si="15"/>
        <v>0.1</v>
      </c>
    </row>
    <row r="84" spans="1:20" s="23" customFormat="1" ht="15" customHeight="1" outlineLevel="2" x14ac:dyDescent="0.25">
      <c r="A84" s="30" t="s">
        <v>79</v>
      </c>
      <c r="B84" s="453" t="s">
        <v>149</v>
      </c>
      <c r="C84" s="261">
        <f>ROUND('1. Статистика'!N89,3)</f>
        <v>0</v>
      </c>
      <c r="D84" s="172">
        <f>ROUND('1. Статистика'!O89,3)</f>
        <v>0.1</v>
      </c>
      <c r="E84" s="172">
        <f>ROUND('1. Статистика'!P89,3)</f>
        <v>0</v>
      </c>
      <c r="F84" s="173">
        <f>ROUND('1. Статистика'!Q89,3)</f>
        <v>0</v>
      </c>
      <c r="G84" s="163">
        <f>ROUND(SUM(C84:F84),3)</f>
        <v>0.1</v>
      </c>
      <c r="H84" s="171">
        <f>ROUND(C83,3)</f>
        <v>0</v>
      </c>
      <c r="I84" s="171">
        <f>ROUND(D83,3)</f>
        <v>0.1</v>
      </c>
      <c r="J84" s="171">
        <f>ROUND(E83,3)</f>
        <v>0</v>
      </c>
      <c r="K84" s="171">
        <f>ROUND(F83,3)</f>
        <v>0</v>
      </c>
      <c r="L84" s="163">
        <f>ROUND(SUM(H84:K84),3)</f>
        <v>0.1</v>
      </c>
      <c r="M84" s="171">
        <f>ROUND(H83,3)</f>
        <v>0</v>
      </c>
      <c r="N84" s="171">
        <f>ROUND(I83,3)</f>
        <v>0.1</v>
      </c>
      <c r="O84" s="171">
        <f>ROUND(J83,3)</f>
        <v>0</v>
      </c>
      <c r="P84" s="171">
        <f>ROUND(K83,3)</f>
        <v>0</v>
      </c>
      <c r="Q84" s="163">
        <f>ROUND(SUM(M84:P84),3)</f>
        <v>0.1</v>
      </c>
    </row>
    <row r="85" spans="1:20" s="23" customFormat="1" ht="15" customHeight="1" outlineLevel="2" x14ac:dyDescent="0.25">
      <c r="A85" s="30" t="s">
        <v>80</v>
      </c>
      <c r="B85" s="453" t="s">
        <v>149</v>
      </c>
      <c r="C85" s="467">
        <f>ROUND('1. Статистика'!C331-C84,3)</f>
        <v>0</v>
      </c>
      <c r="D85" s="468">
        <f>ROUND('1. Статистика'!D331-D84,3)</f>
        <v>0</v>
      </c>
      <c r="E85" s="468">
        <f>ROUND('1. Статистика'!E331-E84,3)</f>
        <v>0</v>
      </c>
      <c r="F85" s="468">
        <f>ROUND('1. Статистика'!F331-F84,3)</f>
        <v>0</v>
      </c>
      <c r="G85" s="163">
        <f>ROUND(SUM(C85:F85),3)</f>
        <v>0</v>
      </c>
      <c r="H85" s="468">
        <f>ROUND('1. Статистика'!G331-H84,3)</f>
        <v>0</v>
      </c>
      <c r="I85" s="468">
        <f>ROUND('1. Статистика'!H331-I84,3)</f>
        <v>0</v>
      </c>
      <c r="J85" s="468">
        <f>ROUND('1. Статистика'!I331-J84,3)</f>
        <v>0</v>
      </c>
      <c r="K85" s="468">
        <f>ROUND('1. Статистика'!J331-K84,3)</f>
        <v>0</v>
      </c>
      <c r="L85" s="163">
        <f>ROUND(SUM(H85:K85),3)</f>
        <v>0</v>
      </c>
      <c r="M85" s="468">
        <f>ROUND('1. Статистика'!K331-M84,3)</f>
        <v>0</v>
      </c>
      <c r="N85" s="468">
        <f>ROUND('1. Статистика'!L331-N84,3)</f>
        <v>0</v>
      </c>
      <c r="O85" s="468">
        <f>ROUND('1. Статистика'!M331-O84,3)</f>
        <v>0</v>
      </c>
      <c r="P85" s="468">
        <f>ROUND('1. Статистика'!N331-P84,3)</f>
        <v>0</v>
      </c>
      <c r="Q85" s="163">
        <f>ROUND(SUM(M85:P85),3)</f>
        <v>0</v>
      </c>
    </row>
    <row r="86" spans="1:20" ht="15" customHeight="1" outlineLevel="1" x14ac:dyDescent="0.25">
      <c r="A86" s="29" t="s">
        <v>172</v>
      </c>
      <c r="B86" s="452" t="s">
        <v>149</v>
      </c>
      <c r="C86" s="259">
        <f t="shared" ref="C86:Q86" si="16">ROUND(C87+C88,3)</f>
        <v>0.05</v>
      </c>
      <c r="D86" s="157">
        <f t="shared" si="16"/>
        <v>0.5</v>
      </c>
      <c r="E86" s="157">
        <f t="shared" si="16"/>
        <v>0.05</v>
      </c>
      <c r="F86" s="158">
        <f t="shared" si="16"/>
        <v>0.05</v>
      </c>
      <c r="G86" s="238">
        <f t="shared" si="16"/>
        <v>0.65</v>
      </c>
      <c r="H86" s="156">
        <f t="shared" si="16"/>
        <v>0.05</v>
      </c>
      <c r="I86" s="157">
        <f t="shared" si="16"/>
        <v>0.5</v>
      </c>
      <c r="J86" s="157">
        <f t="shared" si="16"/>
        <v>0.05</v>
      </c>
      <c r="K86" s="158">
        <f t="shared" si="16"/>
        <v>0.05</v>
      </c>
      <c r="L86" s="238">
        <f t="shared" si="16"/>
        <v>0.65</v>
      </c>
      <c r="M86" s="156">
        <f t="shared" si="16"/>
        <v>0.05</v>
      </c>
      <c r="N86" s="157">
        <f t="shared" si="16"/>
        <v>0.5</v>
      </c>
      <c r="O86" s="157">
        <f t="shared" si="16"/>
        <v>0.05</v>
      </c>
      <c r="P86" s="159">
        <f t="shared" si="16"/>
        <v>0.05</v>
      </c>
      <c r="Q86" s="238">
        <f t="shared" si="16"/>
        <v>0.65</v>
      </c>
    </row>
    <row r="87" spans="1:20" s="23" customFormat="1" ht="15" customHeight="1" outlineLevel="2" x14ac:dyDescent="0.25">
      <c r="A87" s="30" t="s">
        <v>79</v>
      </c>
      <c r="B87" s="453" t="s">
        <v>149</v>
      </c>
      <c r="C87" s="261">
        <f>ROUND('1. Статистика'!N90,3)</f>
        <v>0.05</v>
      </c>
      <c r="D87" s="172">
        <f>ROUND('1. Статистика'!O90,3)</f>
        <v>0.5</v>
      </c>
      <c r="E87" s="172">
        <f>ROUND('1. Статистика'!P90,3)</f>
        <v>0.05</v>
      </c>
      <c r="F87" s="173">
        <f>ROUND('1. Статистика'!Q90,3)</f>
        <v>0.05</v>
      </c>
      <c r="G87" s="163">
        <f>ROUND(SUM(C87:F87),3)</f>
        <v>0.65</v>
      </c>
      <c r="H87" s="171">
        <f>ROUND(C86,3)</f>
        <v>0.05</v>
      </c>
      <c r="I87" s="171">
        <f>ROUND(D86,3)</f>
        <v>0.5</v>
      </c>
      <c r="J87" s="171">
        <f>ROUND(E86,3)</f>
        <v>0.05</v>
      </c>
      <c r="K87" s="171">
        <f>ROUND(F86,3)</f>
        <v>0.05</v>
      </c>
      <c r="L87" s="163">
        <f>ROUND(SUM(H87:K87),3)</f>
        <v>0.65</v>
      </c>
      <c r="M87" s="171">
        <f>ROUND(H86,3)</f>
        <v>0.05</v>
      </c>
      <c r="N87" s="171">
        <f>ROUND(I86,3)</f>
        <v>0.5</v>
      </c>
      <c r="O87" s="171">
        <f>ROUND(J86,3)</f>
        <v>0.05</v>
      </c>
      <c r="P87" s="171">
        <f>ROUND(K86,3)</f>
        <v>0.05</v>
      </c>
      <c r="Q87" s="163">
        <f>ROUND(SUM(M87:P87),3)</f>
        <v>0.65</v>
      </c>
    </row>
    <row r="88" spans="1:20" s="23" customFormat="1" ht="15" customHeight="1" outlineLevel="2" x14ac:dyDescent="0.25">
      <c r="A88" s="30" t="s">
        <v>80</v>
      </c>
      <c r="B88" s="453" t="s">
        <v>149</v>
      </c>
      <c r="C88" s="467">
        <f>ROUND('1. Статистика'!C332-C87,3)</f>
        <v>0</v>
      </c>
      <c r="D88" s="468">
        <f>ROUND('1. Статистика'!D332-D87,3)</f>
        <v>0</v>
      </c>
      <c r="E88" s="468">
        <f>ROUND('1. Статистика'!E332-E87,3)</f>
        <v>0</v>
      </c>
      <c r="F88" s="468">
        <f>ROUND('1. Статистика'!F332-F87,3)</f>
        <v>0</v>
      </c>
      <c r="G88" s="163">
        <f>ROUND(SUM(C88:F88),3)</f>
        <v>0</v>
      </c>
      <c r="H88" s="468">
        <f>ROUND('1. Статистика'!G332-H87,3)</f>
        <v>0</v>
      </c>
      <c r="I88" s="468">
        <f>ROUND('1. Статистика'!H332-I87,3)</f>
        <v>0</v>
      </c>
      <c r="J88" s="468">
        <f>ROUND('1. Статистика'!I332-J87,3)</f>
        <v>0</v>
      </c>
      <c r="K88" s="468">
        <f>ROUND('1. Статистика'!J332-K87,3)</f>
        <v>0</v>
      </c>
      <c r="L88" s="163">
        <f>ROUND(SUM(H88:K88),3)</f>
        <v>0</v>
      </c>
      <c r="M88" s="468">
        <f>ROUND('1. Статистика'!K332-M87,3)</f>
        <v>0</v>
      </c>
      <c r="N88" s="468">
        <f>ROUND('1. Статистика'!L332-N87,3)</f>
        <v>0</v>
      </c>
      <c r="O88" s="468">
        <f>ROUND('1. Статистика'!M332-O87,3)</f>
        <v>0</v>
      </c>
      <c r="P88" s="468">
        <f>ROUND('1. Статистика'!N332-P87,3)</f>
        <v>0</v>
      </c>
      <c r="Q88" s="163">
        <f>ROUND(SUM(M88:P88),3)</f>
        <v>0</v>
      </c>
    </row>
    <row r="89" spans="1:20" ht="15" customHeight="1" x14ac:dyDescent="0.25">
      <c r="A89" s="250" t="s">
        <v>69</v>
      </c>
      <c r="B89" s="454" t="s">
        <v>149</v>
      </c>
      <c r="C89" s="262">
        <f t="shared" ref="C89:Q89" si="17">ROUND(SUM(C90:C96),3)</f>
        <v>498.88499999999999</v>
      </c>
      <c r="D89" s="242">
        <f t="shared" si="17"/>
        <v>554.66999999999996</v>
      </c>
      <c r="E89" s="242">
        <f t="shared" si="17"/>
        <v>1357.1010000000001</v>
      </c>
      <c r="F89" s="243">
        <f t="shared" si="17"/>
        <v>1000.288</v>
      </c>
      <c r="G89" s="175">
        <f t="shared" si="17"/>
        <v>1780.886</v>
      </c>
      <c r="H89" s="242">
        <f t="shared" si="17"/>
        <v>498.58800000000002</v>
      </c>
      <c r="I89" s="242">
        <f t="shared" si="17"/>
        <v>556.50800000000004</v>
      </c>
      <c r="J89" s="242">
        <f t="shared" si="17"/>
        <v>1370.45</v>
      </c>
      <c r="K89" s="243">
        <f t="shared" si="17"/>
        <v>1013.071</v>
      </c>
      <c r="L89" s="175">
        <f t="shared" si="17"/>
        <v>1802.443</v>
      </c>
      <c r="M89" s="242">
        <f t="shared" si="17"/>
        <v>507.92</v>
      </c>
      <c r="N89" s="242">
        <f t="shared" si="17"/>
        <v>567.39200000000005</v>
      </c>
      <c r="O89" s="242">
        <f t="shared" si="17"/>
        <v>1381.258</v>
      </c>
      <c r="P89" s="244">
        <f t="shared" si="17"/>
        <v>954.45799999999997</v>
      </c>
      <c r="Q89" s="175">
        <f t="shared" si="17"/>
        <v>1808.0060000000001</v>
      </c>
      <c r="S89" s="13"/>
      <c r="T89" s="13"/>
    </row>
    <row r="90" spans="1:20" s="19" customFormat="1" ht="15" customHeight="1" outlineLevel="1" x14ac:dyDescent="0.25">
      <c r="A90" s="223" t="s">
        <v>167</v>
      </c>
      <c r="B90" s="447" t="s">
        <v>149</v>
      </c>
      <c r="C90" s="257">
        <f t="shared" ref="C90:Q90" si="18">ROUND(C10+C18+C68,3)</f>
        <v>10.41</v>
      </c>
      <c r="D90" s="152">
        <f t="shared" si="18"/>
        <v>15.289</v>
      </c>
      <c r="E90" s="152">
        <f t="shared" si="18"/>
        <v>26.247</v>
      </c>
      <c r="F90" s="176">
        <f t="shared" si="18"/>
        <v>9.2550000000000008</v>
      </c>
      <c r="G90" s="237">
        <f t="shared" si="18"/>
        <v>42.673000000000002</v>
      </c>
      <c r="H90" s="152">
        <f t="shared" si="18"/>
        <v>7.2809999999999997</v>
      </c>
      <c r="I90" s="152">
        <f t="shared" si="18"/>
        <v>12.16</v>
      </c>
      <c r="J90" s="152">
        <f t="shared" si="18"/>
        <v>23.117999999999999</v>
      </c>
      <c r="K90" s="176">
        <f t="shared" si="18"/>
        <v>6.54</v>
      </c>
      <c r="L90" s="237">
        <f t="shared" si="18"/>
        <v>39.258000000000003</v>
      </c>
      <c r="M90" s="152">
        <f t="shared" si="18"/>
        <v>7.2809999999999997</v>
      </c>
      <c r="N90" s="152">
        <f t="shared" si="18"/>
        <v>12.16</v>
      </c>
      <c r="O90" s="152">
        <f t="shared" si="18"/>
        <v>23.117999999999999</v>
      </c>
      <c r="P90" s="177">
        <f t="shared" si="18"/>
        <v>6.5979999999999999</v>
      </c>
      <c r="Q90" s="237">
        <f t="shared" si="18"/>
        <v>39.201000000000001</v>
      </c>
    </row>
    <row r="91" spans="1:20" s="19" customFormat="1" ht="15" customHeight="1" outlineLevel="1" x14ac:dyDescent="0.25">
      <c r="A91" s="223" t="s">
        <v>168</v>
      </c>
      <c r="B91" s="447" t="s">
        <v>149</v>
      </c>
      <c r="C91" s="257">
        <f t="shared" ref="C91:Q91" si="19">ROUND(C11+C25+C71,3)</f>
        <v>321.88400000000001</v>
      </c>
      <c r="D91" s="152">
        <f t="shared" si="19"/>
        <v>330.63400000000001</v>
      </c>
      <c r="E91" s="152">
        <f t="shared" si="19"/>
        <v>811.024</v>
      </c>
      <c r="F91" s="176">
        <f t="shared" si="19"/>
        <v>493.36099999999999</v>
      </c>
      <c r="G91" s="237">
        <f t="shared" si="19"/>
        <v>909.13199999999995</v>
      </c>
      <c r="H91" s="152">
        <f t="shared" si="19"/>
        <v>233.745</v>
      </c>
      <c r="I91" s="152">
        <f t="shared" si="19"/>
        <v>242.495</v>
      </c>
      <c r="J91" s="152">
        <f t="shared" si="19"/>
        <v>722.88499999999999</v>
      </c>
      <c r="K91" s="176">
        <f t="shared" si="19"/>
        <v>401.178</v>
      </c>
      <c r="L91" s="237">
        <f t="shared" si="19"/>
        <v>826.15599999999995</v>
      </c>
      <c r="M91" s="152">
        <f t="shared" si="19"/>
        <v>157.32499999999999</v>
      </c>
      <c r="N91" s="152">
        <f t="shared" si="19"/>
        <v>166.07499999999999</v>
      </c>
      <c r="O91" s="152">
        <f t="shared" si="19"/>
        <v>646.46500000000003</v>
      </c>
      <c r="P91" s="177">
        <f t="shared" si="19"/>
        <v>320.37599999999998</v>
      </c>
      <c r="Q91" s="237">
        <f t="shared" si="19"/>
        <v>744.57299999999998</v>
      </c>
    </row>
    <row r="92" spans="1:20" s="19" customFormat="1" ht="15" customHeight="1" outlineLevel="1" x14ac:dyDescent="0.25">
      <c r="A92" s="223" t="s">
        <v>169</v>
      </c>
      <c r="B92" s="447" t="s">
        <v>149</v>
      </c>
      <c r="C92" s="257">
        <f t="shared" ref="C92:Q92" si="20">ROUND(C12+C32+C74,3)</f>
        <v>3.3180000000000001</v>
      </c>
      <c r="D92" s="152">
        <f t="shared" si="20"/>
        <v>15.026</v>
      </c>
      <c r="E92" s="152">
        <f t="shared" si="20"/>
        <v>35.018999999999998</v>
      </c>
      <c r="F92" s="176">
        <f t="shared" si="20"/>
        <v>25.419</v>
      </c>
      <c r="G92" s="237">
        <f t="shared" si="20"/>
        <v>59.319000000000003</v>
      </c>
      <c r="H92" s="152">
        <f t="shared" si="20"/>
        <v>6.3579999999999997</v>
      </c>
      <c r="I92" s="152">
        <f t="shared" si="20"/>
        <v>18.065999999999999</v>
      </c>
      <c r="J92" s="152">
        <f t="shared" si="20"/>
        <v>38.058999999999997</v>
      </c>
      <c r="K92" s="176">
        <f t="shared" si="20"/>
        <v>28.459</v>
      </c>
      <c r="L92" s="237">
        <f t="shared" si="20"/>
        <v>62.359000000000002</v>
      </c>
      <c r="M92" s="152">
        <f t="shared" si="20"/>
        <v>9.3979999999999997</v>
      </c>
      <c r="N92" s="152">
        <f t="shared" si="20"/>
        <v>21.106000000000002</v>
      </c>
      <c r="O92" s="152">
        <f t="shared" si="20"/>
        <v>41.098999999999997</v>
      </c>
      <c r="P92" s="177">
        <f t="shared" si="20"/>
        <v>31.498999999999999</v>
      </c>
      <c r="Q92" s="237">
        <f t="shared" si="20"/>
        <v>65.399000000000001</v>
      </c>
    </row>
    <row r="93" spans="1:20" s="19" customFormat="1" ht="15" customHeight="1" outlineLevel="1" x14ac:dyDescent="0.25">
      <c r="A93" s="223" t="s">
        <v>170</v>
      </c>
      <c r="B93" s="447" t="s">
        <v>149</v>
      </c>
      <c r="C93" s="257">
        <f t="shared" ref="C93:Q93" si="21">ROUND(C13+C39+C77,3)</f>
        <v>2.8980000000000001</v>
      </c>
      <c r="D93" s="152">
        <f t="shared" si="21"/>
        <v>1.847</v>
      </c>
      <c r="E93" s="152">
        <f t="shared" si="21"/>
        <v>3.6859999999999999</v>
      </c>
      <c r="F93" s="176">
        <f t="shared" si="21"/>
        <v>4.8239999999999998</v>
      </c>
      <c r="G93" s="237">
        <f t="shared" si="21"/>
        <v>9.4849999999999994</v>
      </c>
      <c r="H93" s="152">
        <f t="shared" si="21"/>
        <v>2.8740000000000001</v>
      </c>
      <c r="I93" s="152">
        <f t="shared" si="21"/>
        <v>1.823</v>
      </c>
      <c r="J93" s="152">
        <f t="shared" si="21"/>
        <v>3.6619999999999999</v>
      </c>
      <c r="K93" s="176">
        <f t="shared" si="21"/>
        <v>4.8239999999999998</v>
      </c>
      <c r="L93" s="237">
        <f t="shared" si="21"/>
        <v>9.4849999999999994</v>
      </c>
      <c r="M93" s="152">
        <f t="shared" si="21"/>
        <v>2.8740000000000001</v>
      </c>
      <c r="N93" s="152">
        <f t="shared" si="21"/>
        <v>1.825</v>
      </c>
      <c r="O93" s="152">
        <f t="shared" si="21"/>
        <v>3.6640000000000001</v>
      </c>
      <c r="P93" s="177">
        <f t="shared" si="21"/>
        <v>4.8239999999999998</v>
      </c>
      <c r="Q93" s="237">
        <f t="shared" si="21"/>
        <v>9.4830000000000005</v>
      </c>
    </row>
    <row r="94" spans="1:20" s="19" customFormat="1" ht="15" customHeight="1" outlineLevel="1" x14ac:dyDescent="0.25">
      <c r="A94" s="223" t="s">
        <v>171</v>
      </c>
      <c r="B94" s="447" t="s">
        <v>149</v>
      </c>
      <c r="C94" s="257">
        <f t="shared" ref="C94:Q94" si="22">ROUND(C14+C46+C80,3)</f>
        <v>6.1740000000000004</v>
      </c>
      <c r="D94" s="152">
        <f t="shared" si="22"/>
        <v>5.5910000000000002</v>
      </c>
      <c r="E94" s="152">
        <f t="shared" si="22"/>
        <v>14.659000000000001</v>
      </c>
      <c r="F94" s="176">
        <f t="shared" si="22"/>
        <v>9.4740000000000002</v>
      </c>
      <c r="G94" s="237">
        <f t="shared" si="22"/>
        <v>20.774000000000001</v>
      </c>
      <c r="H94" s="152">
        <f t="shared" si="22"/>
        <v>3.448</v>
      </c>
      <c r="I94" s="152">
        <f t="shared" si="22"/>
        <v>2.915</v>
      </c>
      <c r="J94" s="152">
        <f t="shared" si="22"/>
        <v>13.167999999999999</v>
      </c>
      <c r="K94" s="176">
        <f t="shared" si="22"/>
        <v>8.0299999999999994</v>
      </c>
      <c r="L94" s="237">
        <f t="shared" si="22"/>
        <v>18.195</v>
      </c>
      <c r="M94" s="152">
        <f t="shared" si="22"/>
        <v>2.1</v>
      </c>
      <c r="N94" s="152">
        <f t="shared" si="22"/>
        <v>3.117</v>
      </c>
      <c r="O94" s="152">
        <f t="shared" si="22"/>
        <v>13.32</v>
      </c>
      <c r="P94" s="177">
        <f t="shared" si="22"/>
        <v>8.1349999999999998</v>
      </c>
      <c r="Q94" s="237">
        <f t="shared" si="22"/>
        <v>18.3</v>
      </c>
    </row>
    <row r="95" spans="1:20" s="19" customFormat="1" ht="15" customHeight="1" outlineLevel="1" x14ac:dyDescent="0.25">
      <c r="A95" s="223" t="s">
        <v>176</v>
      </c>
      <c r="B95" s="447" t="s">
        <v>149</v>
      </c>
      <c r="C95" s="257">
        <f t="shared" ref="C95:Q95" si="23">ROUND(C15+C53+C83,3)</f>
        <v>90.891999999999996</v>
      </c>
      <c r="D95" s="152">
        <f t="shared" si="23"/>
        <v>85.436000000000007</v>
      </c>
      <c r="E95" s="152">
        <f t="shared" si="23"/>
        <v>181.03200000000001</v>
      </c>
      <c r="F95" s="176">
        <f t="shared" si="23"/>
        <v>248.26</v>
      </c>
      <c r="G95" s="237">
        <f t="shared" si="23"/>
        <v>352.80700000000002</v>
      </c>
      <c r="H95" s="152">
        <f t="shared" si="23"/>
        <v>101.941</v>
      </c>
      <c r="I95" s="152">
        <f t="shared" si="23"/>
        <v>96.484999999999999</v>
      </c>
      <c r="J95" s="152">
        <f t="shared" si="23"/>
        <v>192.05500000000001</v>
      </c>
      <c r="K95" s="176">
        <f t="shared" si="23"/>
        <v>259.25700000000001</v>
      </c>
      <c r="L95" s="237">
        <f t="shared" si="23"/>
        <v>363.85599999999999</v>
      </c>
      <c r="M95" s="152">
        <f t="shared" si="23"/>
        <v>112.913</v>
      </c>
      <c r="N95" s="152">
        <f t="shared" si="23"/>
        <v>107.45699999999999</v>
      </c>
      <c r="O95" s="152">
        <f t="shared" si="23"/>
        <v>203.001</v>
      </c>
      <c r="P95" s="177">
        <f t="shared" si="23"/>
        <v>270.178</v>
      </c>
      <c r="Q95" s="237">
        <f t="shared" si="23"/>
        <v>374.82799999999997</v>
      </c>
    </row>
    <row r="96" spans="1:20" s="19" customFormat="1" ht="15" customHeight="1" outlineLevel="1" x14ac:dyDescent="0.25">
      <c r="A96" s="223" t="s">
        <v>172</v>
      </c>
      <c r="B96" s="447" t="s">
        <v>149</v>
      </c>
      <c r="C96" s="257">
        <f t="shared" ref="C96:Q96" si="24">ROUND(C16+C60+C86,3)</f>
        <v>63.308999999999997</v>
      </c>
      <c r="D96" s="152">
        <f t="shared" si="24"/>
        <v>100.84699999999999</v>
      </c>
      <c r="E96" s="152">
        <f t="shared" si="24"/>
        <v>285.43400000000003</v>
      </c>
      <c r="F96" s="176">
        <f t="shared" si="24"/>
        <v>209.69499999999999</v>
      </c>
      <c r="G96" s="237">
        <f t="shared" si="24"/>
        <v>386.69600000000003</v>
      </c>
      <c r="H96" s="152">
        <f t="shared" si="24"/>
        <v>142.941</v>
      </c>
      <c r="I96" s="152">
        <f t="shared" si="24"/>
        <v>182.56399999999999</v>
      </c>
      <c r="J96" s="152">
        <f t="shared" si="24"/>
        <v>377.50299999999999</v>
      </c>
      <c r="K96" s="176">
        <f t="shared" si="24"/>
        <v>304.78300000000002</v>
      </c>
      <c r="L96" s="237">
        <f t="shared" si="24"/>
        <v>483.13400000000001</v>
      </c>
      <c r="M96" s="152">
        <f t="shared" si="24"/>
        <v>216.029</v>
      </c>
      <c r="N96" s="152">
        <f t="shared" si="24"/>
        <v>255.65199999999999</v>
      </c>
      <c r="O96" s="152">
        <f t="shared" si="24"/>
        <v>450.59100000000001</v>
      </c>
      <c r="P96" s="177">
        <f t="shared" si="24"/>
        <v>312.84800000000001</v>
      </c>
      <c r="Q96" s="237">
        <f t="shared" si="24"/>
        <v>556.22199999999998</v>
      </c>
    </row>
    <row r="97" spans="1:17" s="33" customFormat="1" ht="15" customHeight="1" x14ac:dyDescent="0.25">
      <c r="A97" s="248" t="s">
        <v>82</v>
      </c>
      <c r="B97" s="455" t="s">
        <v>149</v>
      </c>
      <c r="C97" s="258">
        <f t="shared" ref="C97:Q97" si="25">ROUND(C98+C101+C104+C107+C110+C113+C116,3)</f>
        <v>0</v>
      </c>
      <c r="D97" s="233">
        <f t="shared" si="25"/>
        <v>6.4</v>
      </c>
      <c r="E97" s="233">
        <f t="shared" si="25"/>
        <v>8.6999999999999993</v>
      </c>
      <c r="F97" s="234">
        <f t="shared" si="25"/>
        <v>136.4</v>
      </c>
      <c r="G97" s="151">
        <f t="shared" si="25"/>
        <v>151.5</v>
      </c>
      <c r="H97" s="232">
        <f t="shared" si="25"/>
        <v>0</v>
      </c>
      <c r="I97" s="233">
        <f t="shared" si="25"/>
        <v>6.4</v>
      </c>
      <c r="J97" s="233">
        <f t="shared" si="25"/>
        <v>8.6999999999999993</v>
      </c>
      <c r="K97" s="234">
        <f t="shared" si="25"/>
        <v>136.4</v>
      </c>
      <c r="L97" s="151">
        <f t="shared" si="25"/>
        <v>151.5</v>
      </c>
      <c r="M97" s="232">
        <f t="shared" si="25"/>
        <v>0</v>
      </c>
      <c r="N97" s="233">
        <f t="shared" si="25"/>
        <v>6.4</v>
      </c>
      <c r="O97" s="233">
        <f t="shared" si="25"/>
        <v>8.6999999999999993</v>
      </c>
      <c r="P97" s="235">
        <f t="shared" si="25"/>
        <v>136.4</v>
      </c>
      <c r="Q97" s="151">
        <f t="shared" si="25"/>
        <v>151.5</v>
      </c>
    </row>
    <row r="98" spans="1:17" ht="14.45" customHeight="1" outlineLevel="1" x14ac:dyDescent="0.25">
      <c r="A98" s="29" t="s">
        <v>167</v>
      </c>
      <c r="B98" s="452" t="s">
        <v>149</v>
      </c>
      <c r="C98" s="259">
        <f t="shared" ref="C98:Q98" si="26">ROUND(C99+C100,3)</f>
        <v>0</v>
      </c>
      <c r="D98" s="157">
        <f t="shared" si="26"/>
        <v>0</v>
      </c>
      <c r="E98" s="157">
        <f t="shared" si="26"/>
        <v>0.4</v>
      </c>
      <c r="F98" s="158">
        <f t="shared" si="26"/>
        <v>0.5</v>
      </c>
      <c r="G98" s="238">
        <f t="shared" si="26"/>
        <v>0.9</v>
      </c>
      <c r="H98" s="156">
        <f t="shared" si="26"/>
        <v>0</v>
      </c>
      <c r="I98" s="157">
        <f t="shared" si="26"/>
        <v>0</v>
      </c>
      <c r="J98" s="157">
        <f t="shared" si="26"/>
        <v>0.4</v>
      </c>
      <c r="K98" s="158">
        <f t="shared" si="26"/>
        <v>0.5</v>
      </c>
      <c r="L98" s="238">
        <f t="shared" si="26"/>
        <v>0.9</v>
      </c>
      <c r="M98" s="156">
        <f t="shared" si="26"/>
        <v>0</v>
      </c>
      <c r="N98" s="157">
        <f t="shared" si="26"/>
        <v>0</v>
      </c>
      <c r="O98" s="157">
        <f t="shared" si="26"/>
        <v>0.4</v>
      </c>
      <c r="P98" s="159">
        <f t="shared" si="26"/>
        <v>0.5</v>
      </c>
      <c r="Q98" s="238">
        <f t="shared" si="26"/>
        <v>0.9</v>
      </c>
    </row>
    <row r="99" spans="1:17" s="23" customFormat="1" ht="28.15" customHeight="1" outlineLevel="2" x14ac:dyDescent="0.25">
      <c r="A99" s="30" t="s">
        <v>83</v>
      </c>
      <c r="B99" s="453" t="s">
        <v>149</v>
      </c>
      <c r="C99" s="261">
        <f>ROUND('1. Статистика'!N100,3)</f>
        <v>0</v>
      </c>
      <c r="D99" s="172">
        <f>ROUND('1. Статистика'!O100,3)</f>
        <v>0</v>
      </c>
      <c r="E99" s="172">
        <f>ROUND('1. Статистика'!P100,3)</f>
        <v>0.4</v>
      </c>
      <c r="F99" s="173">
        <f>ROUND('1. Статистика'!Q100,3)</f>
        <v>0.5</v>
      </c>
      <c r="G99" s="163">
        <f>ROUND(SUM(C99:F99),3)</f>
        <v>0.9</v>
      </c>
      <c r="H99" s="171">
        <f>ROUND(C98,3)</f>
        <v>0</v>
      </c>
      <c r="I99" s="172">
        <f>ROUND(D98,3)</f>
        <v>0</v>
      </c>
      <c r="J99" s="172">
        <f>ROUND(E98,3)</f>
        <v>0.4</v>
      </c>
      <c r="K99" s="173">
        <f>ROUND(F98,3)</f>
        <v>0.5</v>
      </c>
      <c r="L99" s="163">
        <f>ROUND(SUM(H99:K99),3)</f>
        <v>0.9</v>
      </c>
      <c r="M99" s="171">
        <f>ROUND(H98,3)</f>
        <v>0</v>
      </c>
      <c r="N99" s="172">
        <f>ROUND(I98,3)</f>
        <v>0</v>
      </c>
      <c r="O99" s="172">
        <f>ROUND(J98,3)</f>
        <v>0.4</v>
      </c>
      <c r="P99" s="174">
        <f>ROUND(K98,3)</f>
        <v>0.5</v>
      </c>
      <c r="Q99" s="163">
        <f>ROUND(SUM(M99:P99),3)</f>
        <v>0.9</v>
      </c>
    </row>
    <row r="100" spans="1:17" s="23" customFormat="1" ht="28.15" customHeight="1" outlineLevel="2" x14ac:dyDescent="0.25">
      <c r="A100" s="30" t="s">
        <v>84</v>
      </c>
      <c r="B100" s="453" t="s">
        <v>149</v>
      </c>
      <c r="C100" s="467">
        <f>ROUND('2. Прогноз. Без корректировки'!C100,3)</f>
        <v>0</v>
      </c>
      <c r="D100" s="468">
        <f>ROUND('2. Прогноз. Без корректировки'!D100,3)</f>
        <v>0</v>
      </c>
      <c r="E100" s="468">
        <f>ROUND('2. Прогноз. Без корректировки'!E100,3)</f>
        <v>0</v>
      </c>
      <c r="F100" s="468">
        <f>ROUND('2. Прогноз. Без корректировки'!F100,3)</f>
        <v>0</v>
      </c>
      <c r="G100" s="163">
        <f>ROUND(SUM(C100:F100),3)</f>
        <v>0</v>
      </c>
      <c r="H100" s="468">
        <f>ROUND('2. Прогноз. Без корректировки'!H100,3)</f>
        <v>0</v>
      </c>
      <c r="I100" s="468">
        <f>ROUND('2. Прогноз. Без корректировки'!I100,3)</f>
        <v>0</v>
      </c>
      <c r="J100" s="468">
        <f>ROUND('2. Прогноз. Без корректировки'!J100,3)</f>
        <v>0</v>
      </c>
      <c r="K100" s="468">
        <f>ROUND('2. Прогноз. Без корректировки'!K100,3)</f>
        <v>0</v>
      </c>
      <c r="L100" s="163">
        <f>ROUND(SUM(H100:K100),3)</f>
        <v>0</v>
      </c>
      <c r="M100" s="468">
        <f>ROUND('2. Прогноз. Без корректировки'!M100,3)</f>
        <v>0</v>
      </c>
      <c r="N100" s="468">
        <f>ROUND('2. Прогноз. Без корректировки'!N100,3)</f>
        <v>0</v>
      </c>
      <c r="O100" s="468">
        <f>ROUND('2. Прогноз. Без корректировки'!O100,3)</f>
        <v>0</v>
      </c>
      <c r="P100" s="468">
        <f>ROUND('2. Прогноз. Без корректировки'!P100,3)</f>
        <v>0</v>
      </c>
      <c r="Q100" s="163">
        <f>ROUND(SUM(M100:P100),3)</f>
        <v>0</v>
      </c>
    </row>
    <row r="101" spans="1:17" ht="14.45" customHeight="1" outlineLevel="1" x14ac:dyDescent="0.25">
      <c r="A101" s="29" t="s">
        <v>168</v>
      </c>
      <c r="B101" s="452" t="s">
        <v>149</v>
      </c>
      <c r="C101" s="259">
        <f t="shared" ref="C101:Q101" si="27">ROUND(C102+C103,3)</f>
        <v>0</v>
      </c>
      <c r="D101" s="157">
        <f t="shared" si="27"/>
        <v>2.4</v>
      </c>
      <c r="E101" s="157">
        <f t="shared" si="27"/>
        <v>2</v>
      </c>
      <c r="F101" s="158">
        <f t="shared" si="27"/>
        <v>127.9</v>
      </c>
      <c r="G101" s="238">
        <f t="shared" si="27"/>
        <v>132.30000000000001</v>
      </c>
      <c r="H101" s="156">
        <f t="shared" si="27"/>
        <v>0</v>
      </c>
      <c r="I101" s="157">
        <f t="shared" si="27"/>
        <v>2.4</v>
      </c>
      <c r="J101" s="157">
        <f t="shared" si="27"/>
        <v>2</v>
      </c>
      <c r="K101" s="158">
        <f t="shared" si="27"/>
        <v>127.9</v>
      </c>
      <c r="L101" s="238">
        <f t="shared" si="27"/>
        <v>132.30000000000001</v>
      </c>
      <c r="M101" s="156">
        <f t="shared" si="27"/>
        <v>0</v>
      </c>
      <c r="N101" s="157">
        <f t="shared" si="27"/>
        <v>2.4</v>
      </c>
      <c r="O101" s="157">
        <f t="shared" si="27"/>
        <v>2</v>
      </c>
      <c r="P101" s="159">
        <f t="shared" si="27"/>
        <v>127.9</v>
      </c>
      <c r="Q101" s="238">
        <f t="shared" si="27"/>
        <v>132.30000000000001</v>
      </c>
    </row>
    <row r="102" spans="1:17" s="23" customFormat="1" ht="28.15" customHeight="1" outlineLevel="2" x14ac:dyDescent="0.25">
      <c r="A102" s="30" t="s">
        <v>83</v>
      </c>
      <c r="B102" s="453" t="s">
        <v>149</v>
      </c>
      <c r="C102" s="261">
        <f>ROUND('1. Статистика'!N101,3)</f>
        <v>0</v>
      </c>
      <c r="D102" s="172">
        <f>ROUND('1. Статистика'!O101,3)</f>
        <v>2.4</v>
      </c>
      <c r="E102" s="172">
        <f>ROUND('1. Статистика'!P101,3)</f>
        <v>2</v>
      </c>
      <c r="F102" s="173">
        <f>ROUND('1. Статистика'!Q101,3)</f>
        <v>127.9</v>
      </c>
      <c r="G102" s="163">
        <f>ROUND(SUM(C102:F102),3)</f>
        <v>132.30000000000001</v>
      </c>
      <c r="H102" s="171">
        <f>ROUND(C101,3)</f>
        <v>0</v>
      </c>
      <c r="I102" s="172">
        <f>ROUND(D101,3)</f>
        <v>2.4</v>
      </c>
      <c r="J102" s="172">
        <f>ROUND(E101,3)</f>
        <v>2</v>
      </c>
      <c r="K102" s="173">
        <f>ROUND(F101,3)</f>
        <v>127.9</v>
      </c>
      <c r="L102" s="163">
        <f>ROUND(SUM(H102:K102),3)</f>
        <v>132.30000000000001</v>
      </c>
      <c r="M102" s="171">
        <f>ROUND(H101,3)</f>
        <v>0</v>
      </c>
      <c r="N102" s="172">
        <f>ROUND(I101,3)</f>
        <v>2.4</v>
      </c>
      <c r="O102" s="172">
        <f>ROUND(J101,3)</f>
        <v>2</v>
      </c>
      <c r="P102" s="174">
        <f>ROUND(K101,3)</f>
        <v>127.9</v>
      </c>
      <c r="Q102" s="163">
        <f>ROUND(SUM(M102:P102),3)</f>
        <v>132.30000000000001</v>
      </c>
    </row>
    <row r="103" spans="1:17" s="23" customFormat="1" ht="28.15" customHeight="1" outlineLevel="2" x14ac:dyDescent="0.25">
      <c r="A103" s="30" t="s">
        <v>84</v>
      </c>
      <c r="B103" s="453" t="s">
        <v>149</v>
      </c>
      <c r="C103" s="467">
        <f>ROUND('2. Прогноз. Без корректировки'!C103,3)</f>
        <v>0</v>
      </c>
      <c r="D103" s="468">
        <f>ROUND('2. Прогноз. Без корректировки'!D103,3)</f>
        <v>0</v>
      </c>
      <c r="E103" s="468">
        <f>ROUND('2. Прогноз. Без корректировки'!E103,3)</f>
        <v>0</v>
      </c>
      <c r="F103" s="468">
        <f>ROUND('2. Прогноз. Без корректировки'!F103,3)</f>
        <v>0</v>
      </c>
      <c r="G103" s="163">
        <f>ROUND(SUM(C103:F103),3)</f>
        <v>0</v>
      </c>
      <c r="H103" s="468">
        <f>ROUND('2. Прогноз. Без корректировки'!H103,3)</f>
        <v>0</v>
      </c>
      <c r="I103" s="468">
        <f>ROUND('2. Прогноз. Без корректировки'!I103,3)</f>
        <v>0</v>
      </c>
      <c r="J103" s="468">
        <f>ROUND('2. Прогноз. Без корректировки'!J103,3)</f>
        <v>0</v>
      </c>
      <c r="K103" s="468">
        <f>ROUND('2. Прогноз. Без корректировки'!K103,3)</f>
        <v>0</v>
      </c>
      <c r="L103" s="163">
        <f>ROUND(SUM(H103:K103),3)</f>
        <v>0</v>
      </c>
      <c r="M103" s="468">
        <f>ROUND('2. Прогноз. Без корректировки'!M103,3)</f>
        <v>0</v>
      </c>
      <c r="N103" s="468">
        <f>ROUND('2. Прогноз. Без корректировки'!N103,3)</f>
        <v>0</v>
      </c>
      <c r="O103" s="468">
        <f>ROUND('2. Прогноз. Без корректировки'!O103,3)</f>
        <v>0</v>
      </c>
      <c r="P103" s="468">
        <f>ROUND('2. Прогноз. Без корректировки'!P103,3)</f>
        <v>0</v>
      </c>
      <c r="Q103" s="163">
        <f>ROUND(SUM(M103:P103),3)</f>
        <v>0</v>
      </c>
    </row>
    <row r="104" spans="1:17" ht="14.45" customHeight="1" outlineLevel="1" x14ac:dyDescent="0.25">
      <c r="A104" s="29" t="s">
        <v>169</v>
      </c>
      <c r="B104" s="452" t="s">
        <v>149</v>
      </c>
      <c r="C104" s="259">
        <f t="shared" ref="C104:Q104" si="28">ROUND(C105+C106,3)</f>
        <v>0</v>
      </c>
      <c r="D104" s="157">
        <f t="shared" si="28"/>
        <v>0</v>
      </c>
      <c r="E104" s="157">
        <f t="shared" si="28"/>
        <v>0</v>
      </c>
      <c r="F104" s="158">
        <f t="shared" si="28"/>
        <v>0</v>
      </c>
      <c r="G104" s="238">
        <f t="shared" si="28"/>
        <v>0</v>
      </c>
      <c r="H104" s="156">
        <f t="shared" si="28"/>
        <v>0</v>
      </c>
      <c r="I104" s="157">
        <f t="shared" si="28"/>
        <v>0</v>
      </c>
      <c r="J104" s="157">
        <f t="shared" si="28"/>
        <v>0</v>
      </c>
      <c r="K104" s="158">
        <f t="shared" si="28"/>
        <v>0</v>
      </c>
      <c r="L104" s="238">
        <f t="shared" si="28"/>
        <v>0</v>
      </c>
      <c r="M104" s="156">
        <f t="shared" si="28"/>
        <v>0</v>
      </c>
      <c r="N104" s="157">
        <f t="shared" si="28"/>
        <v>0</v>
      </c>
      <c r="O104" s="157">
        <f t="shared" si="28"/>
        <v>0</v>
      </c>
      <c r="P104" s="159">
        <f t="shared" si="28"/>
        <v>0</v>
      </c>
      <c r="Q104" s="238">
        <f t="shared" si="28"/>
        <v>0</v>
      </c>
    </row>
    <row r="105" spans="1:17" s="23" customFormat="1" ht="28.15" customHeight="1" outlineLevel="2" x14ac:dyDescent="0.25">
      <c r="A105" s="30" t="s">
        <v>83</v>
      </c>
      <c r="B105" s="453" t="s">
        <v>149</v>
      </c>
      <c r="C105" s="261">
        <f>ROUND('1. Статистика'!N102,3)</f>
        <v>0</v>
      </c>
      <c r="D105" s="172">
        <f>ROUND('1. Статистика'!O102,3)</f>
        <v>0</v>
      </c>
      <c r="E105" s="172">
        <f>ROUND('1. Статистика'!P102,3)</f>
        <v>0</v>
      </c>
      <c r="F105" s="173">
        <f>ROUND('1. Статистика'!Q102,3)</f>
        <v>0</v>
      </c>
      <c r="G105" s="163">
        <f>ROUND(SUM(C105:F105),3)</f>
        <v>0</v>
      </c>
      <c r="H105" s="171">
        <f>ROUND(C104,3)</f>
        <v>0</v>
      </c>
      <c r="I105" s="172">
        <f>ROUND(D104,3)</f>
        <v>0</v>
      </c>
      <c r="J105" s="172">
        <f>ROUND(E104,3)</f>
        <v>0</v>
      </c>
      <c r="K105" s="173">
        <f>ROUND(F104,3)</f>
        <v>0</v>
      </c>
      <c r="L105" s="163">
        <f>ROUND(SUM(H105:K105),3)</f>
        <v>0</v>
      </c>
      <c r="M105" s="171">
        <f>ROUND(H104,3)</f>
        <v>0</v>
      </c>
      <c r="N105" s="172">
        <f>ROUND(I104,3)</f>
        <v>0</v>
      </c>
      <c r="O105" s="172">
        <f>ROUND(J104,3)</f>
        <v>0</v>
      </c>
      <c r="P105" s="174">
        <f>ROUND(K104,3)</f>
        <v>0</v>
      </c>
      <c r="Q105" s="163">
        <f>ROUND(SUM(M105:P105),3)</f>
        <v>0</v>
      </c>
    </row>
    <row r="106" spans="1:17" s="23" customFormat="1" ht="28.15" customHeight="1" outlineLevel="2" x14ac:dyDescent="0.25">
      <c r="A106" s="30" t="s">
        <v>84</v>
      </c>
      <c r="B106" s="453" t="s">
        <v>149</v>
      </c>
      <c r="C106" s="467">
        <f>ROUND('2. Прогноз. Без корректировки'!C106,3)</f>
        <v>0</v>
      </c>
      <c r="D106" s="468">
        <f>ROUND('2. Прогноз. Без корректировки'!D106,3)</f>
        <v>0</v>
      </c>
      <c r="E106" s="468">
        <f>ROUND('2. Прогноз. Без корректировки'!E106,3)</f>
        <v>0</v>
      </c>
      <c r="F106" s="468">
        <f>ROUND('2. Прогноз. Без корректировки'!F106,3)</f>
        <v>0</v>
      </c>
      <c r="G106" s="163">
        <f>ROUND(SUM(C106:F106),3)</f>
        <v>0</v>
      </c>
      <c r="H106" s="468">
        <f>ROUND('2. Прогноз. Без корректировки'!H106,3)</f>
        <v>0</v>
      </c>
      <c r="I106" s="468">
        <f>ROUND('2. Прогноз. Без корректировки'!I106,3)</f>
        <v>0</v>
      </c>
      <c r="J106" s="468">
        <f>ROUND('2. Прогноз. Без корректировки'!J106,3)</f>
        <v>0</v>
      </c>
      <c r="K106" s="468">
        <f>ROUND('2. Прогноз. Без корректировки'!K106,3)</f>
        <v>0</v>
      </c>
      <c r="L106" s="163">
        <f>ROUND(SUM(H106:K106),3)</f>
        <v>0</v>
      </c>
      <c r="M106" s="468">
        <f>ROUND('2. Прогноз. Без корректировки'!M106,3)</f>
        <v>0</v>
      </c>
      <c r="N106" s="468">
        <f>ROUND('2. Прогноз. Без корректировки'!N106,3)</f>
        <v>0</v>
      </c>
      <c r="O106" s="468">
        <f>ROUND('2. Прогноз. Без корректировки'!O106,3)</f>
        <v>0</v>
      </c>
      <c r="P106" s="468">
        <f>ROUND('2. Прогноз. Без корректировки'!P106,3)</f>
        <v>0</v>
      </c>
      <c r="Q106" s="163">
        <f>ROUND(SUM(M106:P106),3)</f>
        <v>0</v>
      </c>
    </row>
    <row r="107" spans="1:17" ht="14.45" customHeight="1" outlineLevel="1" x14ac:dyDescent="0.25">
      <c r="A107" s="29" t="s">
        <v>170</v>
      </c>
      <c r="B107" s="452" t="s">
        <v>149</v>
      </c>
      <c r="C107" s="259">
        <f t="shared" ref="C107:Q107" si="29">ROUND(C108+C109,3)</f>
        <v>0</v>
      </c>
      <c r="D107" s="157">
        <f t="shared" si="29"/>
        <v>0</v>
      </c>
      <c r="E107" s="157">
        <f t="shared" si="29"/>
        <v>0.6</v>
      </c>
      <c r="F107" s="158">
        <f t="shared" si="29"/>
        <v>0.3</v>
      </c>
      <c r="G107" s="238">
        <f t="shared" si="29"/>
        <v>0.9</v>
      </c>
      <c r="H107" s="156">
        <f t="shared" si="29"/>
        <v>0</v>
      </c>
      <c r="I107" s="157">
        <f t="shared" si="29"/>
        <v>0</v>
      </c>
      <c r="J107" s="157">
        <f t="shared" si="29"/>
        <v>0.6</v>
      </c>
      <c r="K107" s="158">
        <f t="shared" si="29"/>
        <v>0.3</v>
      </c>
      <c r="L107" s="238">
        <f t="shared" si="29"/>
        <v>0.9</v>
      </c>
      <c r="M107" s="156">
        <f t="shared" si="29"/>
        <v>0</v>
      </c>
      <c r="N107" s="157">
        <f t="shared" si="29"/>
        <v>0</v>
      </c>
      <c r="O107" s="157">
        <f t="shared" si="29"/>
        <v>0.6</v>
      </c>
      <c r="P107" s="159">
        <f t="shared" si="29"/>
        <v>0.3</v>
      </c>
      <c r="Q107" s="238">
        <f t="shared" si="29"/>
        <v>0.9</v>
      </c>
    </row>
    <row r="108" spans="1:17" s="23" customFormat="1" ht="28.15" customHeight="1" outlineLevel="2" x14ac:dyDescent="0.25">
      <c r="A108" s="30" t="s">
        <v>83</v>
      </c>
      <c r="B108" s="453" t="s">
        <v>149</v>
      </c>
      <c r="C108" s="261">
        <f>ROUND('1. Статистика'!N103,3)</f>
        <v>0</v>
      </c>
      <c r="D108" s="172">
        <f>ROUND('1. Статистика'!O103,3)</f>
        <v>0</v>
      </c>
      <c r="E108" s="172">
        <f>ROUND('1. Статистика'!P103,3)</f>
        <v>0.6</v>
      </c>
      <c r="F108" s="173">
        <f>ROUND('1. Статистика'!Q103,3)</f>
        <v>0.3</v>
      </c>
      <c r="G108" s="163">
        <f>ROUND(SUM(C108:F108),3)</f>
        <v>0.9</v>
      </c>
      <c r="H108" s="171">
        <f>ROUND(C107,3)</f>
        <v>0</v>
      </c>
      <c r="I108" s="172">
        <f>ROUND(D107,3)</f>
        <v>0</v>
      </c>
      <c r="J108" s="172">
        <f>ROUND(E107,3)</f>
        <v>0.6</v>
      </c>
      <c r="K108" s="173">
        <f>ROUND(F107,3)</f>
        <v>0.3</v>
      </c>
      <c r="L108" s="163">
        <f>ROUND(SUM(H108:K108),3)</f>
        <v>0.9</v>
      </c>
      <c r="M108" s="171">
        <f>ROUND(H107,3)</f>
        <v>0</v>
      </c>
      <c r="N108" s="172">
        <f>ROUND(I107,3)</f>
        <v>0</v>
      </c>
      <c r="O108" s="172">
        <f>ROUND(J107,3)</f>
        <v>0.6</v>
      </c>
      <c r="P108" s="174">
        <f>ROUND(K107,3)</f>
        <v>0.3</v>
      </c>
      <c r="Q108" s="163">
        <f>ROUND(SUM(M108:P108),3)</f>
        <v>0.9</v>
      </c>
    </row>
    <row r="109" spans="1:17" s="23" customFormat="1" ht="28.15" customHeight="1" outlineLevel="2" x14ac:dyDescent="0.25">
      <c r="A109" s="30" t="s">
        <v>84</v>
      </c>
      <c r="B109" s="453" t="s">
        <v>149</v>
      </c>
      <c r="C109" s="467">
        <f>ROUND('2. Прогноз. Без корректировки'!C109,3)</f>
        <v>0</v>
      </c>
      <c r="D109" s="468">
        <f>ROUND('2. Прогноз. Без корректировки'!D109,3)</f>
        <v>0</v>
      </c>
      <c r="E109" s="468">
        <f>ROUND('2. Прогноз. Без корректировки'!E109,3)</f>
        <v>0</v>
      </c>
      <c r="F109" s="468">
        <f>ROUND('2. Прогноз. Без корректировки'!F109,3)</f>
        <v>0</v>
      </c>
      <c r="G109" s="163">
        <f>ROUND(SUM(C109:F109),3)</f>
        <v>0</v>
      </c>
      <c r="H109" s="468">
        <f>ROUND('2. Прогноз. Без корректировки'!H109,3)</f>
        <v>0</v>
      </c>
      <c r="I109" s="468">
        <f>ROUND('2. Прогноз. Без корректировки'!I109,3)</f>
        <v>0</v>
      </c>
      <c r="J109" s="468">
        <f>ROUND('2. Прогноз. Без корректировки'!J109,3)</f>
        <v>0</v>
      </c>
      <c r="K109" s="468">
        <f>ROUND('2. Прогноз. Без корректировки'!K109,3)</f>
        <v>0</v>
      </c>
      <c r="L109" s="163">
        <f>ROUND(SUM(H109:K109),3)</f>
        <v>0</v>
      </c>
      <c r="M109" s="468">
        <f>ROUND('2. Прогноз. Без корректировки'!M109,3)</f>
        <v>0</v>
      </c>
      <c r="N109" s="468">
        <f>ROUND('2. Прогноз. Без корректировки'!N109,3)</f>
        <v>0</v>
      </c>
      <c r="O109" s="468">
        <f>ROUND('2. Прогноз. Без корректировки'!O109,3)</f>
        <v>0</v>
      </c>
      <c r="P109" s="468">
        <f>ROUND('2. Прогноз. Без корректировки'!P109,3)</f>
        <v>0</v>
      </c>
      <c r="Q109" s="163">
        <f>ROUND(SUM(M109:P109),3)</f>
        <v>0</v>
      </c>
    </row>
    <row r="110" spans="1:17" ht="14.45" customHeight="1" outlineLevel="1" x14ac:dyDescent="0.25">
      <c r="A110" s="29" t="s">
        <v>171</v>
      </c>
      <c r="B110" s="452" t="s">
        <v>149</v>
      </c>
      <c r="C110" s="259">
        <f t="shared" ref="C110:Q110" si="30">ROUND(C111+C112,3)</f>
        <v>0</v>
      </c>
      <c r="D110" s="157">
        <f t="shared" si="30"/>
        <v>0</v>
      </c>
      <c r="E110" s="157">
        <f t="shared" si="30"/>
        <v>0.2</v>
      </c>
      <c r="F110" s="158">
        <f t="shared" si="30"/>
        <v>1.5</v>
      </c>
      <c r="G110" s="238">
        <f t="shared" si="30"/>
        <v>1.7</v>
      </c>
      <c r="H110" s="156">
        <f t="shared" si="30"/>
        <v>0</v>
      </c>
      <c r="I110" s="157">
        <f t="shared" si="30"/>
        <v>0</v>
      </c>
      <c r="J110" s="157">
        <f t="shared" si="30"/>
        <v>0.2</v>
      </c>
      <c r="K110" s="158">
        <f t="shared" si="30"/>
        <v>1.5</v>
      </c>
      <c r="L110" s="238">
        <f t="shared" si="30"/>
        <v>1.7</v>
      </c>
      <c r="M110" s="156">
        <f t="shared" si="30"/>
        <v>0</v>
      </c>
      <c r="N110" s="157">
        <f t="shared" si="30"/>
        <v>0</v>
      </c>
      <c r="O110" s="157">
        <f t="shared" si="30"/>
        <v>0.2</v>
      </c>
      <c r="P110" s="159">
        <f t="shared" si="30"/>
        <v>1.5</v>
      </c>
      <c r="Q110" s="238">
        <f t="shared" si="30"/>
        <v>1.7</v>
      </c>
    </row>
    <row r="111" spans="1:17" s="23" customFormat="1" ht="28.15" customHeight="1" outlineLevel="2" x14ac:dyDescent="0.25">
      <c r="A111" s="30" t="s">
        <v>83</v>
      </c>
      <c r="B111" s="453" t="s">
        <v>149</v>
      </c>
      <c r="C111" s="261">
        <f>ROUND('1. Статистика'!N104,3)</f>
        <v>0</v>
      </c>
      <c r="D111" s="172">
        <f>ROUND('1. Статистика'!O104,3)</f>
        <v>0</v>
      </c>
      <c r="E111" s="172">
        <f>ROUND('1. Статистика'!P104,3)</f>
        <v>0.2</v>
      </c>
      <c r="F111" s="173">
        <f>ROUND('1. Статистика'!Q104,3)</f>
        <v>1.5</v>
      </c>
      <c r="G111" s="163">
        <f>ROUND(SUM(C111:F111),3)</f>
        <v>1.7</v>
      </c>
      <c r="H111" s="171">
        <f>ROUND(C110,3)</f>
        <v>0</v>
      </c>
      <c r="I111" s="172">
        <f>ROUND(D110,3)</f>
        <v>0</v>
      </c>
      <c r="J111" s="172">
        <f>ROUND(E110,3)</f>
        <v>0.2</v>
      </c>
      <c r="K111" s="173">
        <f>ROUND(F110,3)</f>
        <v>1.5</v>
      </c>
      <c r="L111" s="163">
        <f>ROUND(SUM(H111:K111),3)</f>
        <v>1.7</v>
      </c>
      <c r="M111" s="171">
        <f>ROUND(H110,3)</f>
        <v>0</v>
      </c>
      <c r="N111" s="172">
        <f>ROUND(I110,3)</f>
        <v>0</v>
      </c>
      <c r="O111" s="172">
        <f>ROUND(J110,3)</f>
        <v>0.2</v>
      </c>
      <c r="P111" s="174">
        <f>ROUND(K110,3)</f>
        <v>1.5</v>
      </c>
      <c r="Q111" s="163">
        <f>ROUND(SUM(M111:P111),3)</f>
        <v>1.7</v>
      </c>
    </row>
    <row r="112" spans="1:17" s="23" customFormat="1" ht="28.15" customHeight="1" outlineLevel="2" x14ac:dyDescent="0.25">
      <c r="A112" s="30" t="s">
        <v>84</v>
      </c>
      <c r="B112" s="453" t="s">
        <v>149</v>
      </c>
      <c r="C112" s="467">
        <f>ROUND('2. Прогноз. Без корректировки'!C112,3)</f>
        <v>0</v>
      </c>
      <c r="D112" s="468">
        <f>ROUND('2. Прогноз. Без корректировки'!D112,3)</f>
        <v>0</v>
      </c>
      <c r="E112" s="468">
        <f>ROUND('2. Прогноз. Без корректировки'!E112,3)</f>
        <v>0</v>
      </c>
      <c r="F112" s="468">
        <f>ROUND('2. Прогноз. Без корректировки'!F112,3)</f>
        <v>0</v>
      </c>
      <c r="G112" s="163">
        <f>ROUND(SUM(C112:F112),3)</f>
        <v>0</v>
      </c>
      <c r="H112" s="468">
        <f>ROUND('2. Прогноз. Без корректировки'!H112,3)</f>
        <v>0</v>
      </c>
      <c r="I112" s="468">
        <f>ROUND('2. Прогноз. Без корректировки'!I112,3)</f>
        <v>0</v>
      </c>
      <c r="J112" s="468">
        <f>ROUND('2. Прогноз. Без корректировки'!J112,3)</f>
        <v>0</v>
      </c>
      <c r="K112" s="468">
        <f>ROUND('2. Прогноз. Без корректировки'!K112,3)</f>
        <v>0</v>
      </c>
      <c r="L112" s="163">
        <f>ROUND(SUM(H112:K112),3)</f>
        <v>0</v>
      </c>
      <c r="M112" s="468">
        <f>ROUND('2. Прогноз. Без корректировки'!M112,3)</f>
        <v>0</v>
      </c>
      <c r="N112" s="468">
        <f>ROUND('2. Прогноз. Без корректировки'!N112,3)</f>
        <v>0</v>
      </c>
      <c r="O112" s="468">
        <f>ROUND('2. Прогноз. Без корректировки'!O112,3)</f>
        <v>0</v>
      </c>
      <c r="P112" s="468">
        <f>ROUND('2. Прогноз. Без корректировки'!P112,3)</f>
        <v>0</v>
      </c>
      <c r="Q112" s="163">
        <f>ROUND(SUM(M112:P112),3)</f>
        <v>0</v>
      </c>
    </row>
    <row r="113" spans="1:17" ht="14.45" customHeight="1" outlineLevel="1" x14ac:dyDescent="0.25">
      <c r="A113" s="29" t="s">
        <v>176</v>
      </c>
      <c r="B113" s="452" t="s">
        <v>149</v>
      </c>
      <c r="C113" s="259">
        <f t="shared" ref="C113:Q113" si="31">ROUND(C114+C115,3)</f>
        <v>0</v>
      </c>
      <c r="D113" s="157">
        <f t="shared" si="31"/>
        <v>0</v>
      </c>
      <c r="E113" s="157">
        <f t="shared" si="31"/>
        <v>0</v>
      </c>
      <c r="F113" s="158">
        <f t="shared" si="31"/>
        <v>0</v>
      </c>
      <c r="G113" s="238">
        <f t="shared" si="31"/>
        <v>0</v>
      </c>
      <c r="H113" s="156">
        <f t="shared" si="31"/>
        <v>0</v>
      </c>
      <c r="I113" s="157">
        <f t="shared" si="31"/>
        <v>0</v>
      </c>
      <c r="J113" s="157">
        <f t="shared" si="31"/>
        <v>0</v>
      </c>
      <c r="K113" s="158">
        <f t="shared" si="31"/>
        <v>0</v>
      </c>
      <c r="L113" s="238">
        <f t="shared" si="31"/>
        <v>0</v>
      </c>
      <c r="M113" s="156">
        <f t="shared" si="31"/>
        <v>0</v>
      </c>
      <c r="N113" s="157">
        <f t="shared" si="31"/>
        <v>0</v>
      </c>
      <c r="O113" s="157">
        <f t="shared" si="31"/>
        <v>0</v>
      </c>
      <c r="P113" s="159">
        <f t="shared" si="31"/>
        <v>0</v>
      </c>
      <c r="Q113" s="238">
        <f t="shared" si="31"/>
        <v>0</v>
      </c>
    </row>
    <row r="114" spans="1:17" s="23" customFormat="1" ht="28.15" customHeight="1" outlineLevel="2" x14ac:dyDescent="0.25">
      <c r="A114" s="30" t="s">
        <v>83</v>
      </c>
      <c r="B114" s="453" t="s">
        <v>149</v>
      </c>
      <c r="C114" s="261">
        <f>ROUND('1. Статистика'!N105,3)</f>
        <v>0</v>
      </c>
      <c r="D114" s="172">
        <f>ROUND('1. Статистика'!O105,3)</f>
        <v>0</v>
      </c>
      <c r="E114" s="172">
        <f>ROUND('1. Статистика'!P105,3)</f>
        <v>0</v>
      </c>
      <c r="F114" s="173">
        <f>ROUND('1. Статистика'!Q105,3)</f>
        <v>0</v>
      </c>
      <c r="G114" s="163">
        <f>ROUND(SUM(C114:F114),3)</f>
        <v>0</v>
      </c>
      <c r="H114" s="171">
        <f>ROUND(C113,3)</f>
        <v>0</v>
      </c>
      <c r="I114" s="172">
        <f>ROUND(D113,3)</f>
        <v>0</v>
      </c>
      <c r="J114" s="172">
        <f>ROUND(E113,3)</f>
        <v>0</v>
      </c>
      <c r="K114" s="173">
        <f>ROUND(F113,3)</f>
        <v>0</v>
      </c>
      <c r="L114" s="163">
        <f>ROUND(SUM(H114:K114),3)</f>
        <v>0</v>
      </c>
      <c r="M114" s="171">
        <f>ROUND(H113,3)</f>
        <v>0</v>
      </c>
      <c r="N114" s="172">
        <f>ROUND(I113,3)</f>
        <v>0</v>
      </c>
      <c r="O114" s="172">
        <f>ROUND(J113,3)</f>
        <v>0</v>
      </c>
      <c r="P114" s="174">
        <f>ROUND(K113,3)</f>
        <v>0</v>
      </c>
      <c r="Q114" s="163">
        <f>ROUND(SUM(M114:P114),3)</f>
        <v>0</v>
      </c>
    </row>
    <row r="115" spans="1:17" s="23" customFormat="1" ht="28.15" customHeight="1" outlineLevel="2" x14ac:dyDescent="0.25">
      <c r="A115" s="30" t="s">
        <v>84</v>
      </c>
      <c r="B115" s="453" t="s">
        <v>149</v>
      </c>
      <c r="C115" s="467">
        <f>ROUND('2. Прогноз. Без корректировки'!C115,3)</f>
        <v>0</v>
      </c>
      <c r="D115" s="468">
        <f>ROUND('2. Прогноз. Без корректировки'!D115,3)</f>
        <v>0</v>
      </c>
      <c r="E115" s="468">
        <f>ROUND('2. Прогноз. Без корректировки'!E115,3)</f>
        <v>0</v>
      </c>
      <c r="F115" s="468">
        <f>ROUND('2. Прогноз. Без корректировки'!F115,3)</f>
        <v>0</v>
      </c>
      <c r="G115" s="163">
        <f>ROUND(SUM(C115:F115),3)</f>
        <v>0</v>
      </c>
      <c r="H115" s="468">
        <f>ROUND('2. Прогноз. Без корректировки'!H115,3)</f>
        <v>0</v>
      </c>
      <c r="I115" s="468">
        <f>ROUND('2. Прогноз. Без корректировки'!I115,3)</f>
        <v>0</v>
      </c>
      <c r="J115" s="468">
        <f>ROUND('2. Прогноз. Без корректировки'!J115,3)</f>
        <v>0</v>
      </c>
      <c r="K115" s="468">
        <f>ROUND('2. Прогноз. Без корректировки'!K115,3)</f>
        <v>0</v>
      </c>
      <c r="L115" s="163">
        <f>ROUND(SUM(H115:K115),3)</f>
        <v>0</v>
      </c>
      <c r="M115" s="468">
        <f>ROUND('2. Прогноз. Без корректировки'!M115,3)</f>
        <v>0</v>
      </c>
      <c r="N115" s="468">
        <f>ROUND('2. Прогноз. Без корректировки'!N115,3)</f>
        <v>0</v>
      </c>
      <c r="O115" s="468">
        <f>ROUND('2. Прогноз. Без корректировки'!O115,3)</f>
        <v>0</v>
      </c>
      <c r="P115" s="468">
        <f>ROUND('2. Прогноз. Без корректировки'!P115,3)</f>
        <v>0</v>
      </c>
      <c r="Q115" s="163">
        <f>ROUND(SUM(M115:P115),3)</f>
        <v>0</v>
      </c>
    </row>
    <row r="116" spans="1:17" ht="14.45" customHeight="1" outlineLevel="1" x14ac:dyDescent="0.25">
      <c r="A116" s="29" t="s">
        <v>172</v>
      </c>
      <c r="B116" s="452" t="s">
        <v>149</v>
      </c>
      <c r="C116" s="259">
        <f t="shared" ref="C116:Q116" si="32">ROUND(C117+C118,3)</f>
        <v>0</v>
      </c>
      <c r="D116" s="157">
        <f t="shared" si="32"/>
        <v>4</v>
      </c>
      <c r="E116" s="157">
        <f t="shared" si="32"/>
        <v>5.5</v>
      </c>
      <c r="F116" s="158">
        <f t="shared" si="32"/>
        <v>6.2</v>
      </c>
      <c r="G116" s="238">
        <f t="shared" si="32"/>
        <v>15.7</v>
      </c>
      <c r="H116" s="156">
        <f t="shared" si="32"/>
        <v>0</v>
      </c>
      <c r="I116" s="157">
        <f t="shared" si="32"/>
        <v>4</v>
      </c>
      <c r="J116" s="157">
        <f t="shared" si="32"/>
        <v>5.5</v>
      </c>
      <c r="K116" s="158">
        <f t="shared" si="32"/>
        <v>6.2</v>
      </c>
      <c r="L116" s="238">
        <f t="shared" si="32"/>
        <v>15.7</v>
      </c>
      <c r="M116" s="156">
        <f t="shared" si="32"/>
        <v>0</v>
      </c>
      <c r="N116" s="157">
        <f t="shared" si="32"/>
        <v>4</v>
      </c>
      <c r="O116" s="157">
        <f t="shared" si="32"/>
        <v>5.5</v>
      </c>
      <c r="P116" s="159">
        <f t="shared" si="32"/>
        <v>6.2</v>
      </c>
      <c r="Q116" s="238">
        <f t="shared" si="32"/>
        <v>15.7</v>
      </c>
    </row>
    <row r="117" spans="1:17" s="23" customFormat="1" ht="28.15" customHeight="1" outlineLevel="2" x14ac:dyDescent="0.25">
      <c r="A117" s="30" t="s">
        <v>83</v>
      </c>
      <c r="B117" s="453" t="s">
        <v>149</v>
      </c>
      <c r="C117" s="261">
        <f>ROUND('1. Статистика'!N106,3)</f>
        <v>0</v>
      </c>
      <c r="D117" s="172">
        <f>ROUND('1. Статистика'!O106,3)</f>
        <v>4</v>
      </c>
      <c r="E117" s="172">
        <f>ROUND('1. Статистика'!P106,3)</f>
        <v>5.5</v>
      </c>
      <c r="F117" s="173">
        <f>ROUND('1. Статистика'!Q106,3)</f>
        <v>6.2</v>
      </c>
      <c r="G117" s="163">
        <f>ROUND(SUM(C117:F117),3)</f>
        <v>15.7</v>
      </c>
      <c r="H117" s="171">
        <f>ROUND(C116,3)</f>
        <v>0</v>
      </c>
      <c r="I117" s="172">
        <f>ROUND(D116,3)</f>
        <v>4</v>
      </c>
      <c r="J117" s="172">
        <f>ROUND(E116,3)</f>
        <v>5.5</v>
      </c>
      <c r="K117" s="173">
        <f>ROUND(F116,3)</f>
        <v>6.2</v>
      </c>
      <c r="L117" s="163">
        <f>ROUND(SUM(H117:K117),3)</f>
        <v>15.7</v>
      </c>
      <c r="M117" s="171">
        <f>ROUND(H116,3)</f>
        <v>0</v>
      </c>
      <c r="N117" s="172">
        <f>ROUND(I116,3)</f>
        <v>4</v>
      </c>
      <c r="O117" s="172">
        <f>ROUND(J116,3)</f>
        <v>5.5</v>
      </c>
      <c r="P117" s="174">
        <f>ROUND(K116,3)</f>
        <v>6.2</v>
      </c>
      <c r="Q117" s="163">
        <f>ROUND(SUM(M117:P117),3)</f>
        <v>15.7</v>
      </c>
    </row>
    <row r="118" spans="1:17" s="23" customFormat="1" ht="28.15" customHeight="1" outlineLevel="2" x14ac:dyDescent="0.25">
      <c r="A118" s="30" t="s">
        <v>84</v>
      </c>
      <c r="B118" s="453" t="s">
        <v>149</v>
      </c>
      <c r="C118" s="467">
        <f>ROUND('2. Прогноз. Без корректировки'!C118,3)</f>
        <v>0</v>
      </c>
      <c r="D118" s="468">
        <f>ROUND('2. Прогноз. Без корректировки'!D118,3)</f>
        <v>0</v>
      </c>
      <c r="E118" s="468">
        <f>ROUND('2. Прогноз. Без корректировки'!E118,3)</f>
        <v>0</v>
      </c>
      <c r="F118" s="468">
        <f>ROUND('2. Прогноз. Без корректировки'!F118,3)</f>
        <v>0</v>
      </c>
      <c r="G118" s="163">
        <f>ROUND(SUM(C118:F118),3)</f>
        <v>0</v>
      </c>
      <c r="H118" s="468">
        <f>ROUND('2. Прогноз. Без корректировки'!H118,3)</f>
        <v>0</v>
      </c>
      <c r="I118" s="468">
        <f>ROUND('2. Прогноз. Без корректировки'!I118,3)</f>
        <v>0</v>
      </c>
      <c r="J118" s="468">
        <f>ROUND('2. Прогноз. Без корректировки'!J118,3)</f>
        <v>0</v>
      </c>
      <c r="K118" s="468">
        <f>ROUND('2. Прогноз. Без корректировки'!K118,3)</f>
        <v>0</v>
      </c>
      <c r="L118" s="163">
        <f>ROUND(SUM(H118:K118),3)</f>
        <v>0</v>
      </c>
      <c r="M118" s="468">
        <f>ROUND('2. Прогноз. Без корректировки'!M118,3)</f>
        <v>0</v>
      </c>
      <c r="N118" s="468">
        <f>ROUND('2. Прогноз. Без корректировки'!N118,3)</f>
        <v>0</v>
      </c>
      <c r="O118" s="468">
        <f>ROUND('2. Прогноз. Без корректировки'!O118,3)</f>
        <v>0</v>
      </c>
      <c r="P118" s="468">
        <f>ROUND('2. Прогноз. Без корректировки'!P118,3)</f>
        <v>0</v>
      </c>
      <c r="Q118" s="163">
        <f>ROUND(SUM(M118:P118),3)</f>
        <v>0</v>
      </c>
    </row>
    <row r="119" spans="1:17" s="33" customFormat="1" x14ac:dyDescent="0.25">
      <c r="A119" s="248" t="s">
        <v>85</v>
      </c>
      <c r="B119" s="455" t="s">
        <v>149</v>
      </c>
      <c r="C119" s="258">
        <f t="shared" ref="C119:Q119" si="33">ROUND(SUM(C120:C126),3)</f>
        <v>0</v>
      </c>
      <c r="D119" s="233">
        <f t="shared" si="33"/>
        <v>0.3</v>
      </c>
      <c r="E119" s="233">
        <f t="shared" si="33"/>
        <v>315.60000000000002</v>
      </c>
      <c r="F119" s="234">
        <f t="shared" si="33"/>
        <v>84.9</v>
      </c>
      <c r="G119" s="151">
        <f t="shared" si="33"/>
        <v>400.8</v>
      </c>
      <c r="H119" s="232">
        <f t="shared" si="33"/>
        <v>0</v>
      </c>
      <c r="I119" s="233">
        <f t="shared" si="33"/>
        <v>0.3</v>
      </c>
      <c r="J119" s="233">
        <f t="shared" si="33"/>
        <v>325.60000000000002</v>
      </c>
      <c r="K119" s="234">
        <f t="shared" si="33"/>
        <v>89.9</v>
      </c>
      <c r="L119" s="151">
        <f t="shared" si="33"/>
        <v>415.8</v>
      </c>
      <c r="M119" s="232">
        <f t="shared" si="33"/>
        <v>0</v>
      </c>
      <c r="N119" s="233">
        <f t="shared" si="33"/>
        <v>0.3</v>
      </c>
      <c r="O119" s="233">
        <f t="shared" si="33"/>
        <v>325.60000000000002</v>
      </c>
      <c r="P119" s="235">
        <f t="shared" si="33"/>
        <v>89.9</v>
      </c>
      <c r="Q119" s="151">
        <f t="shared" si="33"/>
        <v>415.8</v>
      </c>
    </row>
    <row r="120" spans="1:17" ht="14.45" customHeight="1" outlineLevel="1" x14ac:dyDescent="0.25">
      <c r="A120" s="29" t="s">
        <v>167</v>
      </c>
      <c r="B120" s="452" t="s">
        <v>149</v>
      </c>
      <c r="C120" s="257">
        <f>ROUND(C128+C164,3)</f>
        <v>0</v>
      </c>
      <c r="D120" s="153">
        <f>ROUND(D128+D164,3)</f>
        <v>0</v>
      </c>
      <c r="E120" s="153">
        <f>ROUND(E128+E164,3)</f>
        <v>2</v>
      </c>
      <c r="F120" s="154">
        <f>ROUND(F128+F164,3)</f>
        <v>1.1000000000000001</v>
      </c>
      <c r="G120" s="238">
        <f t="shared" ref="G120:G126" si="34">ROUND(SUM(C120:F120),3)</f>
        <v>3.1</v>
      </c>
      <c r="H120" s="152">
        <f>ROUND(H128+H164,3)</f>
        <v>0</v>
      </c>
      <c r="I120" s="153">
        <f>ROUND(I128+I164,3)</f>
        <v>0</v>
      </c>
      <c r="J120" s="153">
        <f>ROUND(J128+J164,3)</f>
        <v>2</v>
      </c>
      <c r="K120" s="154">
        <f>ROUND(K128+K164,3)</f>
        <v>1.1000000000000001</v>
      </c>
      <c r="L120" s="238">
        <f t="shared" ref="L120:L126" si="35">ROUND(SUM(H120:K120),3)</f>
        <v>3.1</v>
      </c>
      <c r="M120" s="152">
        <f>ROUND(M128+M164,3)</f>
        <v>0</v>
      </c>
      <c r="N120" s="153">
        <f>ROUND(N128+N164,3)</f>
        <v>0</v>
      </c>
      <c r="O120" s="153">
        <f>ROUND(O128+O164,3)</f>
        <v>2</v>
      </c>
      <c r="P120" s="155">
        <f>ROUND(P128+P164,3)</f>
        <v>1.1000000000000001</v>
      </c>
      <c r="Q120" s="238">
        <f t="shared" ref="Q120:Q126" si="36">ROUND(SUM(M120:P120),3)</f>
        <v>3.1</v>
      </c>
    </row>
    <row r="121" spans="1:17" ht="14.45" customHeight="1" outlineLevel="1" x14ac:dyDescent="0.25">
      <c r="A121" s="29" t="s">
        <v>168</v>
      </c>
      <c r="B121" s="452" t="s">
        <v>149</v>
      </c>
      <c r="C121" s="257">
        <f>ROUND(C133+C169,3)</f>
        <v>0</v>
      </c>
      <c r="D121" s="153">
        <f>ROUND(D133+D169,3)</f>
        <v>0</v>
      </c>
      <c r="E121" s="153">
        <f>ROUND(E133+E169,3)</f>
        <v>300</v>
      </c>
      <c r="F121" s="154">
        <f>ROUND(F133+F169,3)</f>
        <v>78.5</v>
      </c>
      <c r="G121" s="238">
        <f t="shared" si="34"/>
        <v>378.5</v>
      </c>
      <c r="H121" s="152">
        <f>ROUND(H133+H169,3)</f>
        <v>0</v>
      </c>
      <c r="I121" s="153">
        <f>ROUND(I133+I169,3)</f>
        <v>0</v>
      </c>
      <c r="J121" s="153">
        <f>ROUND(J133+J169,3)</f>
        <v>310</v>
      </c>
      <c r="K121" s="154">
        <f>ROUND(K133+K169,3)</f>
        <v>83.5</v>
      </c>
      <c r="L121" s="238">
        <f t="shared" si="35"/>
        <v>393.5</v>
      </c>
      <c r="M121" s="152">
        <f>ROUND(M133+M169,3)</f>
        <v>0</v>
      </c>
      <c r="N121" s="153">
        <f>ROUND(N133+N169,3)</f>
        <v>0</v>
      </c>
      <c r="O121" s="153">
        <f>ROUND(O133+O169,3)</f>
        <v>310</v>
      </c>
      <c r="P121" s="155">
        <f>ROUND(P133+P169,3)</f>
        <v>83.5</v>
      </c>
      <c r="Q121" s="238">
        <f t="shared" si="36"/>
        <v>393.5</v>
      </c>
    </row>
    <row r="122" spans="1:17" ht="14.45" customHeight="1" outlineLevel="1" x14ac:dyDescent="0.25">
      <c r="A122" s="29" t="s">
        <v>169</v>
      </c>
      <c r="B122" s="452" t="s">
        <v>149</v>
      </c>
      <c r="C122" s="257">
        <f>ROUND(C138+C174,3)</f>
        <v>0</v>
      </c>
      <c r="D122" s="153">
        <f>ROUND(D138+D174,3)</f>
        <v>0</v>
      </c>
      <c r="E122" s="153">
        <f>ROUND(E138+E174,3)</f>
        <v>7</v>
      </c>
      <c r="F122" s="154">
        <f>ROUND(F138+F174,3)</f>
        <v>1.1000000000000001</v>
      </c>
      <c r="G122" s="238">
        <f t="shared" si="34"/>
        <v>8.1</v>
      </c>
      <c r="H122" s="152">
        <f>ROUND(H138+H174,3)</f>
        <v>0</v>
      </c>
      <c r="I122" s="153">
        <f>ROUND(I138+I174,3)</f>
        <v>0</v>
      </c>
      <c r="J122" s="153">
        <f>ROUND(J138+J174,3)</f>
        <v>7</v>
      </c>
      <c r="K122" s="154">
        <f>ROUND(K138+K174,3)</f>
        <v>1.1000000000000001</v>
      </c>
      <c r="L122" s="238">
        <f t="shared" si="35"/>
        <v>8.1</v>
      </c>
      <c r="M122" s="152">
        <f>ROUND(M138+M174,3)</f>
        <v>0</v>
      </c>
      <c r="N122" s="153">
        <f>ROUND(N138+N174,3)</f>
        <v>0</v>
      </c>
      <c r="O122" s="153">
        <f>ROUND(O138+O174,3)</f>
        <v>7</v>
      </c>
      <c r="P122" s="155">
        <f>ROUND(P138+P174,3)</f>
        <v>1.1000000000000001</v>
      </c>
      <c r="Q122" s="238">
        <f t="shared" si="36"/>
        <v>8.1</v>
      </c>
    </row>
    <row r="123" spans="1:17" ht="14.45" customHeight="1" outlineLevel="1" x14ac:dyDescent="0.25">
      <c r="A123" s="29" t="s">
        <v>170</v>
      </c>
      <c r="B123" s="452" t="s">
        <v>149</v>
      </c>
      <c r="C123" s="257">
        <f>ROUND(C143+C179,3)</f>
        <v>0</v>
      </c>
      <c r="D123" s="153">
        <f>ROUND(D143+D179,3)</f>
        <v>0</v>
      </c>
      <c r="E123" s="153">
        <f>ROUND(E143+E179,3)</f>
        <v>0</v>
      </c>
      <c r="F123" s="154">
        <f>ROUND(F143+F179,3)</f>
        <v>0</v>
      </c>
      <c r="G123" s="238">
        <f t="shared" si="34"/>
        <v>0</v>
      </c>
      <c r="H123" s="152">
        <f>ROUND(H143+H179,3)</f>
        <v>0</v>
      </c>
      <c r="I123" s="153">
        <f>ROUND(I143+I179,3)</f>
        <v>0</v>
      </c>
      <c r="J123" s="153">
        <f>ROUND(J143+J179,3)</f>
        <v>0</v>
      </c>
      <c r="K123" s="154">
        <f>ROUND(K143+K179,3)</f>
        <v>0</v>
      </c>
      <c r="L123" s="238">
        <f t="shared" si="35"/>
        <v>0</v>
      </c>
      <c r="M123" s="152">
        <f>ROUND(M143+M179,3)</f>
        <v>0</v>
      </c>
      <c r="N123" s="153">
        <f>ROUND(N143+N179,3)</f>
        <v>0</v>
      </c>
      <c r="O123" s="153">
        <f>ROUND(O143+O179,3)</f>
        <v>0</v>
      </c>
      <c r="P123" s="155">
        <f>ROUND(P143+P179,3)</f>
        <v>0</v>
      </c>
      <c r="Q123" s="238">
        <f t="shared" si="36"/>
        <v>0</v>
      </c>
    </row>
    <row r="124" spans="1:17" ht="14.45" customHeight="1" outlineLevel="1" x14ac:dyDescent="0.25">
      <c r="A124" s="29" t="s">
        <v>171</v>
      </c>
      <c r="B124" s="452" t="s">
        <v>149</v>
      </c>
      <c r="C124" s="257">
        <f>ROUND(C148+C184,3)</f>
        <v>0</v>
      </c>
      <c r="D124" s="153">
        <f>ROUND(D148+D184,3)</f>
        <v>0</v>
      </c>
      <c r="E124" s="153">
        <f>ROUND(E148+E184,3)</f>
        <v>0.9</v>
      </c>
      <c r="F124" s="154">
        <f>ROUND(F148+F184,3)</f>
        <v>1</v>
      </c>
      <c r="G124" s="238">
        <f t="shared" si="34"/>
        <v>1.9</v>
      </c>
      <c r="H124" s="152">
        <f>ROUND(H148+H184,3)</f>
        <v>0</v>
      </c>
      <c r="I124" s="153">
        <f>ROUND(I148+I184,3)</f>
        <v>0</v>
      </c>
      <c r="J124" s="153">
        <f>ROUND(J148+J184,3)</f>
        <v>0.9</v>
      </c>
      <c r="K124" s="154">
        <f>ROUND(K148+K184,3)</f>
        <v>1</v>
      </c>
      <c r="L124" s="238">
        <f t="shared" si="35"/>
        <v>1.9</v>
      </c>
      <c r="M124" s="152">
        <f>ROUND(M148+M184,3)</f>
        <v>0</v>
      </c>
      <c r="N124" s="153">
        <f>ROUND(N148+N184,3)</f>
        <v>0</v>
      </c>
      <c r="O124" s="153">
        <f>ROUND(O148+O184,3)</f>
        <v>0.9</v>
      </c>
      <c r="P124" s="155">
        <f>ROUND(P148+P184,3)</f>
        <v>1</v>
      </c>
      <c r="Q124" s="238">
        <f t="shared" si="36"/>
        <v>1.9</v>
      </c>
    </row>
    <row r="125" spans="1:17" ht="14.45" customHeight="1" outlineLevel="1" x14ac:dyDescent="0.25">
      <c r="A125" s="29" t="s">
        <v>176</v>
      </c>
      <c r="B125" s="452" t="s">
        <v>149</v>
      </c>
      <c r="C125" s="257">
        <f>ROUND(C153+C189,3)</f>
        <v>0</v>
      </c>
      <c r="D125" s="153">
        <f>ROUND(D153+D189,3)</f>
        <v>0.3</v>
      </c>
      <c r="E125" s="153">
        <f>ROUND(E153+E189,3)</f>
        <v>2.2000000000000002</v>
      </c>
      <c r="F125" s="154">
        <f>ROUND(F153+F189,3)</f>
        <v>1.5</v>
      </c>
      <c r="G125" s="238">
        <f t="shared" si="34"/>
        <v>4</v>
      </c>
      <c r="H125" s="152">
        <f>ROUND(H153+H189,3)</f>
        <v>0</v>
      </c>
      <c r="I125" s="153">
        <f>ROUND(I153+I189,3)</f>
        <v>0.3</v>
      </c>
      <c r="J125" s="153">
        <f>ROUND(J153+J189,3)</f>
        <v>2.2000000000000002</v>
      </c>
      <c r="K125" s="154">
        <f>ROUND(K153+K189,3)</f>
        <v>1.5</v>
      </c>
      <c r="L125" s="238">
        <f t="shared" si="35"/>
        <v>4</v>
      </c>
      <c r="M125" s="152">
        <f>ROUND(M153+M189,3)</f>
        <v>0</v>
      </c>
      <c r="N125" s="153">
        <f>ROUND(N153+N189,3)</f>
        <v>0.3</v>
      </c>
      <c r="O125" s="153">
        <f>ROUND(O153+O189,3)</f>
        <v>2.2000000000000002</v>
      </c>
      <c r="P125" s="155">
        <f>ROUND(P153+P189,3)</f>
        <v>1.5</v>
      </c>
      <c r="Q125" s="238">
        <f t="shared" si="36"/>
        <v>4</v>
      </c>
    </row>
    <row r="126" spans="1:17" ht="14.45" customHeight="1" outlineLevel="1" x14ac:dyDescent="0.25">
      <c r="A126" s="29" t="s">
        <v>172</v>
      </c>
      <c r="B126" s="452" t="s">
        <v>149</v>
      </c>
      <c r="C126" s="257">
        <f>ROUND(C158+C194,3)</f>
        <v>0</v>
      </c>
      <c r="D126" s="153">
        <f>ROUND(D158+D194,3)</f>
        <v>0</v>
      </c>
      <c r="E126" s="153">
        <f>ROUND(E158+E194,3)</f>
        <v>3.5</v>
      </c>
      <c r="F126" s="154">
        <f>ROUND(F158+F194,3)</f>
        <v>1.7</v>
      </c>
      <c r="G126" s="238">
        <f t="shared" si="34"/>
        <v>5.2</v>
      </c>
      <c r="H126" s="152">
        <f>ROUND(H158+H194,3)</f>
        <v>0</v>
      </c>
      <c r="I126" s="153">
        <f>ROUND(I158+I194,3)</f>
        <v>0</v>
      </c>
      <c r="J126" s="153">
        <f>ROUND(J158+J194,3)</f>
        <v>3.5</v>
      </c>
      <c r="K126" s="154">
        <f>ROUND(K158+K194,3)</f>
        <v>1.7</v>
      </c>
      <c r="L126" s="238">
        <f t="shared" si="35"/>
        <v>5.2</v>
      </c>
      <c r="M126" s="152">
        <f>ROUND(M158+M194,3)</f>
        <v>0</v>
      </c>
      <c r="N126" s="153">
        <f>ROUND(N158+N194,3)</f>
        <v>0</v>
      </c>
      <c r="O126" s="153">
        <f>ROUND(O158+O194,3)</f>
        <v>3.5</v>
      </c>
      <c r="P126" s="155">
        <f>ROUND(P158+P194,3)</f>
        <v>1.7</v>
      </c>
      <c r="Q126" s="238">
        <f t="shared" si="36"/>
        <v>5.2</v>
      </c>
    </row>
    <row r="127" spans="1:17" s="33" customFormat="1" x14ac:dyDescent="0.25">
      <c r="A127" s="249" t="s">
        <v>86</v>
      </c>
      <c r="B127" s="455" t="s">
        <v>149</v>
      </c>
      <c r="C127" s="258">
        <f t="shared" ref="C127:Q127" si="37">ROUND(C128+C133+C138+C143+C148+C153+C158,3)</f>
        <v>0</v>
      </c>
      <c r="D127" s="233">
        <f t="shared" si="37"/>
        <v>0.3</v>
      </c>
      <c r="E127" s="233">
        <f t="shared" si="37"/>
        <v>315.60000000000002</v>
      </c>
      <c r="F127" s="234">
        <f t="shared" si="37"/>
        <v>84.9</v>
      </c>
      <c r="G127" s="151">
        <f t="shared" si="37"/>
        <v>400.8</v>
      </c>
      <c r="H127" s="232">
        <f t="shared" si="37"/>
        <v>0</v>
      </c>
      <c r="I127" s="233">
        <f t="shared" si="37"/>
        <v>0.3</v>
      </c>
      <c r="J127" s="233">
        <f t="shared" si="37"/>
        <v>325.60000000000002</v>
      </c>
      <c r="K127" s="234">
        <f t="shared" si="37"/>
        <v>89.9</v>
      </c>
      <c r="L127" s="151">
        <f t="shared" si="37"/>
        <v>415.8</v>
      </c>
      <c r="M127" s="232">
        <f t="shared" si="37"/>
        <v>0</v>
      </c>
      <c r="N127" s="233">
        <f t="shared" si="37"/>
        <v>0.3</v>
      </c>
      <c r="O127" s="233">
        <f t="shared" si="37"/>
        <v>325.60000000000002</v>
      </c>
      <c r="P127" s="235">
        <f t="shared" si="37"/>
        <v>89.9</v>
      </c>
      <c r="Q127" s="151">
        <f t="shared" si="37"/>
        <v>415.8</v>
      </c>
    </row>
    <row r="128" spans="1:17" ht="14.45" customHeight="1" outlineLevel="1" x14ac:dyDescent="0.25">
      <c r="A128" s="27" t="s">
        <v>167</v>
      </c>
      <c r="B128" s="452" t="s">
        <v>149</v>
      </c>
      <c r="C128" s="259">
        <f t="shared" ref="C128:Q128" si="38">ROUND(C129+C130-C131+C132,3)</f>
        <v>0</v>
      </c>
      <c r="D128" s="157">
        <f t="shared" si="38"/>
        <v>0</v>
      </c>
      <c r="E128" s="157">
        <f t="shared" si="38"/>
        <v>2</v>
      </c>
      <c r="F128" s="158">
        <f t="shared" si="38"/>
        <v>1.1000000000000001</v>
      </c>
      <c r="G128" s="238">
        <f t="shared" si="38"/>
        <v>3.1</v>
      </c>
      <c r="H128" s="156">
        <f t="shared" si="38"/>
        <v>0</v>
      </c>
      <c r="I128" s="157">
        <f t="shared" si="38"/>
        <v>0</v>
      </c>
      <c r="J128" s="157">
        <f t="shared" si="38"/>
        <v>2</v>
      </c>
      <c r="K128" s="158">
        <f t="shared" si="38"/>
        <v>1.1000000000000001</v>
      </c>
      <c r="L128" s="238">
        <f t="shared" si="38"/>
        <v>3.1</v>
      </c>
      <c r="M128" s="156">
        <f t="shared" si="38"/>
        <v>0</v>
      </c>
      <c r="N128" s="157">
        <f t="shared" si="38"/>
        <v>0</v>
      </c>
      <c r="O128" s="157">
        <f t="shared" si="38"/>
        <v>2</v>
      </c>
      <c r="P128" s="159">
        <f t="shared" si="38"/>
        <v>1.1000000000000001</v>
      </c>
      <c r="Q128" s="238">
        <f t="shared" si="38"/>
        <v>3.1</v>
      </c>
    </row>
    <row r="129" spans="1:17" s="23" customFormat="1" ht="28.15" customHeight="1" outlineLevel="2" x14ac:dyDescent="0.25">
      <c r="A129" s="28" t="s">
        <v>87</v>
      </c>
      <c r="B129" s="453" t="s">
        <v>149</v>
      </c>
      <c r="C129" s="261">
        <f>ROUND('1. Статистика'!N108,3)</f>
        <v>0</v>
      </c>
      <c r="D129" s="172">
        <f>ROUND('1. Статистика'!O108,3)</f>
        <v>0</v>
      </c>
      <c r="E129" s="172">
        <f>ROUND('1. Статистика'!P108,3)</f>
        <v>2</v>
      </c>
      <c r="F129" s="173">
        <f>ROUND('1. Статистика'!Q108,3)</f>
        <v>1.1000000000000001</v>
      </c>
      <c r="G129" s="163">
        <f>ROUND(SUM(C129:F129),3)</f>
        <v>3.1</v>
      </c>
      <c r="H129" s="171">
        <f>ROUND(C128,3)</f>
        <v>0</v>
      </c>
      <c r="I129" s="172">
        <f>ROUND(D128,3)</f>
        <v>0</v>
      </c>
      <c r="J129" s="172">
        <f>ROUND(E128,3)</f>
        <v>2</v>
      </c>
      <c r="K129" s="173">
        <f>ROUND(F128,3)</f>
        <v>1.1000000000000001</v>
      </c>
      <c r="L129" s="163">
        <f>ROUND(SUM(H129:K129),3)</f>
        <v>3.1</v>
      </c>
      <c r="M129" s="171">
        <f>ROUND(H128,3)</f>
        <v>0</v>
      </c>
      <c r="N129" s="172">
        <f>ROUND(I128,3)</f>
        <v>0</v>
      </c>
      <c r="O129" s="172">
        <f>ROUND(J128,3)</f>
        <v>2</v>
      </c>
      <c r="P129" s="174">
        <f>ROUND(K128,3)</f>
        <v>1.1000000000000001</v>
      </c>
      <c r="Q129" s="163">
        <f>ROUND(SUM(M129:P129),3)</f>
        <v>3.1</v>
      </c>
    </row>
    <row r="130" spans="1:17" s="23" customFormat="1" ht="28.15" customHeight="1" outlineLevel="2" x14ac:dyDescent="0.25">
      <c r="A130" s="28" t="s">
        <v>88</v>
      </c>
      <c r="B130" s="453" t="s">
        <v>149</v>
      </c>
      <c r="C130" s="261">
        <f>ROUND('1. Статистика'!D46,3)</f>
        <v>0</v>
      </c>
      <c r="D130" s="172">
        <f>ROUND('1. Статистика'!E46,3)</f>
        <v>0</v>
      </c>
      <c r="E130" s="172">
        <f>ROUND('1. Статистика'!F46,3)</f>
        <v>0</v>
      </c>
      <c r="F130" s="173">
        <f>ROUND('1. Статистика'!G46,3)</f>
        <v>0</v>
      </c>
      <c r="G130" s="163">
        <f>ROUND(SUM(C130:F130),3)</f>
        <v>0</v>
      </c>
      <c r="H130" s="171">
        <f>ROUND('1. Статистика'!I46,3)</f>
        <v>0</v>
      </c>
      <c r="I130" s="172">
        <f>ROUND('1. Статистика'!J46,3)</f>
        <v>0</v>
      </c>
      <c r="J130" s="172">
        <f>ROUND('1. Статистика'!K46,3)</f>
        <v>0</v>
      </c>
      <c r="K130" s="173">
        <f>ROUND('1. Статистика'!L46,3)</f>
        <v>0</v>
      </c>
      <c r="L130" s="163">
        <f>ROUND(SUM(H130:K130),3)</f>
        <v>0</v>
      </c>
      <c r="M130" s="171">
        <f>ROUND('1. Статистика'!N46,3)</f>
        <v>0</v>
      </c>
      <c r="N130" s="172">
        <f>ROUND('1. Статистика'!O46,3)</f>
        <v>0</v>
      </c>
      <c r="O130" s="172">
        <f>ROUND('1. Статистика'!P46,3)</f>
        <v>0</v>
      </c>
      <c r="P130" s="174">
        <f>ROUND('1. Статистика'!Q46,3)</f>
        <v>0</v>
      </c>
      <c r="Q130" s="163">
        <f>ROUND(SUM(M130:P130),3)</f>
        <v>0</v>
      </c>
    </row>
    <row r="131" spans="1:17" s="23" customFormat="1" ht="28.15" customHeight="1" outlineLevel="2" x14ac:dyDescent="0.25">
      <c r="A131" s="28" t="s">
        <v>89</v>
      </c>
      <c r="B131" s="453" t="s">
        <v>149</v>
      </c>
      <c r="C131" s="467">
        <f>ROUND('2. Прогноз. Без корректировки'!C131,3)</f>
        <v>0</v>
      </c>
      <c r="D131" s="468">
        <f>ROUND('2. Прогноз. Без корректировки'!D131,3)</f>
        <v>0</v>
      </c>
      <c r="E131" s="468">
        <f>ROUND('2. Прогноз. Без корректировки'!E131,3)</f>
        <v>0</v>
      </c>
      <c r="F131" s="468">
        <f>ROUND('2. Прогноз. Без корректировки'!F131,3)</f>
        <v>0</v>
      </c>
      <c r="G131" s="163">
        <f>ROUND(SUM(C131:F131),3)</f>
        <v>0</v>
      </c>
      <c r="H131" s="468">
        <f>ROUND('2. Прогноз. Без корректировки'!H131,3)</f>
        <v>0</v>
      </c>
      <c r="I131" s="468">
        <f>ROUND('2. Прогноз. Без корректировки'!I131,3)</f>
        <v>0</v>
      </c>
      <c r="J131" s="468">
        <f>ROUND('2. Прогноз. Без корректировки'!J131,3)</f>
        <v>0</v>
      </c>
      <c r="K131" s="468">
        <f>ROUND('2. Прогноз. Без корректировки'!K131,3)</f>
        <v>0</v>
      </c>
      <c r="L131" s="163">
        <f>ROUND(SUM(H131:K131),3)</f>
        <v>0</v>
      </c>
      <c r="M131" s="468">
        <f>ROUND('2. Прогноз. Без корректировки'!M131,3)</f>
        <v>0</v>
      </c>
      <c r="N131" s="469">
        <f>ROUND('2. Прогноз. Без корректировки'!N131,3)</f>
        <v>0</v>
      </c>
      <c r="O131" s="469">
        <f>ROUND('2. Прогноз. Без корректировки'!O131,3)</f>
        <v>0</v>
      </c>
      <c r="P131" s="470">
        <f>ROUND('2. Прогноз. Без корректировки'!P131,3)</f>
        <v>0</v>
      </c>
      <c r="Q131" s="163">
        <f>ROUND(SUM(M131:P131),3)</f>
        <v>0</v>
      </c>
    </row>
    <row r="132" spans="1:17" s="23" customFormat="1" ht="28.15" customHeight="1" outlineLevel="2" x14ac:dyDescent="0.25">
      <c r="A132" s="28" t="s">
        <v>90</v>
      </c>
      <c r="B132" s="453" t="s">
        <v>149</v>
      </c>
      <c r="C132" s="467">
        <f>ROUND('2. Прогноз. Без корректировки'!C132,3)</f>
        <v>0</v>
      </c>
      <c r="D132" s="468">
        <f>ROUND('2. Прогноз. Без корректировки'!D132,3)</f>
        <v>0</v>
      </c>
      <c r="E132" s="468">
        <f>ROUND('2. Прогноз. Без корректировки'!E132,3)</f>
        <v>0</v>
      </c>
      <c r="F132" s="468">
        <f>ROUND('2. Прогноз. Без корректировки'!F132,3)</f>
        <v>0</v>
      </c>
      <c r="G132" s="163">
        <f>ROUND(SUM(C132:F132),3)</f>
        <v>0</v>
      </c>
      <c r="H132" s="468">
        <f>ROUND('2. Прогноз. Без корректировки'!H132,3)</f>
        <v>0</v>
      </c>
      <c r="I132" s="468">
        <f>ROUND('2. Прогноз. Без корректировки'!I132,3)</f>
        <v>0</v>
      </c>
      <c r="J132" s="468">
        <f>ROUND('2. Прогноз. Без корректировки'!J132,3)</f>
        <v>0</v>
      </c>
      <c r="K132" s="468">
        <f>ROUND('2. Прогноз. Без корректировки'!K132,3)</f>
        <v>0</v>
      </c>
      <c r="L132" s="163">
        <f>ROUND(SUM(H132:K132),3)</f>
        <v>0</v>
      </c>
      <c r="M132" s="468">
        <f>ROUND('2. Прогноз. Без корректировки'!M132,3)</f>
        <v>0</v>
      </c>
      <c r="N132" s="468">
        <f>ROUND('2. Прогноз. Без корректировки'!N132,3)</f>
        <v>0</v>
      </c>
      <c r="O132" s="468">
        <f>ROUND('2. Прогноз. Без корректировки'!O132,3)</f>
        <v>0</v>
      </c>
      <c r="P132" s="468">
        <f>ROUND('2. Прогноз. Без корректировки'!P132,3)</f>
        <v>0</v>
      </c>
      <c r="Q132" s="163">
        <f>ROUND(SUM(M132:P132),3)</f>
        <v>0</v>
      </c>
    </row>
    <row r="133" spans="1:17" ht="14.45" customHeight="1" outlineLevel="1" x14ac:dyDescent="0.25">
      <c r="A133" s="27" t="s">
        <v>168</v>
      </c>
      <c r="B133" s="452" t="s">
        <v>149</v>
      </c>
      <c r="C133" s="259">
        <f t="shared" ref="C133:Q133" si="39">ROUND(C134+C135-C136+C137,3)</f>
        <v>0</v>
      </c>
      <c r="D133" s="157">
        <f t="shared" si="39"/>
        <v>0</v>
      </c>
      <c r="E133" s="157">
        <f t="shared" si="39"/>
        <v>300</v>
      </c>
      <c r="F133" s="158">
        <f t="shared" si="39"/>
        <v>78.5</v>
      </c>
      <c r="G133" s="238">
        <f t="shared" si="39"/>
        <v>378.5</v>
      </c>
      <c r="H133" s="156">
        <f t="shared" si="39"/>
        <v>0</v>
      </c>
      <c r="I133" s="157">
        <f t="shared" si="39"/>
        <v>0</v>
      </c>
      <c r="J133" s="157">
        <f t="shared" si="39"/>
        <v>310</v>
      </c>
      <c r="K133" s="158">
        <f t="shared" si="39"/>
        <v>83.5</v>
      </c>
      <c r="L133" s="238">
        <f t="shared" si="39"/>
        <v>393.5</v>
      </c>
      <c r="M133" s="156">
        <f t="shared" si="39"/>
        <v>0</v>
      </c>
      <c r="N133" s="157">
        <f t="shared" si="39"/>
        <v>0</v>
      </c>
      <c r="O133" s="157">
        <f t="shared" si="39"/>
        <v>310</v>
      </c>
      <c r="P133" s="159">
        <f t="shared" si="39"/>
        <v>83.5</v>
      </c>
      <c r="Q133" s="238">
        <f t="shared" si="39"/>
        <v>393.5</v>
      </c>
    </row>
    <row r="134" spans="1:17" s="23" customFormat="1" ht="28.15" customHeight="1" outlineLevel="2" x14ac:dyDescent="0.25">
      <c r="A134" s="28" t="s">
        <v>87</v>
      </c>
      <c r="B134" s="453" t="s">
        <v>149</v>
      </c>
      <c r="C134" s="261">
        <f>ROUND('1. Статистика'!N109,3)</f>
        <v>0</v>
      </c>
      <c r="D134" s="172">
        <f>ROUND('1. Статистика'!O109,3)</f>
        <v>0</v>
      </c>
      <c r="E134" s="172">
        <f>ROUND('1. Статистика'!P109,3)</f>
        <v>275</v>
      </c>
      <c r="F134" s="173">
        <f>ROUND('1. Статистика'!Q109,3)</f>
        <v>73.5</v>
      </c>
      <c r="G134" s="163">
        <f>ROUND(SUM(C134:F134),3)</f>
        <v>348.5</v>
      </c>
      <c r="H134" s="171">
        <f>ROUND(C133,3)</f>
        <v>0</v>
      </c>
      <c r="I134" s="172">
        <f>ROUND(D133,3)</f>
        <v>0</v>
      </c>
      <c r="J134" s="172">
        <f>ROUND(E133,3)</f>
        <v>300</v>
      </c>
      <c r="K134" s="173">
        <f>ROUND(F133,3)</f>
        <v>78.5</v>
      </c>
      <c r="L134" s="163">
        <f>ROUND(SUM(H134:K134),3)</f>
        <v>378.5</v>
      </c>
      <c r="M134" s="171">
        <f>ROUND(H133,3)</f>
        <v>0</v>
      </c>
      <c r="N134" s="172">
        <f>ROUND(I133,3)</f>
        <v>0</v>
      </c>
      <c r="O134" s="172">
        <f>ROUND(J133,3)</f>
        <v>310</v>
      </c>
      <c r="P134" s="174">
        <f>ROUND(K133,3)</f>
        <v>83.5</v>
      </c>
      <c r="Q134" s="163">
        <f>ROUND(SUM(M134:P134),3)</f>
        <v>393.5</v>
      </c>
    </row>
    <row r="135" spans="1:17" s="23" customFormat="1" ht="28.15" customHeight="1" outlineLevel="2" x14ac:dyDescent="0.25">
      <c r="A135" s="28" t="s">
        <v>88</v>
      </c>
      <c r="B135" s="453" t="s">
        <v>149</v>
      </c>
      <c r="C135" s="261">
        <f>ROUND('1. Статистика'!D47,3)</f>
        <v>0</v>
      </c>
      <c r="D135" s="172">
        <f>ROUND('1. Статистика'!E47,3)</f>
        <v>0</v>
      </c>
      <c r="E135" s="172">
        <f>ROUND('1. Статистика'!F47,3)</f>
        <v>25</v>
      </c>
      <c r="F135" s="173">
        <f>ROUND('1. Статистика'!G47,3)</f>
        <v>5</v>
      </c>
      <c r="G135" s="163">
        <f>ROUND(SUM(C135:F135),3)</f>
        <v>30</v>
      </c>
      <c r="H135" s="171">
        <f>ROUND('1. Статистика'!I47,3)</f>
        <v>0</v>
      </c>
      <c r="I135" s="172">
        <f>ROUND('1. Статистика'!J47,3)</f>
        <v>0</v>
      </c>
      <c r="J135" s="172">
        <f>ROUND('1. Статистика'!K47,3)</f>
        <v>10</v>
      </c>
      <c r="K135" s="173">
        <f>ROUND('1. Статистика'!L47,3)</f>
        <v>5</v>
      </c>
      <c r="L135" s="163">
        <f>ROUND(SUM(H135:K135),3)</f>
        <v>15</v>
      </c>
      <c r="M135" s="171">
        <f>ROUND('1. Статистика'!N47,3)</f>
        <v>0</v>
      </c>
      <c r="N135" s="172">
        <f>ROUND('1. Статистика'!O47,3)</f>
        <v>0</v>
      </c>
      <c r="O135" s="172">
        <f>ROUND('1. Статистика'!P47,3)</f>
        <v>0</v>
      </c>
      <c r="P135" s="174">
        <f>ROUND('1. Статистика'!Q47,3)</f>
        <v>0</v>
      </c>
      <c r="Q135" s="163">
        <f>ROUND(SUM(M135:P135),3)</f>
        <v>0</v>
      </c>
    </row>
    <row r="136" spans="1:17" s="23" customFormat="1" ht="28.15" customHeight="1" outlineLevel="2" x14ac:dyDescent="0.25">
      <c r="A136" s="28" t="s">
        <v>89</v>
      </c>
      <c r="B136" s="453" t="s">
        <v>149</v>
      </c>
      <c r="C136" s="467">
        <f>ROUND('2. Прогноз. Без корректировки'!C136,3)</f>
        <v>0</v>
      </c>
      <c r="D136" s="468">
        <f>ROUND('2. Прогноз. Без корректировки'!D136,3)</f>
        <v>0</v>
      </c>
      <c r="E136" s="468">
        <f>ROUND('2. Прогноз. Без корректировки'!E136,3)</f>
        <v>0</v>
      </c>
      <c r="F136" s="468">
        <f>ROUND('2. Прогноз. Без корректировки'!F136,3)</f>
        <v>0</v>
      </c>
      <c r="G136" s="163">
        <f>ROUND(SUM(C136:F136),3)</f>
        <v>0</v>
      </c>
      <c r="H136" s="468">
        <f>ROUND('2. Прогноз. Без корректировки'!H136,3)</f>
        <v>0</v>
      </c>
      <c r="I136" s="468">
        <f>ROUND('2. Прогноз. Без корректировки'!I136,3)</f>
        <v>0</v>
      </c>
      <c r="J136" s="468">
        <f>ROUND('2. Прогноз. Без корректировки'!J136,3)</f>
        <v>0</v>
      </c>
      <c r="K136" s="468">
        <f>ROUND('2. Прогноз. Без корректировки'!K136,3)</f>
        <v>0</v>
      </c>
      <c r="L136" s="163">
        <f>ROUND(SUM(H136:K136),3)</f>
        <v>0</v>
      </c>
      <c r="M136" s="468">
        <f>ROUND('2. Прогноз. Без корректировки'!M136,3)</f>
        <v>0</v>
      </c>
      <c r="N136" s="468">
        <f>ROUND('2. Прогноз. Без корректировки'!N136,3)</f>
        <v>0</v>
      </c>
      <c r="O136" s="468">
        <f>ROUND('2. Прогноз. Без корректировки'!O136,3)</f>
        <v>0</v>
      </c>
      <c r="P136" s="468">
        <f>ROUND('2. Прогноз. Без корректировки'!P136,3)</f>
        <v>0</v>
      </c>
      <c r="Q136" s="163">
        <f>ROUND(SUM(M136:P136),3)</f>
        <v>0</v>
      </c>
    </row>
    <row r="137" spans="1:17" s="23" customFormat="1" ht="28.15" customHeight="1" outlineLevel="2" x14ac:dyDescent="0.25">
      <c r="A137" s="28" t="s">
        <v>90</v>
      </c>
      <c r="B137" s="453" t="s">
        <v>149</v>
      </c>
      <c r="C137" s="467">
        <f>ROUND('2. Прогноз. Без корректировки'!C137,3)</f>
        <v>0</v>
      </c>
      <c r="D137" s="468">
        <f>ROUND('2. Прогноз. Без корректировки'!D137,3)</f>
        <v>0</v>
      </c>
      <c r="E137" s="468">
        <f>ROUND('2. Прогноз. Без корректировки'!E137,3)</f>
        <v>0</v>
      </c>
      <c r="F137" s="468">
        <f>ROUND('2. Прогноз. Без корректировки'!F137,3)</f>
        <v>0</v>
      </c>
      <c r="G137" s="163">
        <f>ROUND(SUM(C137:F137),3)</f>
        <v>0</v>
      </c>
      <c r="H137" s="468">
        <f>ROUND('2. Прогноз. Без корректировки'!H137,3)</f>
        <v>0</v>
      </c>
      <c r="I137" s="468">
        <f>ROUND('2. Прогноз. Без корректировки'!I137,3)</f>
        <v>0</v>
      </c>
      <c r="J137" s="468">
        <f>ROUND('2. Прогноз. Без корректировки'!J137,3)</f>
        <v>0</v>
      </c>
      <c r="K137" s="468">
        <f>ROUND('2. Прогноз. Без корректировки'!K137,3)</f>
        <v>0</v>
      </c>
      <c r="L137" s="163">
        <f>ROUND(SUM(H137:K137),3)</f>
        <v>0</v>
      </c>
      <c r="M137" s="468">
        <f>ROUND('2. Прогноз. Без корректировки'!M137,3)</f>
        <v>0</v>
      </c>
      <c r="N137" s="468">
        <f>ROUND('2. Прогноз. Без корректировки'!N137,3)</f>
        <v>0</v>
      </c>
      <c r="O137" s="468">
        <f>ROUND('2. Прогноз. Без корректировки'!O137,3)</f>
        <v>0</v>
      </c>
      <c r="P137" s="468">
        <f>ROUND('2. Прогноз. Без корректировки'!P137,3)</f>
        <v>0</v>
      </c>
      <c r="Q137" s="163">
        <f>ROUND(SUM(M137:P137),3)</f>
        <v>0</v>
      </c>
    </row>
    <row r="138" spans="1:17" ht="14.45" customHeight="1" outlineLevel="1" x14ac:dyDescent="0.25">
      <c r="A138" s="27" t="s">
        <v>169</v>
      </c>
      <c r="B138" s="452" t="s">
        <v>149</v>
      </c>
      <c r="C138" s="259">
        <f t="shared" ref="C138:Q138" si="40">ROUND(C139+C140-C141+C142,3)</f>
        <v>0</v>
      </c>
      <c r="D138" s="157">
        <f t="shared" si="40"/>
        <v>0</v>
      </c>
      <c r="E138" s="157">
        <f t="shared" si="40"/>
        <v>7</v>
      </c>
      <c r="F138" s="158">
        <f t="shared" si="40"/>
        <v>1.1000000000000001</v>
      </c>
      <c r="G138" s="238">
        <f t="shared" si="40"/>
        <v>8.1</v>
      </c>
      <c r="H138" s="156">
        <f t="shared" si="40"/>
        <v>0</v>
      </c>
      <c r="I138" s="157">
        <f t="shared" si="40"/>
        <v>0</v>
      </c>
      <c r="J138" s="157">
        <f t="shared" si="40"/>
        <v>7</v>
      </c>
      <c r="K138" s="158">
        <f t="shared" si="40"/>
        <v>1.1000000000000001</v>
      </c>
      <c r="L138" s="238">
        <f t="shared" si="40"/>
        <v>8.1</v>
      </c>
      <c r="M138" s="156">
        <f t="shared" si="40"/>
        <v>0</v>
      </c>
      <c r="N138" s="157">
        <f t="shared" si="40"/>
        <v>0</v>
      </c>
      <c r="O138" s="157">
        <f t="shared" si="40"/>
        <v>7</v>
      </c>
      <c r="P138" s="159">
        <f t="shared" si="40"/>
        <v>1.1000000000000001</v>
      </c>
      <c r="Q138" s="238">
        <f t="shared" si="40"/>
        <v>8.1</v>
      </c>
    </row>
    <row r="139" spans="1:17" s="23" customFormat="1" ht="28.15" customHeight="1" outlineLevel="2" x14ac:dyDescent="0.25">
      <c r="A139" s="28" t="s">
        <v>87</v>
      </c>
      <c r="B139" s="453" t="s">
        <v>149</v>
      </c>
      <c r="C139" s="261">
        <f>ROUND('1. Статистика'!N110,3)</f>
        <v>0</v>
      </c>
      <c r="D139" s="172">
        <f>ROUND('1. Статистика'!O110,3)</f>
        <v>0</v>
      </c>
      <c r="E139" s="172">
        <f>ROUND('1. Статистика'!P110,3)</f>
        <v>7</v>
      </c>
      <c r="F139" s="173">
        <f>ROUND('1. Статистика'!Q110,3)</f>
        <v>1.1000000000000001</v>
      </c>
      <c r="G139" s="163">
        <f>ROUND(SUM(C139:F139),3)</f>
        <v>8.1</v>
      </c>
      <c r="H139" s="171">
        <f>ROUND(C138,3)</f>
        <v>0</v>
      </c>
      <c r="I139" s="172">
        <f>ROUND(D138,3)</f>
        <v>0</v>
      </c>
      <c r="J139" s="172">
        <f>ROUND(E138,3)</f>
        <v>7</v>
      </c>
      <c r="K139" s="173">
        <f>ROUND(F138,3)</f>
        <v>1.1000000000000001</v>
      </c>
      <c r="L139" s="163">
        <f>ROUND(SUM(H139:K139),3)</f>
        <v>8.1</v>
      </c>
      <c r="M139" s="171">
        <f>ROUND(H138,3)</f>
        <v>0</v>
      </c>
      <c r="N139" s="172">
        <f>ROUND(I138,3)</f>
        <v>0</v>
      </c>
      <c r="O139" s="172">
        <f>ROUND(J138,3)</f>
        <v>7</v>
      </c>
      <c r="P139" s="174">
        <f>ROUND(K138,3)</f>
        <v>1.1000000000000001</v>
      </c>
      <c r="Q139" s="163">
        <f>ROUND(SUM(M139:P139),3)</f>
        <v>8.1</v>
      </c>
    </row>
    <row r="140" spans="1:17" s="23" customFormat="1" ht="28.15" customHeight="1" outlineLevel="2" x14ac:dyDescent="0.25">
      <c r="A140" s="28" t="s">
        <v>88</v>
      </c>
      <c r="B140" s="453" t="s">
        <v>149</v>
      </c>
      <c r="C140" s="261">
        <f>ROUND('1. Статистика'!D48,3)</f>
        <v>0</v>
      </c>
      <c r="D140" s="172">
        <f>ROUND('1. Статистика'!E48,3)</f>
        <v>0</v>
      </c>
      <c r="E140" s="172">
        <f>ROUND('1. Статистика'!F48,3)</f>
        <v>0</v>
      </c>
      <c r="F140" s="173">
        <f>ROUND('1. Статистика'!G48,3)</f>
        <v>0</v>
      </c>
      <c r="G140" s="163">
        <f>ROUND(SUM(C140:F140),3)</f>
        <v>0</v>
      </c>
      <c r="H140" s="171">
        <f>ROUND('1. Статистика'!I48,3)</f>
        <v>0</v>
      </c>
      <c r="I140" s="172">
        <f>ROUND('1. Статистика'!J48,3)</f>
        <v>0</v>
      </c>
      <c r="J140" s="172">
        <f>ROUND('1. Статистика'!K48,3)</f>
        <v>0</v>
      </c>
      <c r="K140" s="173">
        <f>ROUND('1. Статистика'!L48,3)</f>
        <v>0</v>
      </c>
      <c r="L140" s="163">
        <f>ROUND(SUM(H140:K140),3)</f>
        <v>0</v>
      </c>
      <c r="M140" s="171">
        <f>ROUND('1. Статистика'!N48,3)</f>
        <v>0</v>
      </c>
      <c r="N140" s="172">
        <f>ROUND('1. Статистика'!O48,3)</f>
        <v>0</v>
      </c>
      <c r="O140" s="172">
        <f>ROUND('1. Статистика'!P48,3)</f>
        <v>0</v>
      </c>
      <c r="P140" s="174">
        <f>ROUND('1. Статистика'!Q48,3)</f>
        <v>0</v>
      </c>
      <c r="Q140" s="163">
        <f>ROUND(SUM(M140:P140),3)</f>
        <v>0</v>
      </c>
    </row>
    <row r="141" spans="1:17" s="23" customFormat="1" ht="28.15" customHeight="1" outlineLevel="2" x14ac:dyDescent="0.25">
      <c r="A141" s="28" t="s">
        <v>89</v>
      </c>
      <c r="B141" s="453" t="s">
        <v>149</v>
      </c>
      <c r="C141" s="467">
        <f>ROUND('2. Прогноз. Без корректировки'!C141,3)</f>
        <v>0</v>
      </c>
      <c r="D141" s="468">
        <f>ROUND('2. Прогноз. Без корректировки'!D141,3)</f>
        <v>0</v>
      </c>
      <c r="E141" s="468">
        <f>ROUND('2. Прогноз. Без корректировки'!E141,3)</f>
        <v>0</v>
      </c>
      <c r="F141" s="468">
        <f>ROUND('2. Прогноз. Без корректировки'!F141,3)</f>
        <v>0</v>
      </c>
      <c r="G141" s="163">
        <f>ROUND(SUM(C141:F141),3)</f>
        <v>0</v>
      </c>
      <c r="H141" s="468">
        <f>ROUND('2. Прогноз. Без корректировки'!H141,3)</f>
        <v>0</v>
      </c>
      <c r="I141" s="468">
        <f>ROUND('2. Прогноз. Без корректировки'!I141,3)</f>
        <v>0</v>
      </c>
      <c r="J141" s="468">
        <f>ROUND('2. Прогноз. Без корректировки'!J141,3)</f>
        <v>0</v>
      </c>
      <c r="K141" s="468">
        <f>ROUND('2. Прогноз. Без корректировки'!K141,3)</f>
        <v>0</v>
      </c>
      <c r="L141" s="163">
        <f>ROUND(SUM(H141:K141),3)</f>
        <v>0</v>
      </c>
      <c r="M141" s="468">
        <f>ROUND('2. Прогноз. Без корректировки'!M141,3)</f>
        <v>0</v>
      </c>
      <c r="N141" s="468">
        <f>ROUND('2. Прогноз. Без корректировки'!N141,3)</f>
        <v>0</v>
      </c>
      <c r="O141" s="468">
        <f>ROUND('2. Прогноз. Без корректировки'!O141,3)</f>
        <v>0</v>
      </c>
      <c r="P141" s="468">
        <f>ROUND('2. Прогноз. Без корректировки'!P141,3)</f>
        <v>0</v>
      </c>
      <c r="Q141" s="163">
        <f>ROUND(SUM(M141:P141),3)</f>
        <v>0</v>
      </c>
    </row>
    <row r="142" spans="1:17" s="23" customFormat="1" ht="28.15" customHeight="1" outlineLevel="2" x14ac:dyDescent="0.25">
      <c r="A142" s="28" t="s">
        <v>90</v>
      </c>
      <c r="B142" s="453" t="s">
        <v>149</v>
      </c>
      <c r="C142" s="467">
        <f>ROUND('2. Прогноз. Без корректировки'!C142,3)</f>
        <v>0</v>
      </c>
      <c r="D142" s="468">
        <f>ROUND('2. Прогноз. Без корректировки'!D142,3)</f>
        <v>0</v>
      </c>
      <c r="E142" s="468">
        <f>ROUND('2. Прогноз. Без корректировки'!E142,3)</f>
        <v>0</v>
      </c>
      <c r="F142" s="468">
        <f>ROUND('2. Прогноз. Без корректировки'!F142,3)</f>
        <v>0</v>
      </c>
      <c r="G142" s="163">
        <f>ROUND(SUM(C142:F142),3)</f>
        <v>0</v>
      </c>
      <c r="H142" s="468">
        <f>ROUND('2. Прогноз. Без корректировки'!H142,3)</f>
        <v>0</v>
      </c>
      <c r="I142" s="468">
        <f>ROUND('2. Прогноз. Без корректировки'!I142,3)</f>
        <v>0</v>
      </c>
      <c r="J142" s="468">
        <f>ROUND('2. Прогноз. Без корректировки'!J142,3)</f>
        <v>0</v>
      </c>
      <c r="K142" s="468">
        <f>ROUND('2. Прогноз. Без корректировки'!K142,3)</f>
        <v>0</v>
      </c>
      <c r="L142" s="163">
        <f>ROUND(SUM(H142:K142),3)</f>
        <v>0</v>
      </c>
      <c r="M142" s="468">
        <f>ROUND('2. Прогноз. Без корректировки'!M142,3)</f>
        <v>0</v>
      </c>
      <c r="N142" s="468">
        <f>ROUND('2. Прогноз. Без корректировки'!N142,3)</f>
        <v>0</v>
      </c>
      <c r="O142" s="468">
        <f>ROUND('2. Прогноз. Без корректировки'!O142,3)</f>
        <v>0</v>
      </c>
      <c r="P142" s="468">
        <f>ROUND('2. Прогноз. Без корректировки'!P142,3)</f>
        <v>0</v>
      </c>
      <c r="Q142" s="163">
        <f>ROUND(SUM(M142:P142),3)</f>
        <v>0</v>
      </c>
    </row>
    <row r="143" spans="1:17" ht="14.45" customHeight="1" outlineLevel="1" x14ac:dyDescent="0.25">
      <c r="A143" s="27" t="s">
        <v>170</v>
      </c>
      <c r="B143" s="452" t="s">
        <v>149</v>
      </c>
      <c r="C143" s="259">
        <f t="shared" ref="C143:Q143" si="41">ROUND(C144+C145-C146+C147,3)</f>
        <v>0</v>
      </c>
      <c r="D143" s="157">
        <f t="shared" si="41"/>
        <v>0</v>
      </c>
      <c r="E143" s="157">
        <f t="shared" si="41"/>
        <v>0</v>
      </c>
      <c r="F143" s="158">
        <f t="shared" si="41"/>
        <v>0</v>
      </c>
      <c r="G143" s="238">
        <f t="shared" si="41"/>
        <v>0</v>
      </c>
      <c r="H143" s="156">
        <f t="shared" si="41"/>
        <v>0</v>
      </c>
      <c r="I143" s="157">
        <f t="shared" si="41"/>
        <v>0</v>
      </c>
      <c r="J143" s="157">
        <f t="shared" si="41"/>
        <v>0</v>
      </c>
      <c r="K143" s="158">
        <f t="shared" si="41"/>
        <v>0</v>
      </c>
      <c r="L143" s="238">
        <f t="shared" si="41"/>
        <v>0</v>
      </c>
      <c r="M143" s="156">
        <f t="shared" si="41"/>
        <v>0</v>
      </c>
      <c r="N143" s="157">
        <f t="shared" si="41"/>
        <v>0</v>
      </c>
      <c r="O143" s="157">
        <f t="shared" si="41"/>
        <v>0</v>
      </c>
      <c r="P143" s="159">
        <f t="shared" si="41"/>
        <v>0</v>
      </c>
      <c r="Q143" s="238">
        <f t="shared" si="41"/>
        <v>0</v>
      </c>
    </row>
    <row r="144" spans="1:17" s="23" customFormat="1" ht="28.15" customHeight="1" outlineLevel="2" x14ac:dyDescent="0.25">
      <c r="A144" s="28" t="s">
        <v>87</v>
      </c>
      <c r="B144" s="453" t="s">
        <v>149</v>
      </c>
      <c r="C144" s="261">
        <f>ROUND('1. Статистика'!N111,3)</f>
        <v>0</v>
      </c>
      <c r="D144" s="172">
        <f>ROUND('1. Статистика'!O111,3)</f>
        <v>0</v>
      </c>
      <c r="E144" s="172">
        <f>ROUND('1. Статистика'!P111,3)</f>
        <v>0</v>
      </c>
      <c r="F144" s="173">
        <f>ROUND('1. Статистика'!Q111,3)</f>
        <v>0</v>
      </c>
      <c r="G144" s="163">
        <f>ROUND(SUM(C144:F144),3)</f>
        <v>0</v>
      </c>
      <c r="H144" s="171">
        <f>ROUND(C143,3)</f>
        <v>0</v>
      </c>
      <c r="I144" s="172">
        <f>ROUND(D143,3)</f>
        <v>0</v>
      </c>
      <c r="J144" s="172">
        <f>ROUND(E143,3)</f>
        <v>0</v>
      </c>
      <c r="K144" s="173">
        <f>ROUND(F143,3)</f>
        <v>0</v>
      </c>
      <c r="L144" s="163">
        <f>ROUND(SUM(H144:K144),3)</f>
        <v>0</v>
      </c>
      <c r="M144" s="171">
        <f>ROUND(H143,3)</f>
        <v>0</v>
      </c>
      <c r="N144" s="172">
        <f>ROUND(I143,3)</f>
        <v>0</v>
      </c>
      <c r="O144" s="172">
        <f>ROUND(J143,3)</f>
        <v>0</v>
      </c>
      <c r="P144" s="174">
        <f>ROUND(K143,3)</f>
        <v>0</v>
      </c>
      <c r="Q144" s="163">
        <f>ROUND(SUM(M144:P144),3)</f>
        <v>0</v>
      </c>
    </row>
    <row r="145" spans="1:17" s="23" customFormat="1" ht="28.15" customHeight="1" outlineLevel="2" x14ac:dyDescent="0.25">
      <c r="A145" s="28" t="s">
        <v>88</v>
      </c>
      <c r="B145" s="453" t="s">
        <v>149</v>
      </c>
      <c r="C145" s="261">
        <f>ROUND('1. Статистика'!D49,3)</f>
        <v>0</v>
      </c>
      <c r="D145" s="172">
        <f>ROUND('1. Статистика'!E49,3)</f>
        <v>0</v>
      </c>
      <c r="E145" s="172">
        <f>ROUND('1. Статистика'!F49,3)</f>
        <v>0</v>
      </c>
      <c r="F145" s="173">
        <f>ROUND('1. Статистика'!G49,3)</f>
        <v>0</v>
      </c>
      <c r="G145" s="163">
        <f>ROUND(SUM(C145:F145),3)</f>
        <v>0</v>
      </c>
      <c r="H145" s="171">
        <f>ROUND('1. Статистика'!I49,3)</f>
        <v>0</v>
      </c>
      <c r="I145" s="172">
        <f>ROUND('1. Статистика'!J49,3)</f>
        <v>0</v>
      </c>
      <c r="J145" s="172">
        <f>ROUND('1. Статистика'!K49,3)</f>
        <v>0</v>
      </c>
      <c r="K145" s="173">
        <f>ROUND('1. Статистика'!L49,3)</f>
        <v>0</v>
      </c>
      <c r="L145" s="163">
        <f>ROUND(SUM(H145:K145),3)</f>
        <v>0</v>
      </c>
      <c r="M145" s="171">
        <f>ROUND('1. Статистика'!N49,3)</f>
        <v>0</v>
      </c>
      <c r="N145" s="172">
        <f>ROUND('1. Статистика'!O49,3)</f>
        <v>0</v>
      </c>
      <c r="O145" s="172">
        <f>ROUND('1. Статистика'!P49,3)</f>
        <v>0</v>
      </c>
      <c r="P145" s="174">
        <f>ROUND('1. Статистика'!Q49,3)</f>
        <v>0</v>
      </c>
      <c r="Q145" s="163">
        <f>ROUND(SUM(M145:P145),3)</f>
        <v>0</v>
      </c>
    </row>
    <row r="146" spans="1:17" s="23" customFormat="1" ht="28.15" customHeight="1" outlineLevel="2" x14ac:dyDescent="0.25">
      <c r="A146" s="28" t="s">
        <v>89</v>
      </c>
      <c r="B146" s="453" t="s">
        <v>149</v>
      </c>
      <c r="C146" s="467">
        <f>ROUND('2. Прогноз. Без корректировки'!C146,3)</f>
        <v>0</v>
      </c>
      <c r="D146" s="468">
        <f>ROUND('2. Прогноз. Без корректировки'!D146,3)</f>
        <v>0</v>
      </c>
      <c r="E146" s="468">
        <f>ROUND('2. Прогноз. Без корректировки'!E146,3)</f>
        <v>0</v>
      </c>
      <c r="F146" s="468">
        <f>ROUND('2. Прогноз. Без корректировки'!F146,3)</f>
        <v>0</v>
      </c>
      <c r="G146" s="163">
        <f>ROUND(SUM(C146:F146),3)</f>
        <v>0</v>
      </c>
      <c r="H146" s="468">
        <f>ROUND('2. Прогноз. Без корректировки'!H146,3)</f>
        <v>0</v>
      </c>
      <c r="I146" s="468">
        <f>ROUND('2. Прогноз. Без корректировки'!I146,3)</f>
        <v>0</v>
      </c>
      <c r="J146" s="468">
        <f>ROUND('2. Прогноз. Без корректировки'!J146,3)</f>
        <v>0</v>
      </c>
      <c r="K146" s="468">
        <f>ROUND('2. Прогноз. Без корректировки'!K146,3)</f>
        <v>0</v>
      </c>
      <c r="L146" s="163">
        <f>ROUND(SUM(H146:K146),3)</f>
        <v>0</v>
      </c>
      <c r="M146" s="468">
        <f>ROUND('2. Прогноз. Без корректировки'!M146,3)</f>
        <v>0</v>
      </c>
      <c r="N146" s="468">
        <f>ROUND('2. Прогноз. Без корректировки'!N146,3)</f>
        <v>0</v>
      </c>
      <c r="O146" s="468">
        <f>ROUND('2. Прогноз. Без корректировки'!O146,3)</f>
        <v>0</v>
      </c>
      <c r="P146" s="468">
        <f>ROUND('2. Прогноз. Без корректировки'!P146,3)</f>
        <v>0</v>
      </c>
      <c r="Q146" s="163">
        <f>ROUND(SUM(M146:P146),3)</f>
        <v>0</v>
      </c>
    </row>
    <row r="147" spans="1:17" s="23" customFormat="1" ht="28.15" customHeight="1" outlineLevel="2" x14ac:dyDescent="0.25">
      <c r="A147" s="28" t="s">
        <v>90</v>
      </c>
      <c r="B147" s="453" t="s">
        <v>149</v>
      </c>
      <c r="C147" s="467">
        <f>ROUND('2. Прогноз. Без корректировки'!C147,3)</f>
        <v>0</v>
      </c>
      <c r="D147" s="468">
        <f>ROUND('2. Прогноз. Без корректировки'!D147,3)</f>
        <v>0</v>
      </c>
      <c r="E147" s="468">
        <f>ROUND('2. Прогноз. Без корректировки'!E147,3)</f>
        <v>0</v>
      </c>
      <c r="F147" s="468">
        <f>ROUND('2. Прогноз. Без корректировки'!F147,3)</f>
        <v>0</v>
      </c>
      <c r="G147" s="163">
        <f>ROUND(SUM(C147:F147),3)</f>
        <v>0</v>
      </c>
      <c r="H147" s="468">
        <f>ROUND('2. Прогноз. Без корректировки'!H147,3)</f>
        <v>0</v>
      </c>
      <c r="I147" s="468">
        <f>ROUND('2. Прогноз. Без корректировки'!I147,3)</f>
        <v>0</v>
      </c>
      <c r="J147" s="468">
        <f>ROUND('2. Прогноз. Без корректировки'!J147,3)</f>
        <v>0</v>
      </c>
      <c r="K147" s="468">
        <f>ROUND('2. Прогноз. Без корректировки'!K147,3)</f>
        <v>0</v>
      </c>
      <c r="L147" s="163">
        <f>ROUND(SUM(H147:K147),3)</f>
        <v>0</v>
      </c>
      <c r="M147" s="468">
        <f>ROUND('2. Прогноз. Без корректировки'!M147,3)</f>
        <v>0</v>
      </c>
      <c r="N147" s="468">
        <f>ROUND('2. Прогноз. Без корректировки'!N147,3)</f>
        <v>0</v>
      </c>
      <c r="O147" s="468">
        <f>ROUND('2. Прогноз. Без корректировки'!O147,3)</f>
        <v>0</v>
      </c>
      <c r="P147" s="468">
        <f>ROUND('2. Прогноз. Без корректировки'!P147,3)</f>
        <v>0</v>
      </c>
      <c r="Q147" s="163">
        <f>ROUND(SUM(M147:P147),3)</f>
        <v>0</v>
      </c>
    </row>
    <row r="148" spans="1:17" ht="14.45" customHeight="1" outlineLevel="1" x14ac:dyDescent="0.25">
      <c r="A148" s="27" t="s">
        <v>171</v>
      </c>
      <c r="B148" s="452" t="s">
        <v>149</v>
      </c>
      <c r="C148" s="259">
        <f t="shared" ref="C148:Q148" si="42">ROUND(C149+C150-C151+C152,3)</f>
        <v>0</v>
      </c>
      <c r="D148" s="157">
        <f t="shared" si="42"/>
        <v>0</v>
      </c>
      <c r="E148" s="157">
        <f t="shared" si="42"/>
        <v>0.9</v>
      </c>
      <c r="F148" s="158">
        <f t="shared" si="42"/>
        <v>1</v>
      </c>
      <c r="G148" s="238">
        <f t="shared" si="42"/>
        <v>1.9</v>
      </c>
      <c r="H148" s="156">
        <f t="shared" si="42"/>
        <v>0</v>
      </c>
      <c r="I148" s="157">
        <f t="shared" si="42"/>
        <v>0</v>
      </c>
      <c r="J148" s="157">
        <f t="shared" si="42"/>
        <v>0.9</v>
      </c>
      <c r="K148" s="158">
        <f t="shared" si="42"/>
        <v>1</v>
      </c>
      <c r="L148" s="238">
        <f t="shared" si="42"/>
        <v>1.9</v>
      </c>
      <c r="M148" s="156">
        <f t="shared" si="42"/>
        <v>0</v>
      </c>
      <c r="N148" s="157">
        <f t="shared" si="42"/>
        <v>0</v>
      </c>
      <c r="O148" s="157">
        <f t="shared" si="42"/>
        <v>0.9</v>
      </c>
      <c r="P148" s="159">
        <f t="shared" si="42"/>
        <v>1</v>
      </c>
      <c r="Q148" s="238">
        <f t="shared" si="42"/>
        <v>1.9</v>
      </c>
    </row>
    <row r="149" spans="1:17" s="23" customFormat="1" ht="28.15" customHeight="1" outlineLevel="2" x14ac:dyDescent="0.25">
      <c r="A149" s="28" t="s">
        <v>87</v>
      </c>
      <c r="B149" s="453" t="s">
        <v>149</v>
      </c>
      <c r="C149" s="261">
        <f>ROUND('1. Статистика'!N112,3)</f>
        <v>0</v>
      </c>
      <c r="D149" s="172">
        <f>ROUND('1. Статистика'!O112,3)</f>
        <v>0</v>
      </c>
      <c r="E149" s="172">
        <f>ROUND('1. Статистика'!P112,3)</f>
        <v>0.9</v>
      </c>
      <c r="F149" s="173">
        <f>ROUND('1. Статистика'!Q112,3)</f>
        <v>1</v>
      </c>
      <c r="G149" s="163">
        <f>ROUND(SUM(C149:F149),3)</f>
        <v>1.9</v>
      </c>
      <c r="H149" s="171">
        <f>ROUND(C148,3)</f>
        <v>0</v>
      </c>
      <c r="I149" s="172">
        <f>ROUND(D148,3)</f>
        <v>0</v>
      </c>
      <c r="J149" s="172">
        <f>ROUND(E148,3)</f>
        <v>0.9</v>
      </c>
      <c r="K149" s="173">
        <f>ROUND(F148,3)</f>
        <v>1</v>
      </c>
      <c r="L149" s="163">
        <f>ROUND(SUM(H149:K149),3)</f>
        <v>1.9</v>
      </c>
      <c r="M149" s="171">
        <f>ROUND(H148,3)</f>
        <v>0</v>
      </c>
      <c r="N149" s="172">
        <f>ROUND(I148,3)</f>
        <v>0</v>
      </c>
      <c r="O149" s="172">
        <f>ROUND(J148,3)</f>
        <v>0.9</v>
      </c>
      <c r="P149" s="174">
        <f>ROUND(K148,3)</f>
        <v>1</v>
      </c>
      <c r="Q149" s="163">
        <f>ROUND(SUM(M149:P149),3)</f>
        <v>1.9</v>
      </c>
    </row>
    <row r="150" spans="1:17" s="23" customFormat="1" ht="28.15" customHeight="1" outlineLevel="2" x14ac:dyDescent="0.25">
      <c r="A150" s="28" t="s">
        <v>88</v>
      </c>
      <c r="B150" s="453" t="s">
        <v>149</v>
      </c>
      <c r="C150" s="261">
        <f>ROUND('1. Статистика'!D50,3)</f>
        <v>0</v>
      </c>
      <c r="D150" s="172">
        <f>ROUND('1. Статистика'!E50,3)</f>
        <v>0</v>
      </c>
      <c r="E150" s="172">
        <f>ROUND('1. Статистика'!F50,3)</f>
        <v>0</v>
      </c>
      <c r="F150" s="173">
        <f>ROUND('1. Статистика'!G50,3)</f>
        <v>0</v>
      </c>
      <c r="G150" s="163">
        <f>ROUND(SUM(C150:F150),3)</f>
        <v>0</v>
      </c>
      <c r="H150" s="171">
        <f>ROUND('1. Статистика'!I50,3)</f>
        <v>0</v>
      </c>
      <c r="I150" s="172">
        <f>ROUND('1. Статистика'!J50,3)</f>
        <v>0</v>
      </c>
      <c r="J150" s="172">
        <f>ROUND('1. Статистика'!K50,3)</f>
        <v>0</v>
      </c>
      <c r="K150" s="173">
        <f>ROUND('1. Статистика'!L50,3)</f>
        <v>0</v>
      </c>
      <c r="L150" s="163">
        <f>ROUND(SUM(H150:K150),3)</f>
        <v>0</v>
      </c>
      <c r="M150" s="171">
        <f>ROUND('1. Статистика'!N50,3)</f>
        <v>0</v>
      </c>
      <c r="N150" s="172">
        <f>ROUND('1. Статистика'!O50,3)</f>
        <v>0</v>
      </c>
      <c r="O150" s="172">
        <f>ROUND('1. Статистика'!P50,3)</f>
        <v>0</v>
      </c>
      <c r="P150" s="174">
        <f>ROUND('1. Статистика'!Q50,3)</f>
        <v>0</v>
      </c>
      <c r="Q150" s="163">
        <f>ROUND(SUM(M150:P150),3)</f>
        <v>0</v>
      </c>
    </row>
    <row r="151" spans="1:17" s="23" customFormat="1" ht="28.15" customHeight="1" outlineLevel="2" x14ac:dyDescent="0.25">
      <c r="A151" s="28" t="s">
        <v>89</v>
      </c>
      <c r="B151" s="453" t="s">
        <v>149</v>
      </c>
      <c r="C151" s="467">
        <f>ROUND('2. Прогноз. Без корректировки'!C151,3)</f>
        <v>0</v>
      </c>
      <c r="D151" s="468">
        <f>ROUND('2. Прогноз. Без корректировки'!D151,3)</f>
        <v>0</v>
      </c>
      <c r="E151" s="468">
        <f>ROUND('2. Прогноз. Без корректировки'!E151,3)</f>
        <v>0</v>
      </c>
      <c r="F151" s="468">
        <f>ROUND('2. Прогноз. Без корректировки'!F151,3)</f>
        <v>0</v>
      </c>
      <c r="G151" s="163">
        <f>ROUND(SUM(C151:F151),3)</f>
        <v>0</v>
      </c>
      <c r="H151" s="468">
        <f>ROUND('2. Прогноз. Без корректировки'!H151,3)</f>
        <v>0</v>
      </c>
      <c r="I151" s="468">
        <f>ROUND('2. Прогноз. Без корректировки'!I151,3)</f>
        <v>0</v>
      </c>
      <c r="J151" s="468">
        <f>ROUND('2. Прогноз. Без корректировки'!J151,3)</f>
        <v>0</v>
      </c>
      <c r="K151" s="468">
        <f>ROUND('2. Прогноз. Без корректировки'!K151,3)</f>
        <v>0</v>
      </c>
      <c r="L151" s="163">
        <f>ROUND(SUM(H151:K151),3)</f>
        <v>0</v>
      </c>
      <c r="M151" s="468">
        <f>ROUND('2. Прогноз. Без корректировки'!M151,3)</f>
        <v>0</v>
      </c>
      <c r="N151" s="468">
        <f>ROUND('2. Прогноз. Без корректировки'!N151,3)</f>
        <v>0</v>
      </c>
      <c r="O151" s="468">
        <f>ROUND('2. Прогноз. Без корректировки'!O151,3)</f>
        <v>0</v>
      </c>
      <c r="P151" s="468">
        <f>ROUND('2. Прогноз. Без корректировки'!P151,3)</f>
        <v>0</v>
      </c>
      <c r="Q151" s="163">
        <f>ROUND(SUM(M151:P151),3)</f>
        <v>0</v>
      </c>
    </row>
    <row r="152" spans="1:17" s="23" customFormat="1" ht="28.15" customHeight="1" outlineLevel="2" x14ac:dyDescent="0.25">
      <c r="A152" s="28" t="s">
        <v>90</v>
      </c>
      <c r="B152" s="453" t="s">
        <v>149</v>
      </c>
      <c r="C152" s="467">
        <f>ROUND('2. Прогноз. Без корректировки'!C152,3)</f>
        <v>0</v>
      </c>
      <c r="D152" s="468">
        <f>ROUND('2. Прогноз. Без корректировки'!D152,3)</f>
        <v>0</v>
      </c>
      <c r="E152" s="468">
        <f>ROUND('2. Прогноз. Без корректировки'!E152,3)</f>
        <v>0</v>
      </c>
      <c r="F152" s="468">
        <f>ROUND('2. Прогноз. Без корректировки'!F152,3)</f>
        <v>0</v>
      </c>
      <c r="G152" s="163">
        <f>ROUND(SUM(C152:F152),3)</f>
        <v>0</v>
      </c>
      <c r="H152" s="468">
        <f>ROUND('2. Прогноз. Без корректировки'!H152,3)</f>
        <v>0</v>
      </c>
      <c r="I152" s="468">
        <f>ROUND('2. Прогноз. Без корректировки'!I152,3)</f>
        <v>0</v>
      </c>
      <c r="J152" s="468">
        <f>ROUND('2. Прогноз. Без корректировки'!J152,3)</f>
        <v>0</v>
      </c>
      <c r="K152" s="468">
        <f>ROUND('2. Прогноз. Без корректировки'!K152,3)</f>
        <v>0</v>
      </c>
      <c r="L152" s="163">
        <f>ROUND(SUM(H152:K152),3)</f>
        <v>0</v>
      </c>
      <c r="M152" s="468">
        <f>ROUND('2. Прогноз. Без корректировки'!M152,3)</f>
        <v>0</v>
      </c>
      <c r="N152" s="468">
        <f>ROUND('2. Прогноз. Без корректировки'!N152,3)</f>
        <v>0</v>
      </c>
      <c r="O152" s="468">
        <f>ROUND('2. Прогноз. Без корректировки'!O152,3)</f>
        <v>0</v>
      </c>
      <c r="P152" s="468">
        <f>ROUND('2. Прогноз. Без корректировки'!P152,3)</f>
        <v>0</v>
      </c>
      <c r="Q152" s="163">
        <f>ROUND(SUM(M152:P152),3)</f>
        <v>0</v>
      </c>
    </row>
    <row r="153" spans="1:17" ht="14.45" customHeight="1" outlineLevel="1" x14ac:dyDescent="0.25">
      <c r="A153" s="27" t="s">
        <v>176</v>
      </c>
      <c r="B153" s="452" t="s">
        <v>149</v>
      </c>
      <c r="C153" s="259">
        <f t="shared" ref="C153:Q153" si="43">ROUND(C154+C155-C156+C157,3)</f>
        <v>0</v>
      </c>
      <c r="D153" s="157">
        <f t="shared" si="43"/>
        <v>0.3</v>
      </c>
      <c r="E153" s="157">
        <f t="shared" si="43"/>
        <v>2.2000000000000002</v>
      </c>
      <c r="F153" s="158">
        <f t="shared" si="43"/>
        <v>1.5</v>
      </c>
      <c r="G153" s="238">
        <f t="shared" si="43"/>
        <v>4</v>
      </c>
      <c r="H153" s="156">
        <f t="shared" si="43"/>
        <v>0</v>
      </c>
      <c r="I153" s="157">
        <f t="shared" si="43"/>
        <v>0.3</v>
      </c>
      <c r="J153" s="157">
        <f t="shared" si="43"/>
        <v>2.2000000000000002</v>
      </c>
      <c r="K153" s="158">
        <f t="shared" si="43"/>
        <v>1.5</v>
      </c>
      <c r="L153" s="238">
        <f t="shared" si="43"/>
        <v>4</v>
      </c>
      <c r="M153" s="156">
        <f t="shared" si="43"/>
        <v>0</v>
      </c>
      <c r="N153" s="157">
        <f t="shared" si="43"/>
        <v>0.3</v>
      </c>
      <c r="O153" s="157">
        <f t="shared" si="43"/>
        <v>2.2000000000000002</v>
      </c>
      <c r="P153" s="159">
        <f t="shared" si="43"/>
        <v>1.5</v>
      </c>
      <c r="Q153" s="238">
        <f t="shared" si="43"/>
        <v>4</v>
      </c>
    </row>
    <row r="154" spans="1:17" s="23" customFormat="1" ht="28.15" customHeight="1" outlineLevel="2" x14ac:dyDescent="0.25">
      <c r="A154" s="28" t="s">
        <v>87</v>
      </c>
      <c r="B154" s="453" t="s">
        <v>149</v>
      </c>
      <c r="C154" s="261">
        <f>ROUND('1. Статистика'!N113,3)</f>
        <v>0</v>
      </c>
      <c r="D154" s="172">
        <f>ROUND('1. Статистика'!O113,3)</f>
        <v>0.3</v>
      </c>
      <c r="E154" s="172">
        <f>ROUND('1. Статистика'!P113,3)</f>
        <v>2.2000000000000002</v>
      </c>
      <c r="F154" s="173">
        <f>ROUND('1. Статистика'!Q113,3)</f>
        <v>1.5</v>
      </c>
      <c r="G154" s="163">
        <f>ROUND(SUM(C154:F154),3)</f>
        <v>4</v>
      </c>
      <c r="H154" s="171">
        <f>ROUND(C153,3)</f>
        <v>0</v>
      </c>
      <c r="I154" s="172">
        <f>ROUND(D153,3)</f>
        <v>0.3</v>
      </c>
      <c r="J154" s="172">
        <f>ROUND(E153,3)</f>
        <v>2.2000000000000002</v>
      </c>
      <c r="K154" s="173">
        <f>ROUND(F153,3)</f>
        <v>1.5</v>
      </c>
      <c r="L154" s="163">
        <f>ROUND(SUM(H154:K154),3)</f>
        <v>4</v>
      </c>
      <c r="M154" s="171">
        <f>ROUND(H153,3)</f>
        <v>0</v>
      </c>
      <c r="N154" s="172">
        <f>ROUND(I153,3)</f>
        <v>0.3</v>
      </c>
      <c r="O154" s="172">
        <f>ROUND(J153,3)</f>
        <v>2.2000000000000002</v>
      </c>
      <c r="P154" s="174">
        <f>ROUND(K153,3)</f>
        <v>1.5</v>
      </c>
      <c r="Q154" s="163">
        <f>ROUND(SUM(M154:P154),3)</f>
        <v>4</v>
      </c>
    </row>
    <row r="155" spans="1:17" s="23" customFormat="1" ht="28.15" customHeight="1" outlineLevel="2" x14ac:dyDescent="0.25">
      <c r="A155" s="28" t="s">
        <v>88</v>
      </c>
      <c r="B155" s="453" t="s">
        <v>149</v>
      </c>
      <c r="C155" s="261">
        <f>ROUND('1. Статистика'!D51,3)</f>
        <v>0</v>
      </c>
      <c r="D155" s="172">
        <f>ROUND('1. Статистика'!E51,3)</f>
        <v>0</v>
      </c>
      <c r="E155" s="172">
        <f>ROUND('1. Статистика'!F51,3)</f>
        <v>0</v>
      </c>
      <c r="F155" s="173">
        <f>ROUND('1. Статистика'!G51,3)</f>
        <v>0</v>
      </c>
      <c r="G155" s="163">
        <f>ROUND(SUM(C155:F155),3)</f>
        <v>0</v>
      </c>
      <c r="H155" s="171">
        <f>ROUND('1. Статистика'!I51,3)</f>
        <v>0</v>
      </c>
      <c r="I155" s="172">
        <f>ROUND('1. Статистика'!J51,3)</f>
        <v>0</v>
      </c>
      <c r="J155" s="172">
        <f>ROUND('1. Статистика'!K51,3)</f>
        <v>0</v>
      </c>
      <c r="K155" s="173">
        <f>ROUND('1. Статистика'!L51,3)</f>
        <v>0</v>
      </c>
      <c r="L155" s="163">
        <f>ROUND(SUM(H155:K155),3)</f>
        <v>0</v>
      </c>
      <c r="M155" s="171">
        <f>ROUND('1. Статистика'!N51,3)</f>
        <v>0</v>
      </c>
      <c r="N155" s="172">
        <f>ROUND('1. Статистика'!O51,3)</f>
        <v>0</v>
      </c>
      <c r="O155" s="172">
        <f>ROUND('1. Статистика'!P51,3)</f>
        <v>0</v>
      </c>
      <c r="P155" s="174">
        <f>ROUND('1. Статистика'!Q51,3)</f>
        <v>0</v>
      </c>
      <c r="Q155" s="163">
        <f>ROUND(SUM(M155:P155),3)</f>
        <v>0</v>
      </c>
    </row>
    <row r="156" spans="1:17" s="23" customFormat="1" ht="28.15" customHeight="1" outlineLevel="2" x14ac:dyDescent="0.25">
      <c r="A156" s="28" t="s">
        <v>89</v>
      </c>
      <c r="B156" s="453" t="s">
        <v>149</v>
      </c>
      <c r="C156" s="467">
        <f>ROUND('2. Прогноз. Без корректировки'!C156,3)</f>
        <v>0</v>
      </c>
      <c r="D156" s="468">
        <f>ROUND('2. Прогноз. Без корректировки'!D156,3)</f>
        <v>0</v>
      </c>
      <c r="E156" s="468">
        <f>ROUND('2. Прогноз. Без корректировки'!E156,3)</f>
        <v>0</v>
      </c>
      <c r="F156" s="468">
        <f>ROUND('2. Прогноз. Без корректировки'!F156,3)</f>
        <v>0</v>
      </c>
      <c r="G156" s="163">
        <f>ROUND(SUM(C156:F156),3)</f>
        <v>0</v>
      </c>
      <c r="H156" s="468">
        <f>ROUND('2. Прогноз. Без корректировки'!H156,3)</f>
        <v>0</v>
      </c>
      <c r="I156" s="468">
        <f>ROUND('2. Прогноз. Без корректировки'!I156,3)</f>
        <v>0</v>
      </c>
      <c r="J156" s="468">
        <f>ROUND('2. Прогноз. Без корректировки'!J156,3)</f>
        <v>0</v>
      </c>
      <c r="K156" s="468">
        <f>ROUND('2. Прогноз. Без корректировки'!K156,3)</f>
        <v>0</v>
      </c>
      <c r="L156" s="163">
        <f>ROUND(SUM(H156:K156),3)</f>
        <v>0</v>
      </c>
      <c r="M156" s="468">
        <f>ROUND('2. Прогноз. Без корректировки'!M156,3)</f>
        <v>0</v>
      </c>
      <c r="N156" s="468">
        <f>ROUND('2. Прогноз. Без корректировки'!N156,3)</f>
        <v>0</v>
      </c>
      <c r="O156" s="468">
        <f>ROUND('2. Прогноз. Без корректировки'!O156,3)</f>
        <v>0</v>
      </c>
      <c r="P156" s="468">
        <f>ROUND('2. Прогноз. Без корректировки'!P156,3)</f>
        <v>0</v>
      </c>
      <c r="Q156" s="163">
        <f>ROUND(SUM(M156:P156),3)</f>
        <v>0</v>
      </c>
    </row>
    <row r="157" spans="1:17" s="23" customFormat="1" ht="28.15" customHeight="1" outlineLevel="2" x14ac:dyDescent="0.25">
      <c r="A157" s="28" t="s">
        <v>90</v>
      </c>
      <c r="B157" s="453" t="s">
        <v>149</v>
      </c>
      <c r="C157" s="467">
        <f>ROUND('2. Прогноз. Без корректировки'!C157,3)</f>
        <v>0</v>
      </c>
      <c r="D157" s="468">
        <f>ROUND('2. Прогноз. Без корректировки'!D157,3)</f>
        <v>0</v>
      </c>
      <c r="E157" s="468">
        <f>ROUND('2. Прогноз. Без корректировки'!E157,3)</f>
        <v>0</v>
      </c>
      <c r="F157" s="468">
        <f>ROUND('2. Прогноз. Без корректировки'!F157,3)</f>
        <v>0</v>
      </c>
      <c r="G157" s="163">
        <f>ROUND(SUM(C157:F157),3)</f>
        <v>0</v>
      </c>
      <c r="H157" s="468">
        <f>ROUND('2. Прогноз. Без корректировки'!H157,3)</f>
        <v>0</v>
      </c>
      <c r="I157" s="468">
        <f>ROUND('2. Прогноз. Без корректировки'!I157,3)</f>
        <v>0</v>
      </c>
      <c r="J157" s="468">
        <f>ROUND('2. Прогноз. Без корректировки'!J157,3)</f>
        <v>0</v>
      </c>
      <c r="K157" s="468">
        <f>ROUND('2. Прогноз. Без корректировки'!K157,3)</f>
        <v>0</v>
      </c>
      <c r="L157" s="163">
        <f>ROUND(SUM(H157:K157),3)</f>
        <v>0</v>
      </c>
      <c r="M157" s="468">
        <f>ROUND('2. Прогноз. Без корректировки'!M157,3)</f>
        <v>0</v>
      </c>
      <c r="N157" s="468">
        <f>ROUND('2. Прогноз. Без корректировки'!N157,3)</f>
        <v>0</v>
      </c>
      <c r="O157" s="468">
        <f>ROUND('2. Прогноз. Без корректировки'!O157,3)</f>
        <v>0</v>
      </c>
      <c r="P157" s="468">
        <f>ROUND('2. Прогноз. Без корректировки'!P157,3)</f>
        <v>0</v>
      </c>
      <c r="Q157" s="163">
        <f>ROUND(SUM(M157:P157),3)</f>
        <v>0</v>
      </c>
    </row>
    <row r="158" spans="1:17" ht="14.45" customHeight="1" outlineLevel="1" x14ac:dyDescent="0.25">
      <c r="A158" s="27" t="s">
        <v>172</v>
      </c>
      <c r="B158" s="452" t="s">
        <v>149</v>
      </c>
      <c r="C158" s="259">
        <f t="shared" ref="C158:Q158" si="44">ROUND(C159+C160-C161+C162,3)</f>
        <v>0</v>
      </c>
      <c r="D158" s="157">
        <f t="shared" si="44"/>
        <v>0</v>
      </c>
      <c r="E158" s="157">
        <f t="shared" si="44"/>
        <v>3.5</v>
      </c>
      <c r="F158" s="158">
        <f t="shared" si="44"/>
        <v>1.7</v>
      </c>
      <c r="G158" s="238">
        <f t="shared" si="44"/>
        <v>5.2</v>
      </c>
      <c r="H158" s="156">
        <f t="shared" si="44"/>
        <v>0</v>
      </c>
      <c r="I158" s="157">
        <f t="shared" si="44"/>
        <v>0</v>
      </c>
      <c r="J158" s="157">
        <f t="shared" si="44"/>
        <v>3.5</v>
      </c>
      <c r="K158" s="158">
        <f t="shared" si="44"/>
        <v>1.7</v>
      </c>
      <c r="L158" s="238">
        <f t="shared" si="44"/>
        <v>5.2</v>
      </c>
      <c r="M158" s="156">
        <f t="shared" si="44"/>
        <v>0</v>
      </c>
      <c r="N158" s="157">
        <f t="shared" si="44"/>
        <v>0</v>
      </c>
      <c r="O158" s="157">
        <f t="shared" si="44"/>
        <v>3.5</v>
      </c>
      <c r="P158" s="159">
        <f t="shared" si="44"/>
        <v>1.7</v>
      </c>
      <c r="Q158" s="238">
        <f t="shared" si="44"/>
        <v>5.2</v>
      </c>
    </row>
    <row r="159" spans="1:17" s="23" customFormat="1" ht="28.15" customHeight="1" outlineLevel="2" x14ac:dyDescent="0.25">
      <c r="A159" s="28" t="s">
        <v>87</v>
      </c>
      <c r="B159" s="453" t="s">
        <v>149</v>
      </c>
      <c r="C159" s="261">
        <f>ROUND('1. Статистика'!N114,3)</f>
        <v>0</v>
      </c>
      <c r="D159" s="172">
        <f>ROUND('1. Статистика'!O114,3)</f>
        <v>0</v>
      </c>
      <c r="E159" s="172">
        <f>ROUND('1. Статистика'!P114,3)</f>
        <v>3.5</v>
      </c>
      <c r="F159" s="173">
        <f>ROUND('1. Статистика'!Q114,3)</f>
        <v>1.7</v>
      </c>
      <c r="G159" s="163">
        <f>ROUND(SUM(C159:F159),3)</f>
        <v>5.2</v>
      </c>
      <c r="H159" s="171">
        <f>ROUND(C158,3)</f>
        <v>0</v>
      </c>
      <c r="I159" s="172">
        <f>ROUND(D158,3)</f>
        <v>0</v>
      </c>
      <c r="J159" s="172">
        <f>ROUND(E158,3)</f>
        <v>3.5</v>
      </c>
      <c r="K159" s="173">
        <f>ROUND(F158,3)</f>
        <v>1.7</v>
      </c>
      <c r="L159" s="163">
        <f>ROUND(SUM(H159:K159),3)</f>
        <v>5.2</v>
      </c>
      <c r="M159" s="171">
        <f>ROUND(H158,3)</f>
        <v>0</v>
      </c>
      <c r="N159" s="172">
        <f>ROUND(I158,3)</f>
        <v>0</v>
      </c>
      <c r="O159" s="172">
        <f>ROUND(J158,3)</f>
        <v>3.5</v>
      </c>
      <c r="P159" s="174">
        <f>ROUND(K158,3)</f>
        <v>1.7</v>
      </c>
      <c r="Q159" s="163">
        <f>ROUND(SUM(M159:P159),3)</f>
        <v>5.2</v>
      </c>
    </row>
    <row r="160" spans="1:17" s="23" customFormat="1" ht="28.15" customHeight="1" outlineLevel="2" x14ac:dyDescent="0.25">
      <c r="A160" s="28" t="s">
        <v>88</v>
      </c>
      <c r="B160" s="453" t="s">
        <v>149</v>
      </c>
      <c r="C160" s="261">
        <f>ROUND('1. Статистика'!D52,3)</f>
        <v>0</v>
      </c>
      <c r="D160" s="172">
        <f>ROUND('1. Статистика'!E52,3)</f>
        <v>0</v>
      </c>
      <c r="E160" s="172">
        <f>ROUND('1. Статистика'!F52,3)</f>
        <v>0</v>
      </c>
      <c r="F160" s="173">
        <f>ROUND('1. Статистика'!G52,3)</f>
        <v>0</v>
      </c>
      <c r="G160" s="163">
        <f>ROUND(SUM(C160:F160),3)</f>
        <v>0</v>
      </c>
      <c r="H160" s="171">
        <f>ROUND('1. Статистика'!I52,3)</f>
        <v>0</v>
      </c>
      <c r="I160" s="172">
        <f>ROUND('1. Статистика'!J52,3)</f>
        <v>0</v>
      </c>
      <c r="J160" s="172">
        <f>ROUND('1. Статистика'!K52,3)</f>
        <v>0</v>
      </c>
      <c r="K160" s="173">
        <f>ROUND('1. Статистика'!L52,3)</f>
        <v>0</v>
      </c>
      <c r="L160" s="163">
        <f>ROUND(SUM(H160:K160),3)</f>
        <v>0</v>
      </c>
      <c r="M160" s="171">
        <f>ROUND('1. Статистика'!N52,3)</f>
        <v>0</v>
      </c>
      <c r="N160" s="172">
        <f>ROUND('1. Статистика'!O52,3)</f>
        <v>0</v>
      </c>
      <c r="O160" s="172">
        <f>ROUND('1. Статистика'!P52,3)</f>
        <v>0</v>
      </c>
      <c r="P160" s="174">
        <f>ROUND('1. Статистика'!Q52,3)</f>
        <v>0</v>
      </c>
      <c r="Q160" s="163">
        <f>ROUND(SUM(M160:P160),3)</f>
        <v>0</v>
      </c>
    </row>
    <row r="161" spans="1:17" s="23" customFormat="1" ht="28.15" customHeight="1" outlineLevel="2" x14ac:dyDescent="0.25">
      <c r="A161" s="28" t="s">
        <v>89</v>
      </c>
      <c r="B161" s="453" t="s">
        <v>149</v>
      </c>
      <c r="C161" s="467">
        <f>ROUND('2. Прогноз. Без корректировки'!C161,3)</f>
        <v>0</v>
      </c>
      <c r="D161" s="468">
        <f>ROUND('2. Прогноз. Без корректировки'!D161,3)</f>
        <v>0</v>
      </c>
      <c r="E161" s="468">
        <f>ROUND('2. Прогноз. Без корректировки'!E161,3)</f>
        <v>0</v>
      </c>
      <c r="F161" s="468">
        <f>ROUND('2. Прогноз. Без корректировки'!F161,3)</f>
        <v>0</v>
      </c>
      <c r="G161" s="163">
        <f>ROUND(SUM(C161:F161),3)</f>
        <v>0</v>
      </c>
      <c r="H161" s="468">
        <f>ROUND('2. Прогноз. Без корректировки'!H161,3)</f>
        <v>0</v>
      </c>
      <c r="I161" s="468">
        <f>ROUND('2. Прогноз. Без корректировки'!I161,3)</f>
        <v>0</v>
      </c>
      <c r="J161" s="468">
        <f>ROUND('2. Прогноз. Без корректировки'!J161,3)</f>
        <v>0</v>
      </c>
      <c r="K161" s="468">
        <f>ROUND('2. Прогноз. Без корректировки'!K161,3)</f>
        <v>0</v>
      </c>
      <c r="L161" s="163">
        <f>ROUND(SUM(H161:K161),3)</f>
        <v>0</v>
      </c>
      <c r="M161" s="468">
        <f>ROUND('2. Прогноз. Без корректировки'!M161,3)</f>
        <v>0</v>
      </c>
      <c r="N161" s="468">
        <f>ROUND('2. Прогноз. Без корректировки'!N161,3)</f>
        <v>0</v>
      </c>
      <c r="O161" s="468">
        <f>ROUND('2. Прогноз. Без корректировки'!O161,3)</f>
        <v>0</v>
      </c>
      <c r="P161" s="468">
        <f>ROUND('2. Прогноз. Без корректировки'!P161,3)</f>
        <v>0</v>
      </c>
      <c r="Q161" s="163">
        <f>ROUND(SUM(M161:P161),3)</f>
        <v>0</v>
      </c>
    </row>
    <row r="162" spans="1:17" s="23" customFormat="1" ht="28.15" customHeight="1" outlineLevel="2" x14ac:dyDescent="0.25">
      <c r="A162" s="28" t="s">
        <v>90</v>
      </c>
      <c r="B162" s="453" t="s">
        <v>149</v>
      </c>
      <c r="C162" s="467">
        <f>ROUND('2. Прогноз. Без корректировки'!C162,3)</f>
        <v>0</v>
      </c>
      <c r="D162" s="468">
        <f>ROUND('2. Прогноз. Без корректировки'!D162,3)</f>
        <v>0</v>
      </c>
      <c r="E162" s="468">
        <f>ROUND('2. Прогноз. Без корректировки'!E162,3)</f>
        <v>0</v>
      </c>
      <c r="F162" s="468">
        <f>ROUND('2. Прогноз. Без корректировки'!F162,3)</f>
        <v>0</v>
      </c>
      <c r="G162" s="163">
        <f>ROUND(SUM(C162:F162),3)</f>
        <v>0</v>
      </c>
      <c r="H162" s="468">
        <f>ROUND('2. Прогноз. Без корректировки'!H162,3)</f>
        <v>0</v>
      </c>
      <c r="I162" s="468">
        <f>ROUND('2. Прогноз. Без корректировки'!I162,3)</f>
        <v>0</v>
      </c>
      <c r="J162" s="468">
        <f>ROUND('2. Прогноз. Без корректировки'!J162,3)</f>
        <v>0</v>
      </c>
      <c r="K162" s="468">
        <f>ROUND('2. Прогноз. Без корректировки'!K162,3)</f>
        <v>0</v>
      </c>
      <c r="L162" s="163">
        <f>ROUND(SUM(H162:K162),3)</f>
        <v>0</v>
      </c>
      <c r="M162" s="468">
        <f>ROUND('2. Прогноз. Без корректировки'!M162,3)</f>
        <v>0</v>
      </c>
      <c r="N162" s="468">
        <f>ROUND('2. Прогноз. Без корректировки'!N162,3)</f>
        <v>0</v>
      </c>
      <c r="O162" s="468">
        <f>ROUND('2. Прогноз. Без корректировки'!O162,3)</f>
        <v>0</v>
      </c>
      <c r="P162" s="468">
        <f>ROUND('2. Прогноз. Без корректировки'!P162,3)</f>
        <v>0</v>
      </c>
      <c r="Q162" s="163">
        <f>ROUND(SUM(M162:P162),3)</f>
        <v>0</v>
      </c>
    </row>
    <row r="163" spans="1:17" s="33" customFormat="1" x14ac:dyDescent="0.25">
      <c r="A163" s="249" t="s">
        <v>173</v>
      </c>
      <c r="B163" s="455" t="s">
        <v>149</v>
      </c>
      <c r="C163" s="258">
        <f t="shared" ref="C163:Q163" si="45">ROUND(C164+C169+C174+C179+C184+C189+C194,3)</f>
        <v>0</v>
      </c>
      <c r="D163" s="233">
        <f t="shared" si="45"/>
        <v>0</v>
      </c>
      <c r="E163" s="233">
        <f t="shared" si="45"/>
        <v>0</v>
      </c>
      <c r="F163" s="234">
        <f t="shared" si="45"/>
        <v>0</v>
      </c>
      <c r="G163" s="151">
        <f t="shared" si="45"/>
        <v>0</v>
      </c>
      <c r="H163" s="232">
        <f t="shared" si="45"/>
        <v>0</v>
      </c>
      <c r="I163" s="233">
        <f t="shared" si="45"/>
        <v>0</v>
      </c>
      <c r="J163" s="233">
        <f t="shared" si="45"/>
        <v>0</v>
      </c>
      <c r="K163" s="234">
        <f t="shared" si="45"/>
        <v>0</v>
      </c>
      <c r="L163" s="151">
        <f t="shared" si="45"/>
        <v>0</v>
      </c>
      <c r="M163" s="232">
        <f t="shared" si="45"/>
        <v>0</v>
      </c>
      <c r="N163" s="233">
        <f t="shared" si="45"/>
        <v>0</v>
      </c>
      <c r="O163" s="233">
        <f t="shared" si="45"/>
        <v>0</v>
      </c>
      <c r="P163" s="235">
        <f t="shared" si="45"/>
        <v>0</v>
      </c>
      <c r="Q163" s="151">
        <f t="shared" si="45"/>
        <v>0</v>
      </c>
    </row>
    <row r="164" spans="1:17" ht="14.45" customHeight="1" outlineLevel="1" x14ac:dyDescent="0.25">
      <c r="A164" s="27" t="s">
        <v>167</v>
      </c>
      <c r="B164" s="452" t="s">
        <v>149</v>
      </c>
      <c r="C164" s="259">
        <f t="shared" ref="C164:Q164" si="46">ROUND(C165+C166-C167+C168,3)</f>
        <v>0</v>
      </c>
      <c r="D164" s="157">
        <f t="shared" si="46"/>
        <v>0</v>
      </c>
      <c r="E164" s="157">
        <f t="shared" si="46"/>
        <v>0</v>
      </c>
      <c r="F164" s="158">
        <f t="shared" si="46"/>
        <v>0</v>
      </c>
      <c r="G164" s="238">
        <f t="shared" si="46"/>
        <v>0</v>
      </c>
      <c r="H164" s="156">
        <f t="shared" si="46"/>
        <v>0</v>
      </c>
      <c r="I164" s="157">
        <f t="shared" si="46"/>
        <v>0</v>
      </c>
      <c r="J164" s="157">
        <f t="shared" si="46"/>
        <v>0</v>
      </c>
      <c r="K164" s="158">
        <f t="shared" si="46"/>
        <v>0</v>
      </c>
      <c r="L164" s="238">
        <f t="shared" si="46"/>
        <v>0</v>
      </c>
      <c r="M164" s="156">
        <f t="shared" si="46"/>
        <v>0</v>
      </c>
      <c r="N164" s="157">
        <f t="shared" si="46"/>
        <v>0</v>
      </c>
      <c r="O164" s="157">
        <f t="shared" si="46"/>
        <v>0</v>
      </c>
      <c r="P164" s="159">
        <f t="shared" si="46"/>
        <v>0</v>
      </c>
      <c r="Q164" s="238">
        <f t="shared" si="46"/>
        <v>0</v>
      </c>
    </row>
    <row r="165" spans="1:17" s="23" customFormat="1" ht="28.15" customHeight="1" outlineLevel="2" x14ac:dyDescent="0.25">
      <c r="A165" s="28" t="s">
        <v>87</v>
      </c>
      <c r="B165" s="453" t="s">
        <v>149</v>
      </c>
      <c r="C165" s="261">
        <f>ROUND('1. Статистика'!N116,3)</f>
        <v>0</v>
      </c>
      <c r="D165" s="172">
        <f>ROUND('1. Статистика'!O116,3)</f>
        <v>0</v>
      </c>
      <c r="E165" s="172">
        <f>ROUND('1. Статистика'!P116,3)</f>
        <v>0</v>
      </c>
      <c r="F165" s="173">
        <f>ROUND('1. Статистика'!Q116,3)</f>
        <v>0</v>
      </c>
      <c r="G165" s="163">
        <f>ROUND(SUM(C165:F165),3)</f>
        <v>0</v>
      </c>
      <c r="H165" s="171">
        <f>ROUND(C164,3)</f>
        <v>0</v>
      </c>
      <c r="I165" s="172">
        <f>ROUND(D164,3)</f>
        <v>0</v>
      </c>
      <c r="J165" s="172">
        <f>ROUND(E164,3)</f>
        <v>0</v>
      </c>
      <c r="K165" s="173">
        <f>ROUND(F164,3)</f>
        <v>0</v>
      </c>
      <c r="L165" s="163">
        <f>ROUND(SUM(H165:K165),3)</f>
        <v>0</v>
      </c>
      <c r="M165" s="171">
        <f>ROUND(H164,3)</f>
        <v>0</v>
      </c>
      <c r="N165" s="172">
        <f>ROUND(I164,3)</f>
        <v>0</v>
      </c>
      <c r="O165" s="172">
        <f>ROUND(J164,3)</f>
        <v>0</v>
      </c>
      <c r="P165" s="174">
        <f>ROUND(K164,3)</f>
        <v>0</v>
      </c>
      <c r="Q165" s="163">
        <f>ROUND(SUM(M165:P165),3)</f>
        <v>0</v>
      </c>
    </row>
    <row r="166" spans="1:17" s="23" customFormat="1" ht="42.6" customHeight="1" outlineLevel="2" x14ac:dyDescent="0.25">
      <c r="A166" s="28" t="s">
        <v>88</v>
      </c>
      <c r="B166" s="453" t="s">
        <v>149</v>
      </c>
      <c r="C166" s="261">
        <f>ROUND('1. Статистика'!D55,3)</f>
        <v>0</v>
      </c>
      <c r="D166" s="172">
        <f>ROUND('1. Статистика'!E55,3)</f>
        <v>0</v>
      </c>
      <c r="E166" s="172">
        <f>ROUND('1. Статистика'!F55,3)</f>
        <v>0</v>
      </c>
      <c r="F166" s="173">
        <f>ROUND('1. Статистика'!G55,3)</f>
        <v>0</v>
      </c>
      <c r="G166" s="163">
        <f>ROUND(SUM(C166:F166),3)</f>
        <v>0</v>
      </c>
      <c r="H166" s="171">
        <f>ROUND('1. Статистика'!I55,3)</f>
        <v>0</v>
      </c>
      <c r="I166" s="172">
        <f>ROUND('1. Статистика'!J55,3)</f>
        <v>0</v>
      </c>
      <c r="J166" s="172">
        <f>ROUND('1. Статистика'!K55,3)</f>
        <v>0</v>
      </c>
      <c r="K166" s="173">
        <f>ROUND('1. Статистика'!L55,3)</f>
        <v>0</v>
      </c>
      <c r="L166" s="163">
        <f>ROUND(SUM(H166:K166),3)</f>
        <v>0</v>
      </c>
      <c r="M166" s="171">
        <f>ROUND('1. Статистика'!N55,3)</f>
        <v>0</v>
      </c>
      <c r="N166" s="172">
        <f>ROUND('1. Статистика'!O55,3)</f>
        <v>0</v>
      </c>
      <c r="O166" s="172">
        <f>ROUND('1. Статистика'!P55,3)</f>
        <v>0</v>
      </c>
      <c r="P166" s="174">
        <f>ROUND('1. Статистика'!Q55,3)</f>
        <v>0</v>
      </c>
      <c r="Q166" s="163">
        <f>ROUND(SUM(M166:P166),3)</f>
        <v>0</v>
      </c>
    </row>
    <row r="167" spans="1:17" s="23" customFormat="1" ht="28.15" customHeight="1" outlineLevel="2" x14ac:dyDescent="0.25">
      <c r="A167" s="28" t="s">
        <v>89</v>
      </c>
      <c r="B167" s="453" t="s">
        <v>149</v>
      </c>
      <c r="C167" s="467">
        <f>ROUND('2. Прогноз. Без корректировки'!C167,3)</f>
        <v>0</v>
      </c>
      <c r="D167" s="468">
        <f>ROUND('2. Прогноз. Без корректировки'!D167,3)</f>
        <v>0</v>
      </c>
      <c r="E167" s="468">
        <f>ROUND('2. Прогноз. Без корректировки'!E167,3)</f>
        <v>0</v>
      </c>
      <c r="F167" s="468">
        <f>ROUND('2. Прогноз. Без корректировки'!F167,3)</f>
        <v>0</v>
      </c>
      <c r="G167" s="163">
        <f>ROUND(SUM(C167:F167),3)</f>
        <v>0</v>
      </c>
      <c r="H167" s="468">
        <f>ROUND('2. Прогноз. Без корректировки'!H167,3)</f>
        <v>0</v>
      </c>
      <c r="I167" s="468">
        <f>ROUND('2. Прогноз. Без корректировки'!I167,3)</f>
        <v>0</v>
      </c>
      <c r="J167" s="468">
        <f>ROUND('2. Прогноз. Без корректировки'!J167,3)</f>
        <v>0</v>
      </c>
      <c r="K167" s="468">
        <f>ROUND('2. Прогноз. Без корректировки'!K167,3)</f>
        <v>0</v>
      </c>
      <c r="L167" s="163">
        <f>ROUND(SUM(H167:K167),3)</f>
        <v>0</v>
      </c>
      <c r="M167" s="468">
        <f>ROUND('2. Прогноз. Без корректировки'!M167,3)</f>
        <v>0</v>
      </c>
      <c r="N167" s="468">
        <f>ROUND('2. Прогноз. Без корректировки'!N167,3)</f>
        <v>0</v>
      </c>
      <c r="O167" s="468">
        <f>ROUND('2. Прогноз. Без корректировки'!O167,3)</f>
        <v>0</v>
      </c>
      <c r="P167" s="468">
        <f>ROUND('2. Прогноз. Без корректировки'!P167,3)</f>
        <v>0</v>
      </c>
      <c r="Q167" s="163">
        <f>ROUND(SUM(M167:P167),3)</f>
        <v>0</v>
      </c>
    </row>
    <row r="168" spans="1:17" s="23" customFormat="1" ht="28.15" customHeight="1" outlineLevel="2" x14ac:dyDescent="0.25">
      <c r="A168" s="28" t="s">
        <v>90</v>
      </c>
      <c r="B168" s="453" t="s">
        <v>149</v>
      </c>
      <c r="C168" s="467">
        <f>ROUND('2. Прогноз. Без корректировки'!C168,3)</f>
        <v>0</v>
      </c>
      <c r="D168" s="468">
        <f>ROUND('2. Прогноз. Без корректировки'!D168,3)</f>
        <v>0</v>
      </c>
      <c r="E168" s="468">
        <f>ROUND('2. Прогноз. Без корректировки'!E168,3)</f>
        <v>0</v>
      </c>
      <c r="F168" s="468">
        <f>ROUND('2. Прогноз. Без корректировки'!F168,3)</f>
        <v>0</v>
      </c>
      <c r="G168" s="163">
        <f>ROUND(SUM(C168:F168),3)</f>
        <v>0</v>
      </c>
      <c r="H168" s="468">
        <f>ROUND('2. Прогноз. Без корректировки'!H168,3)</f>
        <v>0</v>
      </c>
      <c r="I168" s="468">
        <f>ROUND('2. Прогноз. Без корректировки'!I168,3)</f>
        <v>0</v>
      </c>
      <c r="J168" s="468">
        <f>ROUND('2. Прогноз. Без корректировки'!J168,3)</f>
        <v>0</v>
      </c>
      <c r="K168" s="468">
        <f>ROUND('2. Прогноз. Без корректировки'!K168,3)</f>
        <v>0</v>
      </c>
      <c r="L168" s="163">
        <f>ROUND(SUM(H168:K168),3)</f>
        <v>0</v>
      </c>
      <c r="M168" s="468">
        <f>ROUND('2. Прогноз. Без корректировки'!M168,3)</f>
        <v>0</v>
      </c>
      <c r="N168" s="468">
        <f>ROUND('2. Прогноз. Без корректировки'!N168,3)</f>
        <v>0</v>
      </c>
      <c r="O168" s="468">
        <f>ROUND('2. Прогноз. Без корректировки'!O168,3)</f>
        <v>0</v>
      </c>
      <c r="P168" s="468">
        <f>ROUND('2. Прогноз. Без корректировки'!P168,3)</f>
        <v>0</v>
      </c>
      <c r="Q168" s="163">
        <f>ROUND(SUM(M168:P168),3)</f>
        <v>0</v>
      </c>
    </row>
    <row r="169" spans="1:17" ht="14.45" customHeight="1" outlineLevel="1" x14ac:dyDescent="0.25">
      <c r="A169" s="27" t="s">
        <v>168</v>
      </c>
      <c r="B169" s="452" t="s">
        <v>149</v>
      </c>
      <c r="C169" s="259">
        <f t="shared" ref="C169:Q169" si="47">ROUND(C170+C171-C172+C173,3)</f>
        <v>0</v>
      </c>
      <c r="D169" s="157">
        <f t="shared" si="47"/>
        <v>0</v>
      </c>
      <c r="E169" s="157">
        <f t="shared" si="47"/>
        <v>0</v>
      </c>
      <c r="F169" s="158">
        <f t="shared" si="47"/>
        <v>0</v>
      </c>
      <c r="G169" s="238">
        <f t="shared" si="47"/>
        <v>0</v>
      </c>
      <c r="H169" s="156">
        <f t="shared" si="47"/>
        <v>0</v>
      </c>
      <c r="I169" s="157">
        <f t="shared" si="47"/>
        <v>0</v>
      </c>
      <c r="J169" s="157">
        <f t="shared" si="47"/>
        <v>0</v>
      </c>
      <c r="K169" s="158">
        <f t="shared" si="47"/>
        <v>0</v>
      </c>
      <c r="L169" s="238">
        <f t="shared" si="47"/>
        <v>0</v>
      </c>
      <c r="M169" s="156">
        <f t="shared" si="47"/>
        <v>0</v>
      </c>
      <c r="N169" s="157">
        <f t="shared" si="47"/>
        <v>0</v>
      </c>
      <c r="O169" s="157">
        <f t="shared" si="47"/>
        <v>0</v>
      </c>
      <c r="P169" s="159">
        <f t="shared" si="47"/>
        <v>0</v>
      </c>
      <c r="Q169" s="238">
        <f t="shared" si="47"/>
        <v>0</v>
      </c>
    </row>
    <row r="170" spans="1:17" s="23" customFormat="1" ht="28.15" customHeight="1" outlineLevel="2" x14ac:dyDescent="0.25">
      <c r="A170" s="28" t="s">
        <v>87</v>
      </c>
      <c r="B170" s="453" t="s">
        <v>149</v>
      </c>
      <c r="C170" s="261">
        <f>ROUND('1. Статистика'!N117,3)</f>
        <v>0</v>
      </c>
      <c r="D170" s="172">
        <f>ROUND('1. Статистика'!O117,3)</f>
        <v>0</v>
      </c>
      <c r="E170" s="172">
        <f>ROUND('1. Статистика'!P117,3)</f>
        <v>0</v>
      </c>
      <c r="F170" s="173">
        <f>ROUND('1. Статистика'!Q117,3)</f>
        <v>0</v>
      </c>
      <c r="G170" s="163">
        <f>ROUND(SUM(C170:F170),3)</f>
        <v>0</v>
      </c>
      <c r="H170" s="171">
        <f>ROUND(C169,3)</f>
        <v>0</v>
      </c>
      <c r="I170" s="172">
        <f>ROUND(D169,3)</f>
        <v>0</v>
      </c>
      <c r="J170" s="172">
        <f>ROUND(E169,3)</f>
        <v>0</v>
      </c>
      <c r="K170" s="173">
        <f>ROUND(F169,3)</f>
        <v>0</v>
      </c>
      <c r="L170" s="163">
        <f>ROUND(SUM(H170:K170),3)</f>
        <v>0</v>
      </c>
      <c r="M170" s="171">
        <f>ROUND(H169,3)</f>
        <v>0</v>
      </c>
      <c r="N170" s="172">
        <f>ROUND(I169,3)</f>
        <v>0</v>
      </c>
      <c r="O170" s="172">
        <f>ROUND(J169,3)</f>
        <v>0</v>
      </c>
      <c r="P170" s="174">
        <f>ROUND(K169,3)</f>
        <v>0</v>
      </c>
      <c r="Q170" s="163">
        <f>ROUND(SUM(M170:P170),3)</f>
        <v>0</v>
      </c>
    </row>
    <row r="171" spans="1:17" s="23" customFormat="1" ht="42.6" customHeight="1" outlineLevel="2" x14ac:dyDescent="0.25">
      <c r="A171" s="28" t="s">
        <v>88</v>
      </c>
      <c r="B171" s="453" t="s">
        <v>149</v>
      </c>
      <c r="C171" s="261">
        <f>ROUND('1. Статистика'!D56,3)</f>
        <v>0</v>
      </c>
      <c r="D171" s="172">
        <f>ROUND('1. Статистика'!E56,3)</f>
        <v>0</v>
      </c>
      <c r="E171" s="172">
        <f>ROUND('1. Статистика'!F56,3)</f>
        <v>0</v>
      </c>
      <c r="F171" s="173">
        <f>ROUND('1. Статистика'!G56,3)</f>
        <v>0</v>
      </c>
      <c r="G171" s="163">
        <f>ROUND(SUM(C171:F171),3)</f>
        <v>0</v>
      </c>
      <c r="H171" s="171">
        <f>ROUND('1. Статистика'!I56,3)</f>
        <v>0</v>
      </c>
      <c r="I171" s="172">
        <f>ROUND('1. Статистика'!J56,3)</f>
        <v>0</v>
      </c>
      <c r="J171" s="172">
        <f>ROUND('1. Статистика'!K56,3)</f>
        <v>0</v>
      </c>
      <c r="K171" s="173">
        <f>ROUND('1. Статистика'!L56,3)</f>
        <v>0</v>
      </c>
      <c r="L171" s="163">
        <f>ROUND(SUM(H171:K171),3)</f>
        <v>0</v>
      </c>
      <c r="M171" s="171">
        <f>ROUND('1. Статистика'!N56,3)</f>
        <v>0</v>
      </c>
      <c r="N171" s="172">
        <f>ROUND('1. Статистика'!O56,3)</f>
        <v>0</v>
      </c>
      <c r="O171" s="172">
        <f>ROUND('1. Статистика'!P56,3)</f>
        <v>0</v>
      </c>
      <c r="P171" s="174">
        <f>ROUND('1. Статистика'!Q56,3)</f>
        <v>0</v>
      </c>
      <c r="Q171" s="163">
        <f>ROUND(SUM(M171:P171),3)</f>
        <v>0</v>
      </c>
    </row>
    <row r="172" spans="1:17" s="23" customFormat="1" ht="28.15" customHeight="1" outlineLevel="2" x14ac:dyDescent="0.25">
      <c r="A172" s="28" t="s">
        <v>89</v>
      </c>
      <c r="B172" s="453" t="s">
        <v>149</v>
      </c>
      <c r="C172" s="467">
        <f>ROUND('2. Прогноз. Без корректировки'!C172,3)</f>
        <v>0</v>
      </c>
      <c r="D172" s="468">
        <f>ROUND('2. Прогноз. Без корректировки'!D172,3)</f>
        <v>0</v>
      </c>
      <c r="E172" s="468">
        <f>ROUND('2. Прогноз. Без корректировки'!E172,3)</f>
        <v>0</v>
      </c>
      <c r="F172" s="468">
        <f>ROUND('2. Прогноз. Без корректировки'!F172,3)</f>
        <v>0</v>
      </c>
      <c r="G172" s="163">
        <f>ROUND(SUM(C172:F172),3)</f>
        <v>0</v>
      </c>
      <c r="H172" s="468">
        <f>ROUND('2. Прогноз. Без корректировки'!H172,3)</f>
        <v>0</v>
      </c>
      <c r="I172" s="468">
        <f>ROUND('2. Прогноз. Без корректировки'!I172,3)</f>
        <v>0</v>
      </c>
      <c r="J172" s="468">
        <f>ROUND('2. Прогноз. Без корректировки'!J172,3)</f>
        <v>0</v>
      </c>
      <c r="K172" s="468">
        <f>ROUND('2. Прогноз. Без корректировки'!K172,3)</f>
        <v>0</v>
      </c>
      <c r="L172" s="163">
        <f>ROUND(SUM(H172:K172),3)</f>
        <v>0</v>
      </c>
      <c r="M172" s="468">
        <f>ROUND('2. Прогноз. Без корректировки'!M172,3)</f>
        <v>0</v>
      </c>
      <c r="N172" s="468">
        <f>ROUND('2. Прогноз. Без корректировки'!N172,3)</f>
        <v>0</v>
      </c>
      <c r="O172" s="468">
        <f>ROUND('2. Прогноз. Без корректировки'!O172,3)</f>
        <v>0</v>
      </c>
      <c r="P172" s="468">
        <f>ROUND('2. Прогноз. Без корректировки'!P172,3)</f>
        <v>0</v>
      </c>
      <c r="Q172" s="163">
        <f>ROUND(SUM(M172:P172),3)</f>
        <v>0</v>
      </c>
    </row>
    <row r="173" spans="1:17" s="23" customFormat="1" ht="28.15" customHeight="1" outlineLevel="2" x14ac:dyDescent="0.25">
      <c r="A173" s="28" t="s">
        <v>90</v>
      </c>
      <c r="B173" s="453" t="s">
        <v>149</v>
      </c>
      <c r="C173" s="467">
        <f>ROUND('2. Прогноз. Без корректировки'!C173,3)</f>
        <v>0</v>
      </c>
      <c r="D173" s="468">
        <f>ROUND('2. Прогноз. Без корректировки'!D173,3)</f>
        <v>0</v>
      </c>
      <c r="E173" s="468">
        <f>ROUND('2. Прогноз. Без корректировки'!E173,3)</f>
        <v>0</v>
      </c>
      <c r="F173" s="468">
        <f>ROUND('2. Прогноз. Без корректировки'!F173,3)</f>
        <v>0</v>
      </c>
      <c r="G173" s="163">
        <f>ROUND(SUM(C173:F173),3)</f>
        <v>0</v>
      </c>
      <c r="H173" s="468">
        <f>ROUND('2. Прогноз. Без корректировки'!H173,3)</f>
        <v>0</v>
      </c>
      <c r="I173" s="468">
        <f>ROUND('2. Прогноз. Без корректировки'!I173,3)</f>
        <v>0</v>
      </c>
      <c r="J173" s="468">
        <f>ROUND('2. Прогноз. Без корректировки'!J173,3)</f>
        <v>0</v>
      </c>
      <c r="K173" s="468">
        <f>ROUND('2. Прогноз. Без корректировки'!K173,3)</f>
        <v>0</v>
      </c>
      <c r="L173" s="163">
        <f>ROUND(SUM(H173:K173),3)</f>
        <v>0</v>
      </c>
      <c r="M173" s="468">
        <f>ROUND('2. Прогноз. Без корректировки'!M173,3)</f>
        <v>0</v>
      </c>
      <c r="N173" s="468">
        <f>ROUND('2. Прогноз. Без корректировки'!N173,3)</f>
        <v>0</v>
      </c>
      <c r="O173" s="468">
        <f>ROUND('2. Прогноз. Без корректировки'!O173,3)</f>
        <v>0</v>
      </c>
      <c r="P173" s="468">
        <f>ROUND('2. Прогноз. Без корректировки'!P173,3)</f>
        <v>0</v>
      </c>
      <c r="Q173" s="163">
        <f>ROUND(SUM(M173:P173),3)</f>
        <v>0</v>
      </c>
    </row>
    <row r="174" spans="1:17" ht="14.45" customHeight="1" outlineLevel="1" x14ac:dyDescent="0.25">
      <c r="A174" s="27" t="s">
        <v>169</v>
      </c>
      <c r="B174" s="452" t="s">
        <v>149</v>
      </c>
      <c r="C174" s="259">
        <f t="shared" ref="C174:Q174" si="48">ROUND(C175+C176-C177+C178,3)</f>
        <v>0</v>
      </c>
      <c r="D174" s="157">
        <f t="shared" si="48"/>
        <v>0</v>
      </c>
      <c r="E174" s="157">
        <f t="shared" si="48"/>
        <v>0</v>
      </c>
      <c r="F174" s="158">
        <f t="shared" si="48"/>
        <v>0</v>
      </c>
      <c r="G174" s="238">
        <f t="shared" si="48"/>
        <v>0</v>
      </c>
      <c r="H174" s="156">
        <f t="shared" si="48"/>
        <v>0</v>
      </c>
      <c r="I174" s="157">
        <f t="shared" si="48"/>
        <v>0</v>
      </c>
      <c r="J174" s="157">
        <f t="shared" si="48"/>
        <v>0</v>
      </c>
      <c r="K174" s="158">
        <f t="shared" si="48"/>
        <v>0</v>
      </c>
      <c r="L174" s="238">
        <f t="shared" si="48"/>
        <v>0</v>
      </c>
      <c r="M174" s="156">
        <f t="shared" si="48"/>
        <v>0</v>
      </c>
      <c r="N174" s="157">
        <f t="shared" si="48"/>
        <v>0</v>
      </c>
      <c r="O174" s="157">
        <f t="shared" si="48"/>
        <v>0</v>
      </c>
      <c r="P174" s="159">
        <f t="shared" si="48"/>
        <v>0</v>
      </c>
      <c r="Q174" s="238">
        <f t="shared" si="48"/>
        <v>0</v>
      </c>
    </row>
    <row r="175" spans="1:17" s="23" customFormat="1" ht="28.15" customHeight="1" outlineLevel="2" x14ac:dyDescent="0.25">
      <c r="A175" s="28" t="s">
        <v>87</v>
      </c>
      <c r="B175" s="453" t="s">
        <v>149</v>
      </c>
      <c r="C175" s="261">
        <f>ROUND('1. Статистика'!N118,3)</f>
        <v>0</v>
      </c>
      <c r="D175" s="172">
        <f>ROUND('1. Статистика'!O118,3)</f>
        <v>0</v>
      </c>
      <c r="E175" s="172">
        <f>ROUND('1. Статистика'!P118,3)</f>
        <v>0</v>
      </c>
      <c r="F175" s="173">
        <f>ROUND('1. Статистика'!Q118,3)</f>
        <v>0</v>
      </c>
      <c r="G175" s="163">
        <f>ROUND(SUM(C175:F175),3)</f>
        <v>0</v>
      </c>
      <c r="H175" s="171">
        <f>ROUND(C174,3)</f>
        <v>0</v>
      </c>
      <c r="I175" s="172">
        <f>ROUND(D174,3)</f>
        <v>0</v>
      </c>
      <c r="J175" s="172">
        <f>ROUND(E174,3)</f>
        <v>0</v>
      </c>
      <c r="K175" s="173">
        <f>ROUND(F174,3)</f>
        <v>0</v>
      </c>
      <c r="L175" s="163">
        <f>ROUND(SUM(H175:K175),3)</f>
        <v>0</v>
      </c>
      <c r="M175" s="171">
        <f>ROUND(H174,3)</f>
        <v>0</v>
      </c>
      <c r="N175" s="172">
        <f>ROUND(I174,3)</f>
        <v>0</v>
      </c>
      <c r="O175" s="172">
        <f>ROUND(J174,3)</f>
        <v>0</v>
      </c>
      <c r="P175" s="174">
        <f>ROUND(K174,3)</f>
        <v>0</v>
      </c>
      <c r="Q175" s="163">
        <f>ROUND(SUM(M175:P175),3)</f>
        <v>0</v>
      </c>
    </row>
    <row r="176" spans="1:17" s="23" customFormat="1" ht="42.6" customHeight="1" outlineLevel="2" x14ac:dyDescent="0.25">
      <c r="A176" s="28" t="s">
        <v>88</v>
      </c>
      <c r="B176" s="453" t="s">
        <v>149</v>
      </c>
      <c r="C176" s="261">
        <f>ROUND('1. Статистика'!D57,3)</f>
        <v>0</v>
      </c>
      <c r="D176" s="172">
        <f>ROUND('1. Статистика'!E57,3)</f>
        <v>0</v>
      </c>
      <c r="E176" s="172">
        <f>ROUND('1. Статистика'!F57,3)</f>
        <v>0</v>
      </c>
      <c r="F176" s="173">
        <f>ROUND('1. Статистика'!G57,3)</f>
        <v>0</v>
      </c>
      <c r="G176" s="163">
        <f>ROUND(SUM(C176:F176),3)</f>
        <v>0</v>
      </c>
      <c r="H176" s="171">
        <f>ROUND('1. Статистика'!I57,3)</f>
        <v>0</v>
      </c>
      <c r="I176" s="172">
        <f>ROUND('1. Статистика'!J57,3)</f>
        <v>0</v>
      </c>
      <c r="J176" s="172">
        <f>ROUND('1. Статистика'!K57,3)</f>
        <v>0</v>
      </c>
      <c r="K176" s="173">
        <f>ROUND('1. Статистика'!L57,3)</f>
        <v>0</v>
      </c>
      <c r="L176" s="163">
        <f>ROUND(SUM(H176:K176),3)</f>
        <v>0</v>
      </c>
      <c r="M176" s="171">
        <f>ROUND('1. Статистика'!N57,3)</f>
        <v>0</v>
      </c>
      <c r="N176" s="172">
        <f>ROUND('1. Статистика'!O57,3)</f>
        <v>0</v>
      </c>
      <c r="O176" s="172">
        <f>ROUND('1. Статистика'!P57,3)</f>
        <v>0</v>
      </c>
      <c r="P176" s="174">
        <f>ROUND('1. Статистика'!Q57,3)</f>
        <v>0</v>
      </c>
      <c r="Q176" s="163">
        <f>ROUND(SUM(M176:P176),3)</f>
        <v>0</v>
      </c>
    </row>
    <row r="177" spans="1:17" s="23" customFormat="1" ht="28.15" customHeight="1" outlineLevel="2" x14ac:dyDescent="0.25">
      <c r="A177" s="28" t="s">
        <v>89</v>
      </c>
      <c r="B177" s="453" t="s">
        <v>149</v>
      </c>
      <c r="C177" s="467">
        <f>ROUND('2. Прогноз. Без корректировки'!C177,3)</f>
        <v>0</v>
      </c>
      <c r="D177" s="468">
        <f>ROUND('2. Прогноз. Без корректировки'!D177,3)</f>
        <v>0</v>
      </c>
      <c r="E177" s="468">
        <f>ROUND('2. Прогноз. Без корректировки'!E177,3)</f>
        <v>0</v>
      </c>
      <c r="F177" s="468">
        <f>ROUND('2. Прогноз. Без корректировки'!F177,3)</f>
        <v>0</v>
      </c>
      <c r="G177" s="163">
        <f>ROUND(SUM(C177:F177),3)</f>
        <v>0</v>
      </c>
      <c r="H177" s="468">
        <f>ROUND('2. Прогноз. Без корректировки'!H177,3)</f>
        <v>0</v>
      </c>
      <c r="I177" s="468">
        <f>ROUND('2. Прогноз. Без корректировки'!I177,3)</f>
        <v>0</v>
      </c>
      <c r="J177" s="468">
        <f>ROUND('2. Прогноз. Без корректировки'!J177,3)</f>
        <v>0</v>
      </c>
      <c r="K177" s="468">
        <f>ROUND('2. Прогноз. Без корректировки'!K177,3)</f>
        <v>0</v>
      </c>
      <c r="L177" s="163">
        <f>ROUND(SUM(H177:K177),3)</f>
        <v>0</v>
      </c>
      <c r="M177" s="468">
        <f>ROUND('2. Прогноз. Без корректировки'!M177,3)</f>
        <v>0</v>
      </c>
      <c r="N177" s="468">
        <f>ROUND('2. Прогноз. Без корректировки'!N177,3)</f>
        <v>0</v>
      </c>
      <c r="O177" s="468">
        <f>ROUND('2. Прогноз. Без корректировки'!O177,3)</f>
        <v>0</v>
      </c>
      <c r="P177" s="468">
        <f>ROUND('2. Прогноз. Без корректировки'!P177,3)</f>
        <v>0</v>
      </c>
      <c r="Q177" s="163">
        <f>ROUND(SUM(M177:P177),3)</f>
        <v>0</v>
      </c>
    </row>
    <row r="178" spans="1:17" s="23" customFormat="1" ht="28.15" customHeight="1" outlineLevel="2" x14ac:dyDescent="0.25">
      <c r="A178" s="28" t="s">
        <v>90</v>
      </c>
      <c r="B178" s="453" t="s">
        <v>149</v>
      </c>
      <c r="C178" s="467">
        <f>ROUND('2. Прогноз. Без корректировки'!C178,3)</f>
        <v>0</v>
      </c>
      <c r="D178" s="468">
        <f>ROUND('2. Прогноз. Без корректировки'!D178,3)</f>
        <v>0</v>
      </c>
      <c r="E178" s="468">
        <f>ROUND('2. Прогноз. Без корректировки'!E178,3)</f>
        <v>0</v>
      </c>
      <c r="F178" s="468">
        <f>ROUND('2. Прогноз. Без корректировки'!F178,3)</f>
        <v>0</v>
      </c>
      <c r="G178" s="163">
        <f>ROUND(SUM(C178:F178),3)</f>
        <v>0</v>
      </c>
      <c r="H178" s="468">
        <f>ROUND('2. Прогноз. Без корректировки'!H178,3)</f>
        <v>0</v>
      </c>
      <c r="I178" s="468">
        <f>ROUND('2. Прогноз. Без корректировки'!I178,3)</f>
        <v>0</v>
      </c>
      <c r="J178" s="468">
        <f>ROUND('2. Прогноз. Без корректировки'!J178,3)</f>
        <v>0</v>
      </c>
      <c r="K178" s="468">
        <f>ROUND('2. Прогноз. Без корректировки'!K178,3)</f>
        <v>0</v>
      </c>
      <c r="L178" s="163">
        <f>ROUND(SUM(H178:K178),3)</f>
        <v>0</v>
      </c>
      <c r="M178" s="468">
        <f>ROUND('2. Прогноз. Без корректировки'!M178,3)</f>
        <v>0</v>
      </c>
      <c r="N178" s="468">
        <f>ROUND('2. Прогноз. Без корректировки'!N178,3)</f>
        <v>0</v>
      </c>
      <c r="O178" s="468">
        <f>ROUND('2. Прогноз. Без корректировки'!O178,3)</f>
        <v>0</v>
      </c>
      <c r="P178" s="468">
        <f>ROUND('2. Прогноз. Без корректировки'!P178,3)</f>
        <v>0</v>
      </c>
      <c r="Q178" s="163">
        <f>ROUND(SUM(M178:P178),3)</f>
        <v>0</v>
      </c>
    </row>
    <row r="179" spans="1:17" ht="14.45" customHeight="1" outlineLevel="1" x14ac:dyDescent="0.25">
      <c r="A179" s="27" t="s">
        <v>170</v>
      </c>
      <c r="B179" s="452" t="s">
        <v>149</v>
      </c>
      <c r="C179" s="259">
        <f t="shared" ref="C179:Q179" si="49">ROUND(C180+C181-C182+C183,3)</f>
        <v>0</v>
      </c>
      <c r="D179" s="157">
        <f t="shared" si="49"/>
        <v>0</v>
      </c>
      <c r="E179" s="157">
        <f t="shared" si="49"/>
        <v>0</v>
      </c>
      <c r="F179" s="158">
        <f t="shared" si="49"/>
        <v>0</v>
      </c>
      <c r="G179" s="238">
        <f t="shared" si="49"/>
        <v>0</v>
      </c>
      <c r="H179" s="156">
        <f t="shared" si="49"/>
        <v>0</v>
      </c>
      <c r="I179" s="157">
        <f t="shared" si="49"/>
        <v>0</v>
      </c>
      <c r="J179" s="157">
        <f t="shared" si="49"/>
        <v>0</v>
      </c>
      <c r="K179" s="158">
        <f t="shared" si="49"/>
        <v>0</v>
      </c>
      <c r="L179" s="238">
        <f t="shared" si="49"/>
        <v>0</v>
      </c>
      <c r="M179" s="156">
        <f t="shared" si="49"/>
        <v>0</v>
      </c>
      <c r="N179" s="157">
        <f t="shared" si="49"/>
        <v>0</v>
      </c>
      <c r="O179" s="157">
        <f t="shared" si="49"/>
        <v>0</v>
      </c>
      <c r="P179" s="159">
        <f t="shared" si="49"/>
        <v>0</v>
      </c>
      <c r="Q179" s="238">
        <f t="shared" si="49"/>
        <v>0</v>
      </c>
    </row>
    <row r="180" spans="1:17" s="23" customFormat="1" ht="28.15" customHeight="1" outlineLevel="2" x14ac:dyDescent="0.25">
      <c r="A180" s="28" t="s">
        <v>87</v>
      </c>
      <c r="B180" s="453" t="s">
        <v>149</v>
      </c>
      <c r="C180" s="261">
        <f>ROUND('1. Статистика'!N119,3)</f>
        <v>0</v>
      </c>
      <c r="D180" s="172">
        <f>ROUND('1. Статистика'!O119,3)</f>
        <v>0</v>
      </c>
      <c r="E180" s="172">
        <f>ROUND('1. Статистика'!P119,3)</f>
        <v>0</v>
      </c>
      <c r="F180" s="173">
        <f>ROUND('1. Статистика'!Q119,3)</f>
        <v>0</v>
      </c>
      <c r="G180" s="163">
        <f>ROUND(SUM(C180:F180),3)</f>
        <v>0</v>
      </c>
      <c r="H180" s="171">
        <f>ROUND(C179,3)</f>
        <v>0</v>
      </c>
      <c r="I180" s="172">
        <f>ROUND(D179,3)</f>
        <v>0</v>
      </c>
      <c r="J180" s="172">
        <f>ROUND(E179,3)</f>
        <v>0</v>
      </c>
      <c r="K180" s="173">
        <f>ROUND(F179,3)</f>
        <v>0</v>
      </c>
      <c r="L180" s="163">
        <f>ROUND(SUM(H180:K180),3)</f>
        <v>0</v>
      </c>
      <c r="M180" s="171">
        <f>ROUND(H179,3)</f>
        <v>0</v>
      </c>
      <c r="N180" s="172">
        <f>ROUND(I179,3)</f>
        <v>0</v>
      </c>
      <c r="O180" s="172">
        <f>ROUND(J179,3)</f>
        <v>0</v>
      </c>
      <c r="P180" s="174">
        <f>ROUND(K179,3)</f>
        <v>0</v>
      </c>
      <c r="Q180" s="163">
        <f>ROUND(SUM(M180:P180),3)</f>
        <v>0</v>
      </c>
    </row>
    <row r="181" spans="1:17" s="23" customFormat="1" ht="42.6" customHeight="1" outlineLevel="2" x14ac:dyDescent="0.25">
      <c r="A181" s="28" t="s">
        <v>88</v>
      </c>
      <c r="B181" s="453" t="s">
        <v>149</v>
      </c>
      <c r="C181" s="261">
        <f>ROUND('1. Статистика'!D58,3)</f>
        <v>0</v>
      </c>
      <c r="D181" s="172">
        <f>ROUND('1. Статистика'!E58,3)</f>
        <v>0</v>
      </c>
      <c r="E181" s="172">
        <f>ROUND('1. Статистика'!F58,3)</f>
        <v>0</v>
      </c>
      <c r="F181" s="173">
        <f>ROUND('1. Статистика'!G58,3)</f>
        <v>0</v>
      </c>
      <c r="G181" s="163">
        <f>ROUND(SUM(C181:F181),3)</f>
        <v>0</v>
      </c>
      <c r="H181" s="171">
        <f>ROUND('1. Статистика'!I58,3)</f>
        <v>0</v>
      </c>
      <c r="I181" s="172">
        <f>ROUND('1. Статистика'!J58,3)</f>
        <v>0</v>
      </c>
      <c r="J181" s="172">
        <f>ROUND('1. Статистика'!K58,3)</f>
        <v>0</v>
      </c>
      <c r="K181" s="173">
        <f>ROUND('1. Статистика'!L58,3)</f>
        <v>0</v>
      </c>
      <c r="L181" s="163">
        <f>ROUND(SUM(H181:K181),3)</f>
        <v>0</v>
      </c>
      <c r="M181" s="171">
        <f>ROUND('1. Статистика'!N58,3)</f>
        <v>0</v>
      </c>
      <c r="N181" s="172">
        <f>ROUND('1. Статистика'!O58,3)</f>
        <v>0</v>
      </c>
      <c r="O181" s="172">
        <f>ROUND('1. Статистика'!P58,3)</f>
        <v>0</v>
      </c>
      <c r="P181" s="174">
        <f>ROUND('1. Статистика'!Q58,3)</f>
        <v>0</v>
      </c>
      <c r="Q181" s="163">
        <f>ROUND(SUM(M181:P181),3)</f>
        <v>0</v>
      </c>
    </row>
    <row r="182" spans="1:17" s="23" customFormat="1" ht="28.15" customHeight="1" outlineLevel="2" x14ac:dyDescent="0.25">
      <c r="A182" s="28" t="s">
        <v>89</v>
      </c>
      <c r="B182" s="453" t="s">
        <v>149</v>
      </c>
      <c r="C182" s="467">
        <f>ROUND('2. Прогноз. Без корректировки'!C182,3)</f>
        <v>0</v>
      </c>
      <c r="D182" s="468">
        <f>ROUND('2. Прогноз. Без корректировки'!D182,3)</f>
        <v>0</v>
      </c>
      <c r="E182" s="468">
        <f>ROUND('2. Прогноз. Без корректировки'!E182,3)</f>
        <v>0</v>
      </c>
      <c r="F182" s="468">
        <f>ROUND('2. Прогноз. Без корректировки'!F182,3)</f>
        <v>0</v>
      </c>
      <c r="G182" s="163">
        <f>ROUND(SUM(C182:F182),3)</f>
        <v>0</v>
      </c>
      <c r="H182" s="468">
        <f>ROUND('2. Прогноз. Без корректировки'!H182,3)</f>
        <v>0</v>
      </c>
      <c r="I182" s="468">
        <f>ROUND('2. Прогноз. Без корректировки'!I182,3)</f>
        <v>0</v>
      </c>
      <c r="J182" s="468">
        <f>ROUND('2. Прогноз. Без корректировки'!J182,3)</f>
        <v>0</v>
      </c>
      <c r="K182" s="468">
        <f>ROUND('2. Прогноз. Без корректировки'!K182,3)</f>
        <v>0</v>
      </c>
      <c r="L182" s="163">
        <f>ROUND(SUM(H182:K182),3)</f>
        <v>0</v>
      </c>
      <c r="M182" s="468">
        <f>ROUND('2. Прогноз. Без корректировки'!M182,3)</f>
        <v>0</v>
      </c>
      <c r="N182" s="468">
        <f>ROUND('2. Прогноз. Без корректировки'!N182,3)</f>
        <v>0</v>
      </c>
      <c r="O182" s="468">
        <f>ROUND('2. Прогноз. Без корректировки'!O182,3)</f>
        <v>0</v>
      </c>
      <c r="P182" s="468">
        <f>ROUND('2. Прогноз. Без корректировки'!P182,3)</f>
        <v>0</v>
      </c>
      <c r="Q182" s="163">
        <f>ROUND(SUM(M182:P182),3)</f>
        <v>0</v>
      </c>
    </row>
    <row r="183" spans="1:17" s="23" customFormat="1" ht="28.15" customHeight="1" outlineLevel="2" x14ac:dyDescent="0.25">
      <c r="A183" s="28" t="s">
        <v>90</v>
      </c>
      <c r="B183" s="453" t="s">
        <v>149</v>
      </c>
      <c r="C183" s="467">
        <f>ROUND('2. Прогноз. Без корректировки'!C183,3)</f>
        <v>0</v>
      </c>
      <c r="D183" s="468">
        <f>ROUND('2. Прогноз. Без корректировки'!D183,3)</f>
        <v>0</v>
      </c>
      <c r="E183" s="468">
        <f>ROUND('2. Прогноз. Без корректировки'!E183,3)</f>
        <v>0</v>
      </c>
      <c r="F183" s="468">
        <f>ROUND('2. Прогноз. Без корректировки'!F183,3)</f>
        <v>0</v>
      </c>
      <c r="G183" s="163">
        <f>ROUND(SUM(C183:F183),3)</f>
        <v>0</v>
      </c>
      <c r="H183" s="468">
        <f>ROUND('2. Прогноз. Без корректировки'!H183,3)</f>
        <v>0</v>
      </c>
      <c r="I183" s="468">
        <f>ROUND('2. Прогноз. Без корректировки'!I183,3)</f>
        <v>0</v>
      </c>
      <c r="J183" s="468">
        <f>ROUND('2. Прогноз. Без корректировки'!J183,3)</f>
        <v>0</v>
      </c>
      <c r="K183" s="468">
        <f>ROUND('2. Прогноз. Без корректировки'!K183,3)</f>
        <v>0</v>
      </c>
      <c r="L183" s="163">
        <f>ROUND(SUM(H183:K183),3)</f>
        <v>0</v>
      </c>
      <c r="M183" s="468">
        <f>ROUND('2. Прогноз. Без корректировки'!M183,3)</f>
        <v>0</v>
      </c>
      <c r="N183" s="468">
        <f>ROUND('2. Прогноз. Без корректировки'!N183,3)</f>
        <v>0</v>
      </c>
      <c r="O183" s="468">
        <f>ROUND('2. Прогноз. Без корректировки'!O183,3)</f>
        <v>0</v>
      </c>
      <c r="P183" s="468">
        <f>ROUND('2. Прогноз. Без корректировки'!P183,3)</f>
        <v>0</v>
      </c>
      <c r="Q183" s="163">
        <f>ROUND(SUM(M183:P183),3)</f>
        <v>0</v>
      </c>
    </row>
    <row r="184" spans="1:17" ht="14.45" customHeight="1" outlineLevel="1" x14ac:dyDescent="0.25">
      <c r="A184" s="27" t="s">
        <v>171</v>
      </c>
      <c r="B184" s="452" t="s">
        <v>149</v>
      </c>
      <c r="C184" s="259">
        <f t="shared" ref="C184:Q184" si="50">ROUND(C185+C186-C187+C188,3)</f>
        <v>0</v>
      </c>
      <c r="D184" s="157">
        <f t="shared" si="50"/>
        <v>0</v>
      </c>
      <c r="E184" s="157">
        <f t="shared" si="50"/>
        <v>0</v>
      </c>
      <c r="F184" s="158">
        <f t="shared" si="50"/>
        <v>0</v>
      </c>
      <c r="G184" s="238">
        <f t="shared" si="50"/>
        <v>0</v>
      </c>
      <c r="H184" s="156">
        <f t="shared" si="50"/>
        <v>0</v>
      </c>
      <c r="I184" s="157">
        <f t="shared" si="50"/>
        <v>0</v>
      </c>
      <c r="J184" s="157">
        <f t="shared" si="50"/>
        <v>0</v>
      </c>
      <c r="K184" s="158">
        <f t="shared" si="50"/>
        <v>0</v>
      </c>
      <c r="L184" s="238">
        <f t="shared" si="50"/>
        <v>0</v>
      </c>
      <c r="M184" s="156">
        <f t="shared" si="50"/>
        <v>0</v>
      </c>
      <c r="N184" s="157">
        <f t="shared" si="50"/>
        <v>0</v>
      </c>
      <c r="O184" s="157">
        <f t="shared" si="50"/>
        <v>0</v>
      </c>
      <c r="P184" s="159">
        <f t="shared" si="50"/>
        <v>0</v>
      </c>
      <c r="Q184" s="238">
        <f t="shared" si="50"/>
        <v>0</v>
      </c>
    </row>
    <row r="185" spans="1:17" s="23" customFormat="1" ht="28.15" customHeight="1" outlineLevel="2" x14ac:dyDescent="0.25">
      <c r="A185" s="28" t="s">
        <v>87</v>
      </c>
      <c r="B185" s="453" t="s">
        <v>149</v>
      </c>
      <c r="C185" s="261">
        <f>ROUND('1. Статистика'!N120,3)</f>
        <v>0</v>
      </c>
      <c r="D185" s="172">
        <f>ROUND('1. Статистика'!O120,3)</f>
        <v>0</v>
      </c>
      <c r="E185" s="172">
        <f>ROUND('1. Статистика'!P120,3)</f>
        <v>0</v>
      </c>
      <c r="F185" s="173">
        <f>ROUND('1. Статистика'!Q120,3)</f>
        <v>0</v>
      </c>
      <c r="G185" s="163">
        <f>ROUND(SUM(C185:F185),3)</f>
        <v>0</v>
      </c>
      <c r="H185" s="171">
        <f>ROUND(C184,3)</f>
        <v>0</v>
      </c>
      <c r="I185" s="172">
        <f>ROUND(D184,3)</f>
        <v>0</v>
      </c>
      <c r="J185" s="172">
        <f>ROUND(E184,3)</f>
        <v>0</v>
      </c>
      <c r="K185" s="173">
        <f>ROUND(F184,3)</f>
        <v>0</v>
      </c>
      <c r="L185" s="163">
        <f>ROUND(SUM(H185:K185),3)</f>
        <v>0</v>
      </c>
      <c r="M185" s="171">
        <f>ROUND(H184,3)</f>
        <v>0</v>
      </c>
      <c r="N185" s="172">
        <f>ROUND(I184,3)</f>
        <v>0</v>
      </c>
      <c r="O185" s="172">
        <f>ROUND(J184,3)</f>
        <v>0</v>
      </c>
      <c r="P185" s="174">
        <f>ROUND(K184,3)</f>
        <v>0</v>
      </c>
      <c r="Q185" s="163">
        <f>ROUND(SUM(M185:P185),3)</f>
        <v>0</v>
      </c>
    </row>
    <row r="186" spans="1:17" s="23" customFormat="1" ht="42.6" customHeight="1" outlineLevel="2" x14ac:dyDescent="0.25">
      <c r="A186" s="28" t="s">
        <v>88</v>
      </c>
      <c r="B186" s="453" t="s">
        <v>149</v>
      </c>
      <c r="C186" s="261">
        <f>ROUND('1. Статистика'!D59,3)</f>
        <v>0</v>
      </c>
      <c r="D186" s="172">
        <f>ROUND('1. Статистика'!E59,3)</f>
        <v>0</v>
      </c>
      <c r="E186" s="172">
        <f>ROUND('1. Статистика'!F59,3)</f>
        <v>0</v>
      </c>
      <c r="F186" s="173">
        <f>ROUND('1. Статистика'!G59,3)</f>
        <v>0</v>
      </c>
      <c r="G186" s="163">
        <f>ROUND(SUM(C186:F186),3)</f>
        <v>0</v>
      </c>
      <c r="H186" s="171">
        <f>ROUND('1. Статистика'!I59,3)</f>
        <v>0</v>
      </c>
      <c r="I186" s="172">
        <f>ROUND('1. Статистика'!J59,3)</f>
        <v>0</v>
      </c>
      <c r="J186" s="172">
        <f>ROUND('1. Статистика'!K59,3)</f>
        <v>0</v>
      </c>
      <c r="K186" s="173">
        <f>ROUND('1. Статистика'!L59,3)</f>
        <v>0</v>
      </c>
      <c r="L186" s="163">
        <f>ROUND(SUM(H186:K186),3)</f>
        <v>0</v>
      </c>
      <c r="M186" s="171">
        <f>ROUND('1. Статистика'!N59,3)</f>
        <v>0</v>
      </c>
      <c r="N186" s="172">
        <f>ROUND('1. Статистика'!O59,3)</f>
        <v>0</v>
      </c>
      <c r="O186" s="172">
        <f>ROUND('1. Статистика'!P59,3)</f>
        <v>0</v>
      </c>
      <c r="P186" s="174">
        <f>ROUND('1. Статистика'!Q59,3)</f>
        <v>0</v>
      </c>
      <c r="Q186" s="163">
        <f>ROUND(SUM(M186:P186),3)</f>
        <v>0</v>
      </c>
    </row>
    <row r="187" spans="1:17" s="23" customFormat="1" ht="28.15" customHeight="1" outlineLevel="2" x14ac:dyDescent="0.25">
      <c r="A187" s="28" t="s">
        <v>89</v>
      </c>
      <c r="B187" s="453" t="s">
        <v>149</v>
      </c>
      <c r="C187" s="467">
        <f>ROUND('2. Прогноз. Без корректировки'!C187,3)</f>
        <v>0</v>
      </c>
      <c r="D187" s="468">
        <f>ROUND('2. Прогноз. Без корректировки'!D187,3)</f>
        <v>0</v>
      </c>
      <c r="E187" s="468">
        <f>ROUND('2. Прогноз. Без корректировки'!E187,3)</f>
        <v>0</v>
      </c>
      <c r="F187" s="468">
        <f>ROUND('2. Прогноз. Без корректировки'!F187,3)</f>
        <v>0</v>
      </c>
      <c r="G187" s="163">
        <f>ROUND(SUM(C187:F187),3)</f>
        <v>0</v>
      </c>
      <c r="H187" s="468">
        <f>ROUND('2. Прогноз. Без корректировки'!H187,3)</f>
        <v>0</v>
      </c>
      <c r="I187" s="468">
        <f>ROUND('2. Прогноз. Без корректировки'!I187,3)</f>
        <v>0</v>
      </c>
      <c r="J187" s="468">
        <f>ROUND('2. Прогноз. Без корректировки'!J187,3)</f>
        <v>0</v>
      </c>
      <c r="K187" s="468">
        <f>ROUND('2. Прогноз. Без корректировки'!K187,3)</f>
        <v>0</v>
      </c>
      <c r="L187" s="163">
        <f>ROUND(SUM(H187:K187),3)</f>
        <v>0</v>
      </c>
      <c r="M187" s="468">
        <f>ROUND('2. Прогноз. Без корректировки'!M187,3)</f>
        <v>0</v>
      </c>
      <c r="N187" s="468">
        <f>ROUND('2. Прогноз. Без корректировки'!N187,3)</f>
        <v>0</v>
      </c>
      <c r="O187" s="468">
        <f>ROUND('2. Прогноз. Без корректировки'!O187,3)</f>
        <v>0</v>
      </c>
      <c r="P187" s="468">
        <f>ROUND('2. Прогноз. Без корректировки'!P187,3)</f>
        <v>0</v>
      </c>
      <c r="Q187" s="163">
        <f>ROUND(SUM(M187:P187),3)</f>
        <v>0</v>
      </c>
    </row>
    <row r="188" spans="1:17" s="23" customFormat="1" ht="28.15" customHeight="1" outlineLevel="2" x14ac:dyDescent="0.25">
      <c r="A188" s="28" t="s">
        <v>90</v>
      </c>
      <c r="B188" s="453" t="s">
        <v>149</v>
      </c>
      <c r="C188" s="467">
        <f>ROUND('2. Прогноз. Без корректировки'!C188,3)</f>
        <v>0</v>
      </c>
      <c r="D188" s="468">
        <f>ROUND('2. Прогноз. Без корректировки'!D188,3)</f>
        <v>0</v>
      </c>
      <c r="E188" s="468">
        <f>ROUND('2. Прогноз. Без корректировки'!E188,3)</f>
        <v>0</v>
      </c>
      <c r="F188" s="468">
        <f>ROUND('2. Прогноз. Без корректировки'!F188,3)</f>
        <v>0</v>
      </c>
      <c r="G188" s="163">
        <f>ROUND(SUM(C188:F188),3)</f>
        <v>0</v>
      </c>
      <c r="H188" s="468">
        <f>ROUND('2. Прогноз. Без корректировки'!H188,3)</f>
        <v>0</v>
      </c>
      <c r="I188" s="468">
        <f>ROUND('2. Прогноз. Без корректировки'!I188,3)</f>
        <v>0</v>
      </c>
      <c r="J188" s="468">
        <f>ROUND('2. Прогноз. Без корректировки'!J188,3)</f>
        <v>0</v>
      </c>
      <c r="K188" s="468">
        <f>ROUND('2. Прогноз. Без корректировки'!K188,3)</f>
        <v>0</v>
      </c>
      <c r="L188" s="163">
        <f>ROUND(SUM(H188:K188),3)</f>
        <v>0</v>
      </c>
      <c r="M188" s="468">
        <f>ROUND('2. Прогноз. Без корректировки'!M188,3)</f>
        <v>0</v>
      </c>
      <c r="N188" s="468">
        <f>ROUND('2. Прогноз. Без корректировки'!N188,3)</f>
        <v>0</v>
      </c>
      <c r="O188" s="468">
        <f>ROUND('2. Прогноз. Без корректировки'!O188,3)</f>
        <v>0</v>
      </c>
      <c r="P188" s="468">
        <f>ROUND('2. Прогноз. Без корректировки'!P188,3)</f>
        <v>0</v>
      </c>
      <c r="Q188" s="163">
        <f>ROUND(SUM(M188:P188),3)</f>
        <v>0</v>
      </c>
    </row>
    <row r="189" spans="1:17" ht="14.45" customHeight="1" outlineLevel="1" x14ac:dyDescent="0.25">
      <c r="A189" s="27" t="s">
        <v>176</v>
      </c>
      <c r="B189" s="452" t="s">
        <v>149</v>
      </c>
      <c r="C189" s="259">
        <f t="shared" ref="C189:Q189" si="51">ROUND(C190+C191-C192+C193,3)</f>
        <v>0</v>
      </c>
      <c r="D189" s="157">
        <f t="shared" si="51"/>
        <v>0</v>
      </c>
      <c r="E189" s="157">
        <f t="shared" si="51"/>
        <v>0</v>
      </c>
      <c r="F189" s="158">
        <f t="shared" si="51"/>
        <v>0</v>
      </c>
      <c r="G189" s="238">
        <f t="shared" si="51"/>
        <v>0</v>
      </c>
      <c r="H189" s="156">
        <f t="shared" si="51"/>
        <v>0</v>
      </c>
      <c r="I189" s="157">
        <f t="shared" si="51"/>
        <v>0</v>
      </c>
      <c r="J189" s="157">
        <f t="shared" si="51"/>
        <v>0</v>
      </c>
      <c r="K189" s="158">
        <f t="shared" si="51"/>
        <v>0</v>
      </c>
      <c r="L189" s="238">
        <f t="shared" si="51"/>
        <v>0</v>
      </c>
      <c r="M189" s="156">
        <f t="shared" si="51"/>
        <v>0</v>
      </c>
      <c r="N189" s="157">
        <f t="shared" si="51"/>
        <v>0</v>
      </c>
      <c r="O189" s="157">
        <f t="shared" si="51"/>
        <v>0</v>
      </c>
      <c r="P189" s="159">
        <f t="shared" si="51"/>
        <v>0</v>
      </c>
      <c r="Q189" s="238">
        <f t="shared" si="51"/>
        <v>0</v>
      </c>
    </row>
    <row r="190" spans="1:17" s="23" customFormat="1" ht="28.15" customHeight="1" outlineLevel="2" x14ac:dyDescent="0.25">
      <c r="A190" s="28" t="s">
        <v>87</v>
      </c>
      <c r="B190" s="453" t="s">
        <v>149</v>
      </c>
      <c r="C190" s="261">
        <f>ROUND('1. Статистика'!N121,3)</f>
        <v>0</v>
      </c>
      <c r="D190" s="172">
        <f>ROUND('1. Статистика'!O121,3)</f>
        <v>0</v>
      </c>
      <c r="E190" s="172">
        <f>ROUND('1. Статистика'!P121,3)</f>
        <v>0</v>
      </c>
      <c r="F190" s="173">
        <f>ROUND('1. Статистика'!Q121,3)</f>
        <v>0</v>
      </c>
      <c r="G190" s="163">
        <f>ROUND(SUM(C190:F190),3)</f>
        <v>0</v>
      </c>
      <c r="H190" s="171">
        <f>ROUND(C189,3)</f>
        <v>0</v>
      </c>
      <c r="I190" s="172">
        <f>ROUND(D189,3)</f>
        <v>0</v>
      </c>
      <c r="J190" s="172">
        <f>ROUND(E189,3)</f>
        <v>0</v>
      </c>
      <c r="K190" s="173">
        <f>ROUND(F189,3)</f>
        <v>0</v>
      </c>
      <c r="L190" s="163">
        <f>ROUND(SUM(H190:K190),3)</f>
        <v>0</v>
      </c>
      <c r="M190" s="171">
        <f>ROUND(H189,3)</f>
        <v>0</v>
      </c>
      <c r="N190" s="172">
        <f>ROUND(I189,3)</f>
        <v>0</v>
      </c>
      <c r="O190" s="172">
        <f>ROUND(J189,3)</f>
        <v>0</v>
      </c>
      <c r="P190" s="174">
        <f>ROUND(K189,3)</f>
        <v>0</v>
      </c>
      <c r="Q190" s="163">
        <f>ROUND(SUM(M190:P190),3)</f>
        <v>0</v>
      </c>
    </row>
    <row r="191" spans="1:17" s="23" customFormat="1" ht="42.6" customHeight="1" outlineLevel="2" x14ac:dyDescent="0.25">
      <c r="A191" s="28" t="s">
        <v>88</v>
      </c>
      <c r="B191" s="453" t="s">
        <v>149</v>
      </c>
      <c r="C191" s="261">
        <f>ROUND('1. Статистика'!D60,3)</f>
        <v>0</v>
      </c>
      <c r="D191" s="172">
        <f>ROUND('1. Статистика'!E60,3)</f>
        <v>0</v>
      </c>
      <c r="E191" s="172">
        <f>ROUND('1. Статистика'!F60,3)</f>
        <v>0</v>
      </c>
      <c r="F191" s="173">
        <f>ROUND('1. Статистика'!G60,3)</f>
        <v>0</v>
      </c>
      <c r="G191" s="163">
        <f>ROUND(SUM(C191:F191),3)</f>
        <v>0</v>
      </c>
      <c r="H191" s="171">
        <f>ROUND('1. Статистика'!I60,3)</f>
        <v>0</v>
      </c>
      <c r="I191" s="172">
        <f>ROUND('1. Статистика'!J60,3)</f>
        <v>0</v>
      </c>
      <c r="J191" s="172">
        <f>ROUND('1. Статистика'!K60,3)</f>
        <v>0</v>
      </c>
      <c r="K191" s="173">
        <f>ROUND('1. Статистика'!L60,3)</f>
        <v>0</v>
      </c>
      <c r="L191" s="163">
        <f>ROUND(SUM(H191:K191),3)</f>
        <v>0</v>
      </c>
      <c r="M191" s="171">
        <f>ROUND('1. Статистика'!N60,3)</f>
        <v>0</v>
      </c>
      <c r="N191" s="172">
        <f>ROUND('1. Статистика'!O60,3)</f>
        <v>0</v>
      </c>
      <c r="O191" s="172">
        <f>ROUND('1. Статистика'!P60,3)</f>
        <v>0</v>
      </c>
      <c r="P191" s="174">
        <f>ROUND('1. Статистика'!Q60,3)</f>
        <v>0</v>
      </c>
      <c r="Q191" s="163">
        <f>ROUND(SUM(M191:P191),3)</f>
        <v>0</v>
      </c>
    </row>
    <row r="192" spans="1:17" s="23" customFormat="1" ht="28.15" customHeight="1" outlineLevel="2" x14ac:dyDescent="0.25">
      <c r="A192" s="28" t="s">
        <v>89</v>
      </c>
      <c r="B192" s="453" t="s">
        <v>149</v>
      </c>
      <c r="C192" s="467">
        <f>ROUND('2. Прогноз. Без корректировки'!C192,3)</f>
        <v>0</v>
      </c>
      <c r="D192" s="468">
        <f>ROUND('2. Прогноз. Без корректировки'!D192,3)</f>
        <v>0</v>
      </c>
      <c r="E192" s="468">
        <f>ROUND('2. Прогноз. Без корректировки'!E192,3)</f>
        <v>0</v>
      </c>
      <c r="F192" s="468">
        <f>ROUND('2. Прогноз. Без корректировки'!F192,3)</f>
        <v>0</v>
      </c>
      <c r="G192" s="163">
        <f>ROUND(SUM(C192:F192),3)</f>
        <v>0</v>
      </c>
      <c r="H192" s="468">
        <f>ROUND('2. Прогноз. Без корректировки'!H192,3)</f>
        <v>0</v>
      </c>
      <c r="I192" s="468">
        <f>ROUND('2. Прогноз. Без корректировки'!I192,3)</f>
        <v>0</v>
      </c>
      <c r="J192" s="468">
        <f>ROUND('2. Прогноз. Без корректировки'!J192,3)</f>
        <v>0</v>
      </c>
      <c r="K192" s="468">
        <f>ROUND('2. Прогноз. Без корректировки'!K192,3)</f>
        <v>0</v>
      </c>
      <c r="L192" s="163">
        <f>ROUND(SUM(H192:K192),3)</f>
        <v>0</v>
      </c>
      <c r="M192" s="468">
        <f>ROUND('2. Прогноз. Без корректировки'!M192,3)</f>
        <v>0</v>
      </c>
      <c r="N192" s="468">
        <f>ROUND('2. Прогноз. Без корректировки'!N192,3)</f>
        <v>0</v>
      </c>
      <c r="O192" s="468">
        <f>ROUND('2. Прогноз. Без корректировки'!O192,3)</f>
        <v>0</v>
      </c>
      <c r="P192" s="468">
        <f>ROUND('2. Прогноз. Без корректировки'!P192,3)</f>
        <v>0</v>
      </c>
      <c r="Q192" s="163">
        <f>ROUND(SUM(M192:P192),3)</f>
        <v>0</v>
      </c>
    </row>
    <row r="193" spans="1:17" s="23" customFormat="1" ht="28.15" customHeight="1" outlineLevel="2" x14ac:dyDescent="0.25">
      <c r="A193" s="28" t="s">
        <v>90</v>
      </c>
      <c r="B193" s="453" t="s">
        <v>149</v>
      </c>
      <c r="C193" s="467">
        <f>ROUND('2. Прогноз. Без корректировки'!C193,3)</f>
        <v>0</v>
      </c>
      <c r="D193" s="468">
        <f>ROUND('2. Прогноз. Без корректировки'!D193,3)</f>
        <v>0</v>
      </c>
      <c r="E193" s="468">
        <f>ROUND('2. Прогноз. Без корректировки'!E193,3)</f>
        <v>0</v>
      </c>
      <c r="F193" s="468">
        <f>ROUND('2. Прогноз. Без корректировки'!F193,3)</f>
        <v>0</v>
      </c>
      <c r="G193" s="163">
        <f>ROUND(SUM(C193:F193),3)</f>
        <v>0</v>
      </c>
      <c r="H193" s="468">
        <f>ROUND('2. Прогноз. Без корректировки'!H193,3)</f>
        <v>0</v>
      </c>
      <c r="I193" s="468">
        <f>ROUND('2. Прогноз. Без корректировки'!I193,3)</f>
        <v>0</v>
      </c>
      <c r="J193" s="468">
        <f>ROUND('2. Прогноз. Без корректировки'!J193,3)</f>
        <v>0</v>
      </c>
      <c r="K193" s="468">
        <f>ROUND('2. Прогноз. Без корректировки'!K193,3)</f>
        <v>0</v>
      </c>
      <c r="L193" s="163">
        <f>ROUND(SUM(H193:K193),3)</f>
        <v>0</v>
      </c>
      <c r="M193" s="468">
        <f>ROUND('2. Прогноз. Без корректировки'!M193,3)</f>
        <v>0</v>
      </c>
      <c r="N193" s="468">
        <f>ROUND('2. Прогноз. Без корректировки'!N193,3)</f>
        <v>0</v>
      </c>
      <c r="O193" s="468">
        <f>ROUND('2. Прогноз. Без корректировки'!O193,3)</f>
        <v>0</v>
      </c>
      <c r="P193" s="468">
        <f>ROUND('2. Прогноз. Без корректировки'!P193,3)</f>
        <v>0</v>
      </c>
      <c r="Q193" s="163">
        <f>ROUND(SUM(M193:P193),3)</f>
        <v>0</v>
      </c>
    </row>
    <row r="194" spans="1:17" ht="14.45" customHeight="1" outlineLevel="1" x14ac:dyDescent="0.25">
      <c r="A194" s="27" t="s">
        <v>172</v>
      </c>
      <c r="B194" s="452" t="s">
        <v>149</v>
      </c>
      <c r="C194" s="259">
        <f t="shared" ref="C194:Q194" si="52">ROUND(C195+C196-C197+C198,3)</f>
        <v>0</v>
      </c>
      <c r="D194" s="157">
        <f t="shared" si="52"/>
        <v>0</v>
      </c>
      <c r="E194" s="157">
        <f t="shared" si="52"/>
        <v>0</v>
      </c>
      <c r="F194" s="158">
        <f t="shared" si="52"/>
        <v>0</v>
      </c>
      <c r="G194" s="238">
        <f t="shared" si="52"/>
        <v>0</v>
      </c>
      <c r="H194" s="156">
        <f t="shared" si="52"/>
        <v>0</v>
      </c>
      <c r="I194" s="157">
        <f t="shared" si="52"/>
        <v>0</v>
      </c>
      <c r="J194" s="157">
        <f t="shared" si="52"/>
        <v>0</v>
      </c>
      <c r="K194" s="158">
        <f t="shared" si="52"/>
        <v>0</v>
      </c>
      <c r="L194" s="238">
        <f t="shared" si="52"/>
        <v>0</v>
      </c>
      <c r="M194" s="156">
        <f t="shared" si="52"/>
        <v>0</v>
      </c>
      <c r="N194" s="157">
        <f t="shared" si="52"/>
        <v>0</v>
      </c>
      <c r="O194" s="157">
        <f t="shared" si="52"/>
        <v>0</v>
      </c>
      <c r="P194" s="159">
        <f t="shared" si="52"/>
        <v>0</v>
      </c>
      <c r="Q194" s="238">
        <f t="shared" si="52"/>
        <v>0</v>
      </c>
    </row>
    <row r="195" spans="1:17" s="23" customFormat="1" ht="28.15" customHeight="1" outlineLevel="2" x14ac:dyDescent="0.25">
      <c r="A195" s="28" t="s">
        <v>87</v>
      </c>
      <c r="B195" s="453" t="s">
        <v>149</v>
      </c>
      <c r="C195" s="261">
        <f>ROUND('1. Статистика'!N122,3)</f>
        <v>0</v>
      </c>
      <c r="D195" s="172">
        <f>ROUND('1. Статистика'!O122,3)</f>
        <v>0</v>
      </c>
      <c r="E195" s="172">
        <f>ROUND('1. Статистика'!P122,3)</f>
        <v>0</v>
      </c>
      <c r="F195" s="173">
        <f>ROUND('1. Статистика'!Q122,3)</f>
        <v>0</v>
      </c>
      <c r="G195" s="163">
        <f>ROUND(SUM(C195:F195),3)</f>
        <v>0</v>
      </c>
      <c r="H195" s="171">
        <f>ROUND(C194,3)</f>
        <v>0</v>
      </c>
      <c r="I195" s="172">
        <f>ROUND(D194,3)</f>
        <v>0</v>
      </c>
      <c r="J195" s="172">
        <f>ROUND(E194,3)</f>
        <v>0</v>
      </c>
      <c r="K195" s="173">
        <f>ROUND(F194,3)</f>
        <v>0</v>
      </c>
      <c r="L195" s="163">
        <f>ROUND(SUM(H195:K195),3)</f>
        <v>0</v>
      </c>
      <c r="M195" s="171">
        <f>ROUND(H194,3)</f>
        <v>0</v>
      </c>
      <c r="N195" s="172">
        <f>ROUND(I194,3)</f>
        <v>0</v>
      </c>
      <c r="O195" s="172">
        <f>ROUND(J194,3)</f>
        <v>0</v>
      </c>
      <c r="P195" s="174">
        <f>ROUND(K194,3)</f>
        <v>0</v>
      </c>
      <c r="Q195" s="163">
        <f>ROUND(SUM(M195:P195),3)</f>
        <v>0</v>
      </c>
    </row>
    <row r="196" spans="1:17" s="23" customFormat="1" ht="42.6" customHeight="1" outlineLevel="2" x14ac:dyDescent="0.25">
      <c r="A196" s="28" t="s">
        <v>88</v>
      </c>
      <c r="B196" s="453" t="s">
        <v>149</v>
      </c>
      <c r="C196" s="261">
        <f>ROUND('1. Статистика'!D61,3)</f>
        <v>0</v>
      </c>
      <c r="D196" s="172">
        <f>ROUND('1. Статистика'!E61,3)</f>
        <v>0</v>
      </c>
      <c r="E196" s="172">
        <f>ROUND('1. Статистика'!F61,3)</f>
        <v>0</v>
      </c>
      <c r="F196" s="173">
        <f>ROUND('1. Статистика'!G61,3)</f>
        <v>0</v>
      </c>
      <c r="G196" s="163">
        <f>ROUND(SUM(C196:F196),3)</f>
        <v>0</v>
      </c>
      <c r="H196" s="171">
        <f>ROUND('1. Статистика'!I61,3)</f>
        <v>0</v>
      </c>
      <c r="I196" s="172">
        <f>ROUND('1. Статистика'!J61,3)</f>
        <v>0</v>
      </c>
      <c r="J196" s="172">
        <f>ROUND('1. Статистика'!K61,3)</f>
        <v>0</v>
      </c>
      <c r="K196" s="173">
        <f>ROUND('1. Статистика'!L61,3)</f>
        <v>0</v>
      </c>
      <c r="L196" s="163">
        <f>ROUND(SUM(H196:K196),3)</f>
        <v>0</v>
      </c>
      <c r="M196" s="171">
        <f>ROUND('1. Статистика'!N61,3)</f>
        <v>0</v>
      </c>
      <c r="N196" s="172">
        <f>ROUND('1. Статистика'!O61,3)</f>
        <v>0</v>
      </c>
      <c r="O196" s="172">
        <f>ROUND('1. Статистика'!P61,3)</f>
        <v>0</v>
      </c>
      <c r="P196" s="174">
        <f>ROUND('1. Статистика'!Q61,3)</f>
        <v>0</v>
      </c>
      <c r="Q196" s="163">
        <f>ROUND(SUM(M196:P196),3)</f>
        <v>0</v>
      </c>
    </row>
    <row r="197" spans="1:17" s="23" customFormat="1" ht="28.15" customHeight="1" outlineLevel="2" x14ac:dyDescent="0.25">
      <c r="A197" s="28" t="s">
        <v>89</v>
      </c>
      <c r="B197" s="453" t="s">
        <v>149</v>
      </c>
      <c r="C197" s="467">
        <f>ROUND('2. Прогноз. Без корректировки'!C197,3)</f>
        <v>0</v>
      </c>
      <c r="D197" s="468">
        <f>ROUND('2. Прогноз. Без корректировки'!D197,3)</f>
        <v>0</v>
      </c>
      <c r="E197" s="468">
        <f>ROUND('2. Прогноз. Без корректировки'!E197,3)</f>
        <v>0</v>
      </c>
      <c r="F197" s="468">
        <f>ROUND('2. Прогноз. Без корректировки'!F197,3)</f>
        <v>0</v>
      </c>
      <c r="G197" s="163">
        <f>ROUND(SUM(C197:F197),3)</f>
        <v>0</v>
      </c>
      <c r="H197" s="468">
        <f>ROUND('2. Прогноз. Без корректировки'!H197,3)</f>
        <v>0</v>
      </c>
      <c r="I197" s="468">
        <f>ROUND('2. Прогноз. Без корректировки'!I197,3)</f>
        <v>0</v>
      </c>
      <c r="J197" s="468">
        <f>ROUND('2. Прогноз. Без корректировки'!J197,3)</f>
        <v>0</v>
      </c>
      <c r="K197" s="468">
        <f>ROUND('2. Прогноз. Без корректировки'!K197,3)</f>
        <v>0</v>
      </c>
      <c r="L197" s="163">
        <f>ROUND(SUM(H197:K197),3)</f>
        <v>0</v>
      </c>
      <c r="M197" s="468">
        <f>ROUND('2. Прогноз. Без корректировки'!M197,3)</f>
        <v>0</v>
      </c>
      <c r="N197" s="468">
        <f>ROUND('2. Прогноз. Без корректировки'!N197,3)</f>
        <v>0</v>
      </c>
      <c r="O197" s="468">
        <f>ROUND('2. Прогноз. Без корректировки'!O197,3)</f>
        <v>0</v>
      </c>
      <c r="P197" s="468">
        <f>ROUND('2. Прогноз. Без корректировки'!P197,3)</f>
        <v>0</v>
      </c>
      <c r="Q197" s="163">
        <f>ROUND(SUM(M197:P197),3)</f>
        <v>0</v>
      </c>
    </row>
    <row r="198" spans="1:17" s="23" customFormat="1" ht="28.15" customHeight="1" outlineLevel="2" x14ac:dyDescent="0.25">
      <c r="A198" s="28" t="s">
        <v>90</v>
      </c>
      <c r="B198" s="453" t="s">
        <v>149</v>
      </c>
      <c r="C198" s="467">
        <f>ROUND('2. Прогноз. Без корректировки'!C198,3)</f>
        <v>0</v>
      </c>
      <c r="D198" s="468">
        <f>ROUND('2. Прогноз. Без корректировки'!D198,3)</f>
        <v>0</v>
      </c>
      <c r="E198" s="468">
        <f>ROUND('2. Прогноз. Без корректировки'!E198,3)</f>
        <v>0</v>
      </c>
      <c r="F198" s="468">
        <f>ROUND('2. Прогноз. Без корректировки'!F198,3)</f>
        <v>0</v>
      </c>
      <c r="G198" s="163">
        <f>ROUND(SUM(C198:F198),3)</f>
        <v>0</v>
      </c>
      <c r="H198" s="468">
        <f>ROUND('2. Прогноз. Без корректировки'!H198,3)</f>
        <v>0</v>
      </c>
      <c r="I198" s="468">
        <f>ROUND('2. Прогноз. Без корректировки'!I198,3)</f>
        <v>0</v>
      </c>
      <c r="J198" s="468">
        <f>ROUND('2. Прогноз. Без корректировки'!J198,3)</f>
        <v>0</v>
      </c>
      <c r="K198" s="468">
        <f>ROUND('2. Прогноз. Без корректировки'!K198,3)</f>
        <v>0</v>
      </c>
      <c r="L198" s="163">
        <f>ROUND(SUM(H198:K198),3)</f>
        <v>0</v>
      </c>
      <c r="M198" s="468">
        <f>ROUND('2. Прогноз. Без корректировки'!M198,3)</f>
        <v>0</v>
      </c>
      <c r="N198" s="468">
        <f>ROUND('2. Прогноз. Без корректировки'!N198,3)</f>
        <v>0</v>
      </c>
      <c r="O198" s="468">
        <f>ROUND('2. Прогноз. Без корректировки'!O198,3)</f>
        <v>0</v>
      </c>
      <c r="P198" s="468">
        <f>ROUND('2. Прогноз. Без корректировки'!P198,3)</f>
        <v>0</v>
      </c>
      <c r="Q198" s="163">
        <f>ROUND(SUM(M198:P198),3)</f>
        <v>0</v>
      </c>
    </row>
    <row r="199" spans="1:17" s="33" customFormat="1" x14ac:dyDescent="0.25">
      <c r="A199" s="248" t="s">
        <v>164</v>
      </c>
      <c r="B199" s="455" t="s">
        <v>149</v>
      </c>
      <c r="C199" s="258">
        <f t="shared" ref="C199:Q199" si="53">ROUND(C200+C202+C204+C206+C208+C210+C212,3)</f>
        <v>0</v>
      </c>
      <c r="D199" s="233">
        <f t="shared" si="53"/>
        <v>0.82199999999999995</v>
      </c>
      <c r="E199" s="233">
        <f t="shared" si="53"/>
        <v>14.420999999999999</v>
      </c>
      <c r="F199" s="234">
        <f t="shared" si="53"/>
        <v>0.82299999999999995</v>
      </c>
      <c r="G199" s="151">
        <f t="shared" si="53"/>
        <v>16.065999999999999</v>
      </c>
      <c r="H199" s="232">
        <f t="shared" si="53"/>
        <v>0</v>
      </c>
      <c r="I199" s="233">
        <f t="shared" si="53"/>
        <v>0.84799999999999998</v>
      </c>
      <c r="J199" s="233">
        <f t="shared" si="53"/>
        <v>15.004</v>
      </c>
      <c r="K199" s="234">
        <f t="shared" si="53"/>
        <v>0.84799999999999998</v>
      </c>
      <c r="L199" s="151">
        <f t="shared" si="53"/>
        <v>16.7</v>
      </c>
      <c r="M199" s="232">
        <f t="shared" si="53"/>
        <v>0</v>
      </c>
      <c r="N199" s="233">
        <f t="shared" si="53"/>
        <v>0.874</v>
      </c>
      <c r="O199" s="233">
        <f t="shared" si="53"/>
        <v>15.271000000000001</v>
      </c>
      <c r="P199" s="235">
        <f t="shared" si="53"/>
        <v>0.874</v>
      </c>
      <c r="Q199" s="151">
        <f t="shared" si="53"/>
        <v>17.018999999999998</v>
      </c>
    </row>
    <row r="200" spans="1:17" ht="14.45" customHeight="1" outlineLevel="1" x14ac:dyDescent="0.25">
      <c r="A200" s="29" t="s">
        <v>167</v>
      </c>
      <c r="B200" s="452" t="s">
        <v>149</v>
      </c>
      <c r="C200" s="259">
        <f>ROUND('2. Прогноз. Без корректировки'!C200,3)</f>
        <v>0</v>
      </c>
      <c r="D200" s="157">
        <f>ROUND('2. Прогноз. Без корректировки'!D200,3)</f>
        <v>0</v>
      </c>
      <c r="E200" s="157">
        <f>ROUND('2. Прогноз. Без корректировки'!E200,3)</f>
        <v>0</v>
      </c>
      <c r="F200" s="158">
        <f>ROUND('2. Прогноз. Без корректировки'!F200,3)</f>
        <v>0</v>
      </c>
      <c r="G200" s="238">
        <f>ROUND('2. Прогноз. Без корректировки'!G200,3)</f>
        <v>0</v>
      </c>
      <c r="H200" s="156">
        <f>ROUND('2. Прогноз. Без корректировки'!H200,3)</f>
        <v>0</v>
      </c>
      <c r="I200" s="157">
        <f>ROUND('2. Прогноз. Без корректировки'!I200,3)</f>
        <v>0</v>
      </c>
      <c r="J200" s="157">
        <f>ROUND('2. Прогноз. Без корректировки'!J200,3)</f>
        <v>0</v>
      </c>
      <c r="K200" s="158">
        <f>ROUND('2. Прогноз. Без корректировки'!K200,3)</f>
        <v>0</v>
      </c>
      <c r="L200" s="238">
        <f>ROUND('2. Прогноз. Без корректировки'!L200,3)</f>
        <v>0</v>
      </c>
      <c r="M200" s="156">
        <f>ROUND('2. Прогноз. Без корректировки'!M200,3)</f>
        <v>0</v>
      </c>
      <c r="N200" s="157">
        <f>ROUND('2. Прогноз. Без корректировки'!N200,3)</f>
        <v>0</v>
      </c>
      <c r="O200" s="157">
        <f>ROUND('2. Прогноз. Без корректировки'!O200,3)</f>
        <v>0</v>
      </c>
      <c r="P200" s="159">
        <f>ROUND('2. Прогноз. Без корректировки'!P200,3)</f>
        <v>0</v>
      </c>
      <c r="Q200" s="238">
        <f>ROUND('2. Прогноз. Без корректировки'!Q200,3)</f>
        <v>0</v>
      </c>
    </row>
    <row r="201" spans="1:17" s="23" customFormat="1" ht="14.45" customHeight="1" outlineLevel="2" x14ac:dyDescent="0.25">
      <c r="A201" s="30" t="s">
        <v>91</v>
      </c>
      <c r="B201" s="453" t="s">
        <v>150</v>
      </c>
      <c r="C201" s="260"/>
      <c r="D201" s="161"/>
      <c r="E201" s="161"/>
      <c r="F201" s="162"/>
      <c r="G201" s="466">
        <f>ROUND('2. Прогноз. Без корректировки'!G201,3)</f>
        <v>0</v>
      </c>
      <c r="H201" s="160"/>
      <c r="I201" s="161"/>
      <c r="J201" s="161"/>
      <c r="K201" s="162"/>
      <c r="L201" s="466">
        <f>ROUND('2. Прогноз. Без корректировки'!L201,3)</f>
        <v>0</v>
      </c>
      <c r="M201" s="160"/>
      <c r="N201" s="161"/>
      <c r="O201" s="161"/>
      <c r="P201" s="164"/>
      <c r="Q201" s="466">
        <f>ROUND('2. Прогноз. Без корректировки'!Q201,3)</f>
        <v>0</v>
      </c>
    </row>
    <row r="202" spans="1:17" ht="14.45" customHeight="1" outlineLevel="1" x14ac:dyDescent="0.25">
      <c r="A202" s="29" t="s">
        <v>168</v>
      </c>
      <c r="B202" s="452" t="s">
        <v>149</v>
      </c>
      <c r="C202" s="259">
        <f>ROUND('2. Прогноз. Без корректировки'!C202,3)</f>
        <v>0</v>
      </c>
      <c r="D202" s="157">
        <f>ROUND('2. Прогноз. Без корректировки'!D202,3)</f>
        <v>0</v>
      </c>
      <c r="E202" s="157">
        <f>ROUND('2. Прогноз. Без корректировки'!E202,3)</f>
        <v>8.1820000000000004</v>
      </c>
      <c r="F202" s="158">
        <f>ROUND('2. Прогноз. Без корректировки'!F202,3)</f>
        <v>0</v>
      </c>
      <c r="G202" s="238">
        <f>ROUND('2. Прогноз. Без корректировки'!G202,3)</f>
        <v>8.1820000000000004</v>
      </c>
      <c r="H202" s="156">
        <f>ROUND('2. Прогноз. Без корректировки'!H202,3)</f>
        <v>0</v>
      </c>
      <c r="I202" s="157">
        <f>ROUND('2. Прогноз. Без корректировки'!I202,3)</f>
        <v>0</v>
      </c>
      <c r="J202" s="157">
        <f>ROUND('2. Прогноз. Без корректировки'!J202,3)</f>
        <v>7.3890000000000002</v>
      </c>
      <c r="K202" s="158">
        <f>ROUND('2. Прогноз. Без корректировки'!K202,3)</f>
        <v>0</v>
      </c>
      <c r="L202" s="238">
        <f>ROUND('2. Прогноз. Без корректировки'!L202,3)</f>
        <v>7.3890000000000002</v>
      </c>
      <c r="M202" s="156">
        <f>ROUND('2. Прогноз. Без корректировки'!M202,3)</f>
        <v>0</v>
      </c>
      <c r="N202" s="157">
        <f>ROUND('2. Прогноз. Без корректировки'!N202,3)</f>
        <v>0</v>
      </c>
      <c r="O202" s="157">
        <f>ROUND('2. Прогноз. Без корректировки'!O202,3)</f>
        <v>6.6079999999999997</v>
      </c>
      <c r="P202" s="159">
        <f>ROUND('2. Прогноз. Без корректировки'!P202,3)</f>
        <v>0</v>
      </c>
      <c r="Q202" s="238">
        <f>ROUND('2. Прогноз. Без корректировки'!Q202,3)</f>
        <v>6.6079999999999997</v>
      </c>
    </row>
    <row r="203" spans="1:17" s="23" customFormat="1" ht="14.45" customHeight="1" outlineLevel="2" x14ac:dyDescent="0.25">
      <c r="A203" s="30" t="s">
        <v>91</v>
      </c>
      <c r="B203" s="453" t="s">
        <v>150</v>
      </c>
      <c r="C203" s="260"/>
      <c r="D203" s="161"/>
      <c r="E203" s="161"/>
      <c r="F203" s="162"/>
      <c r="G203" s="466">
        <f>ROUND('2. Прогноз. Без корректировки'!G203,3)</f>
        <v>8.9999999999999993E-3</v>
      </c>
      <c r="H203" s="160"/>
      <c r="I203" s="161"/>
      <c r="J203" s="161"/>
      <c r="K203" s="162"/>
      <c r="L203" s="466">
        <f>ROUND('2. Прогноз. Без корректировки'!L203,3)</f>
        <v>8.9999999999999993E-3</v>
      </c>
      <c r="M203" s="160"/>
      <c r="N203" s="161"/>
      <c r="O203" s="161"/>
      <c r="P203" s="164"/>
      <c r="Q203" s="466">
        <f>ROUND('2. Прогноз. Без корректировки'!Q203,3)</f>
        <v>8.9999999999999993E-3</v>
      </c>
    </row>
    <row r="204" spans="1:17" ht="14.45" customHeight="1" outlineLevel="1" x14ac:dyDescent="0.25">
      <c r="A204" s="29" t="s">
        <v>169</v>
      </c>
      <c r="B204" s="452" t="s">
        <v>149</v>
      </c>
      <c r="C204" s="259">
        <f>ROUND('2. Прогноз. Без корректировки'!C204,3)</f>
        <v>0</v>
      </c>
      <c r="D204" s="157">
        <f>ROUND('2. Прогноз. Без корректировки'!D204,3)</f>
        <v>0</v>
      </c>
      <c r="E204" s="157">
        <f>ROUND('2. Прогноз. Без корректировки'!E204,3)</f>
        <v>0</v>
      </c>
      <c r="F204" s="158">
        <f>ROUND('2. Прогноз. Без корректировки'!F204,3)</f>
        <v>0</v>
      </c>
      <c r="G204" s="238">
        <f>ROUND('2. Прогноз. Без корректировки'!G204,3)</f>
        <v>0</v>
      </c>
      <c r="H204" s="156">
        <f>ROUND('2. Прогноз. Без корректировки'!H204,3)</f>
        <v>0</v>
      </c>
      <c r="I204" s="157">
        <f>ROUND('2. Прогноз. Без корректировки'!I204,3)</f>
        <v>0</v>
      </c>
      <c r="J204" s="157">
        <f>ROUND('2. Прогноз. Без корректировки'!J204,3)</f>
        <v>0</v>
      </c>
      <c r="K204" s="158">
        <f>ROUND('2. Прогноз. Без корректировки'!K204,3)</f>
        <v>0</v>
      </c>
      <c r="L204" s="238">
        <f>ROUND('2. Прогноз. Без корректировки'!L204,3)</f>
        <v>0</v>
      </c>
      <c r="M204" s="156">
        <f>ROUND('2. Прогноз. Без корректировки'!M204,3)</f>
        <v>0</v>
      </c>
      <c r="N204" s="157">
        <f>ROUND('2. Прогноз. Без корректировки'!N204,3)</f>
        <v>0</v>
      </c>
      <c r="O204" s="157">
        <f>ROUND('2. Прогноз. Без корректировки'!O204,3)</f>
        <v>0</v>
      </c>
      <c r="P204" s="159">
        <f>ROUND('2. Прогноз. Без корректировки'!P204,3)</f>
        <v>0</v>
      </c>
      <c r="Q204" s="238">
        <f>ROUND('2. Прогноз. Без корректировки'!Q204,3)</f>
        <v>0</v>
      </c>
    </row>
    <row r="205" spans="1:17" s="23" customFormat="1" ht="14.45" customHeight="1" outlineLevel="2" x14ac:dyDescent="0.25">
      <c r="A205" s="30" t="s">
        <v>91</v>
      </c>
      <c r="B205" s="453" t="s">
        <v>150</v>
      </c>
      <c r="C205" s="260"/>
      <c r="D205" s="161"/>
      <c r="E205" s="161"/>
      <c r="F205" s="162"/>
      <c r="G205" s="466">
        <f>ROUND('2. Прогноз. Без корректировки'!G205,3)</f>
        <v>0</v>
      </c>
      <c r="H205" s="160"/>
      <c r="I205" s="161"/>
      <c r="J205" s="161"/>
      <c r="K205" s="162"/>
      <c r="L205" s="466">
        <f>ROUND('2. Прогноз. Без корректировки'!L205,3)</f>
        <v>0</v>
      </c>
      <c r="M205" s="160"/>
      <c r="N205" s="161"/>
      <c r="O205" s="161"/>
      <c r="P205" s="164"/>
      <c r="Q205" s="466">
        <f>ROUND('2. Прогноз. Без корректировки'!Q205,3)</f>
        <v>0</v>
      </c>
    </row>
    <row r="206" spans="1:17" ht="14.45" customHeight="1" outlineLevel="1" x14ac:dyDescent="0.25">
      <c r="A206" s="29" t="s">
        <v>170</v>
      </c>
      <c r="B206" s="452" t="s">
        <v>149</v>
      </c>
      <c r="C206" s="259">
        <f>ROUND('2. Прогноз. Без корректировки'!C206,3)</f>
        <v>0</v>
      </c>
      <c r="D206" s="157">
        <f>ROUND('2. Прогноз. Без корректировки'!D206,3)</f>
        <v>0</v>
      </c>
      <c r="E206" s="157">
        <f>ROUND('2. Прогноз. Без корректировки'!E206,3)</f>
        <v>0</v>
      </c>
      <c r="F206" s="158">
        <f>ROUND('2. Прогноз. Без корректировки'!F206,3)</f>
        <v>0</v>
      </c>
      <c r="G206" s="238">
        <f>ROUND('2. Прогноз. Без корректировки'!G206,3)</f>
        <v>0</v>
      </c>
      <c r="H206" s="156">
        <f>ROUND('2. Прогноз. Без корректировки'!H206,3)</f>
        <v>0</v>
      </c>
      <c r="I206" s="157">
        <f>ROUND('2. Прогноз. Без корректировки'!I206,3)</f>
        <v>0</v>
      </c>
      <c r="J206" s="157">
        <f>ROUND('2. Прогноз. Без корректировки'!J206,3)</f>
        <v>0</v>
      </c>
      <c r="K206" s="158">
        <f>ROUND('2. Прогноз. Без корректировки'!K206,3)</f>
        <v>0</v>
      </c>
      <c r="L206" s="238">
        <f>ROUND('2. Прогноз. Без корректировки'!L206,3)</f>
        <v>0</v>
      </c>
      <c r="M206" s="156">
        <f>ROUND('2. Прогноз. Без корректировки'!M206,3)</f>
        <v>0</v>
      </c>
      <c r="N206" s="157">
        <f>ROUND('2. Прогноз. Без корректировки'!N206,3)</f>
        <v>0</v>
      </c>
      <c r="O206" s="157">
        <f>ROUND('2. Прогноз. Без корректировки'!O206,3)</f>
        <v>0</v>
      </c>
      <c r="P206" s="159">
        <f>ROUND('2. Прогноз. Без корректировки'!P206,3)</f>
        <v>0</v>
      </c>
      <c r="Q206" s="238">
        <f>ROUND('2. Прогноз. Без корректировки'!Q206,3)</f>
        <v>0</v>
      </c>
    </row>
    <row r="207" spans="1:17" s="23" customFormat="1" ht="14.45" customHeight="1" outlineLevel="2" x14ac:dyDescent="0.25">
      <c r="A207" s="30" t="s">
        <v>91</v>
      </c>
      <c r="B207" s="453" t="s">
        <v>150</v>
      </c>
      <c r="C207" s="260"/>
      <c r="D207" s="161"/>
      <c r="E207" s="161"/>
      <c r="F207" s="162"/>
      <c r="G207" s="466">
        <f>ROUND('2. Прогноз. Без корректировки'!G207,3)</f>
        <v>0</v>
      </c>
      <c r="H207" s="160"/>
      <c r="I207" s="161"/>
      <c r="J207" s="161"/>
      <c r="K207" s="162"/>
      <c r="L207" s="466">
        <f>ROUND('2. Прогноз. Без корректировки'!L207,3)</f>
        <v>0</v>
      </c>
      <c r="M207" s="160"/>
      <c r="N207" s="161"/>
      <c r="O207" s="161"/>
      <c r="P207" s="164"/>
      <c r="Q207" s="466">
        <f>ROUND('2. Прогноз. Без корректировки'!Q207,3)</f>
        <v>0</v>
      </c>
    </row>
    <row r="208" spans="1:17" ht="14.45" customHeight="1" outlineLevel="1" x14ac:dyDescent="0.25">
      <c r="A208" s="29" t="s">
        <v>171</v>
      </c>
      <c r="B208" s="452" t="s">
        <v>149</v>
      </c>
      <c r="C208" s="259">
        <f>ROUND('2. Прогноз. Без корректировки'!C208,3)</f>
        <v>0</v>
      </c>
      <c r="D208" s="157">
        <f>ROUND('2. Прогноз. Без корректировки'!D208,3)</f>
        <v>0</v>
      </c>
      <c r="E208" s="157">
        <f>ROUND('2. Прогноз. Без корректировки'!E208,3)</f>
        <v>0</v>
      </c>
      <c r="F208" s="158">
        <f>ROUND('2. Прогноз. Без корректировки'!F208,3)</f>
        <v>0</v>
      </c>
      <c r="G208" s="238">
        <f>ROUND('2. Прогноз. Без корректировки'!G208,3)</f>
        <v>0</v>
      </c>
      <c r="H208" s="156">
        <f>ROUND('2. Прогноз. Без корректировки'!H208,3)</f>
        <v>0</v>
      </c>
      <c r="I208" s="157">
        <f>ROUND('2. Прогноз. Без корректировки'!I208,3)</f>
        <v>0</v>
      </c>
      <c r="J208" s="157">
        <f>ROUND('2. Прогноз. Без корректировки'!J208,3)</f>
        <v>0</v>
      </c>
      <c r="K208" s="158">
        <f>ROUND('2. Прогноз. Без корректировки'!K208,3)</f>
        <v>0</v>
      </c>
      <c r="L208" s="238">
        <f>ROUND('2. Прогноз. Без корректировки'!L208,3)</f>
        <v>0</v>
      </c>
      <c r="M208" s="156">
        <f>ROUND('2. Прогноз. Без корректировки'!M208,3)</f>
        <v>0</v>
      </c>
      <c r="N208" s="157">
        <f>ROUND('2. Прогноз. Без корректировки'!N208,3)</f>
        <v>0</v>
      </c>
      <c r="O208" s="157">
        <f>ROUND('2. Прогноз. Без корректировки'!O208,3)</f>
        <v>0</v>
      </c>
      <c r="P208" s="159">
        <f>ROUND('2. Прогноз. Без корректировки'!P208,3)</f>
        <v>0</v>
      </c>
      <c r="Q208" s="238">
        <f>ROUND('2. Прогноз. Без корректировки'!Q208,3)</f>
        <v>0</v>
      </c>
    </row>
    <row r="209" spans="1:17" s="23" customFormat="1" ht="14.45" customHeight="1" outlineLevel="2" x14ac:dyDescent="0.25">
      <c r="A209" s="30" t="s">
        <v>91</v>
      </c>
      <c r="B209" s="453" t="s">
        <v>150</v>
      </c>
      <c r="C209" s="260"/>
      <c r="D209" s="161"/>
      <c r="E209" s="161"/>
      <c r="F209" s="162"/>
      <c r="G209" s="466">
        <f>ROUND('2. Прогноз. Без корректировки'!G209,3)</f>
        <v>0</v>
      </c>
      <c r="H209" s="160"/>
      <c r="I209" s="161"/>
      <c r="J209" s="161"/>
      <c r="K209" s="162"/>
      <c r="L209" s="466">
        <f>ROUND('2. Прогноз. Без корректировки'!L209,3)</f>
        <v>0</v>
      </c>
      <c r="M209" s="160"/>
      <c r="N209" s="161"/>
      <c r="O209" s="161"/>
      <c r="P209" s="164"/>
      <c r="Q209" s="466">
        <f>ROUND('2. Прогноз. Без корректировки'!Q209,3)</f>
        <v>0</v>
      </c>
    </row>
    <row r="210" spans="1:17" ht="14.45" customHeight="1" outlineLevel="1" x14ac:dyDescent="0.25">
      <c r="A210" s="29" t="s">
        <v>176</v>
      </c>
      <c r="B210" s="452" t="s">
        <v>149</v>
      </c>
      <c r="C210" s="259">
        <f>ROUND('2. Прогноз. Без корректировки'!C210,3)</f>
        <v>0</v>
      </c>
      <c r="D210" s="157">
        <f>ROUND('2. Прогноз. Без корректировки'!D210,3)</f>
        <v>0.82199999999999995</v>
      </c>
      <c r="E210" s="157">
        <f>ROUND('2. Прогноз. Без корректировки'!E210,3)</f>
        <v>0.82499999999999996</v>
      </c>
      <c r="F210" s="158">
        <f>ROUND('2. Прогноз. Без корректировки'!F210,3)</f>
        <v>0.82299999999999995</v>
      </c>
      <c r="G210" s="238">
        <f>ROUND('2. Прогноз. Без корректировки'!G210,3)</f>
        <v>2.4700000000000002</v>
      </c>
      <c r="H210" s="156">
        <f>ROUND('2. Прогноз. Без корректировки'!H210,3)</f>
        <v>0</v>
      </c>
      <c r="I210" s="157">
        <f>ROUND('2. Прогноз. Без корректировки'!I210,3)</f>
        <v>0.84799999999999998</v>
      </c>
      <c r="J210" s="157">
        <f>ROUND('2. Прогноз. Без корректировки'!J210,3)</f>
        <v>0.85099999999999998</v>
      </c>
      <c r="K210" s="158">
        <f>ROUND('2. Прогноз. Без корректировки'!K210,3)</f>
        <v>0.84799999999999998</v>
      </c>
      <c r="L210" s="238">
        <f>ROUND('2. Прогноз. Без корректировки'!L210,3)</f>
        <v>2.5470000000000002</v>
      </c>
      <c r="M210" s="156">
        <f>ROUND('2. Прогноз. Без корректировки'!M210,3)</f>
        <v>0</v>
      </c>
      <c r="N210" s="157">
        <f>ROUND('2. Прогноз. Без корректировки'!N210,3)</f>
        <v>0.874</v>
      </c>
      <c r="O210" s="157">
        <f>ROUND('2. Прогноз. Без корректировки'!O210,3)</f>
        <v>0.876</v>
      </c>
      <c r="P210" s="159">
        <f>ROUND('2. Прогноз. Без корректировки'!P210,3)</f>
        <v>0.874</v>
      </c>
      <c r="Q210" s="238">
        <f>ROUND('2. Прогноз. Без корректировки'!Q210,3)</f>
        <v>2.6240000000000001</v>
      </c>
    </row>
    <row r="211" spans="1:17" s="23" customFormat="1" ht="14.45" customHeight="1" outlineLevel="2" x14ac:dyDescent="0.25">
      <c r="A211" s="30" t="s">
        <v>91</v>
      </c>
      <c r="B211" s="453" t="s">
        <v>150</v>
      </c>
      <c r="C211" s="260"/>
      <c r="D211" s="161"/>
      <c r="E211" s="161"/>
      <c r="F211" s="162"/>
      <c r="G211" s="466">
        <f>ROUND('2. Прогноз. Без корректировки'!G211,3)</f>
        <v>7.0000000000000001E-3</v>
      </c>
      <c r="H211" s="160"/>
      <c r="I211" s="161"/>
      <c r="J211" s="161"/>
      <c r="K211" s="162"/>
      <c r="L211" s="466">
        <f>ROUND('2. Прогноз. Без корректировки'!L211,3)</f>
        <v>7.0000000000000001E-3</v>
      </c>
      <c r="M211" s="160"/>
      <c r="N211" s="161"/>
      <c r="O211" s="161"/>
      <c r="P211" s="164"/>
      <c r="Q211" s="466">
        <f>ROUND('2. Прогноз. Без корректировки'!Q211,3)</f>
        <v>7.0000000000000001E-3</v>
      </c>
    </row>
    <row r="212" spans="1:17" ht="14.45" customHeight="1" outlineLevel="1" x14ac:dyDescent="0.25">
      <c r="A212" s="29" t="s">
        <v>172</v>
      </c>
      <c r="B212" s="452" t="s">
        <v>149</v>
      </c>
      <c r="C212" s="259">
        <f>ROUND('2. Прогноз. Без корректировки'!C212,3)</f>
        <v>0</v>
      </c>
      <c r="D212" s="157">
        <f>ROUND('2. Прогноз. Без корректировки'!D212,3)</f>
        <v>0</v>
      </c>
      <c r="E212" s="157">
        <f>ROUND('2. Прогноз. Без корректировки'!E212,3)</f>
        <v>5.4139999999999997</v>
      </c>
      <c r="F212" s="158">
        <f>ROUND('2. Прогноз. Без корректировки'!F212,3)</f>
        <v>0</v>
      </c>
      <c r="G212" s="238">
        <f>ROUND('2. Прогноз. Без корректировки'!G212,3)</f>
        <v>5.4139999999999997</v>
      </c>
      <c r="H212" s="156">
        <f>ROUND('2. Прогноз. Без корректировки'!H212,3)</f>
        <v>0</v>
      </c>
      <c r="I212" s="157">
        <f>ROUND('2. Прогноз. Без корректировки'!I212,3)</f>
        <v>0</v>
      </c>
      <c r="J212" s="157">
        <f>ROUND('2. Прогноз. Без корректировки'!J212,3)</f>
        <v>6.7640000000000002</v>
      </c>
      <c r="K212" s="158">
        <f>ROUND('2. Прогноз. Без корректировки'!K212,3)</f>
        <v>0</v>
      </c>
      <c r="L212" s="238">
        <f>ROUND('2. Прогноз. Без корректировки'!L212,3)</f>
        <v>6.7640000000000002</v>
      </c>
      <c r="M212" s="156">
        <f>ROUND('2. Прогноз. Без корректировки'!M212,3)</f>
        <v>0</v>
      </c>
      <c r="N212" s="157">
        <f>ROUND('2. Прогноз. Без корректировки'!N212,3)</f>
        <v>0</v>
      </c>
      <c r="O212" s="157">
        <f>ROUND('2. Прогноз. Без корректировки'!O212,3)</f>
        <v>7.7869999999999999</v>
      </c>
      <c r="P212" s="159">
        <f>ROUND('2. Прогноз. Без корректировки'!P212,3)</f>
        <v>0</v>
      </c>
      <c r="Q212" s="238">
        <f>ROUND('2. Прогноз. Без корректировки'!Q212,3)</f>
        <v>7.7869999999999999</v>
      </c>
    </row>
    <row r="213" spans="1:17" s="23" customFormat="1" ht="14.45" customHeight="1" outlineLevel="2" x14ac:dyDescent="0.25">
      <c r="A213" s="30" t="s">
        <v>91</v>
      </c>
      <c r="B213" s="453" t="s">
        <v>150</v>
      </c>
      <c r="C213" s="260"/>
      <c r="D213" s="161"/>
      <c r="E213" s="161"/>
      <c r="F213" s="162"/>
      <c r="G213" s="466">
        <f>ROUND('2. Прогноз. Без корректировки'!G213,3)</f>
        <v>1.4E-2</v>
      </c>
      <c r="H213" s="160"/>
      <c r="I213" s="161"/>
      <c r="J213" s="161"/>
      <c r="K213" s="162"/>
      <c r="L213" s="466">
        <f>ROUND('2. Прогноз. Без корректировки'!L213,3)</f>
        <v>1.4E-2</v>
      </c>
      <c r="M213" s="160"/>
      <c r="N213" s="161"/>
      <c r="O213" s="161"/>
      <c r="P213" s="164"/>
      <c r="Q213" s="466">
        <f>ROUND('2. Прогноз. Без корректировки'!Q213,3)</f>
        <v>1.4E-2</v>
      </c>
    </row>
    <row r="214" spans="1:17" s="33" customFormat="1" x14ac:dyDescent="0.25">
      <c r="A214" s="248" t="s">
        <v>165</v>
      </c>
      <c r="B214" s="455" t="s">
        <v>149</v>
      </c>
      <c r="C214" s="258">
        <f t="shared" ref="C214:Q214" si="54">ROUND(C215+C218+C221+C224+C227+C230+C233,3)</f>
        <v>25.687000000000001</v>
      </c>
      <c r="D214" s="233">
        <f t="shared" si="54"/>
        <v>34.9</v>
      </c>
      <c r="E214" s="233">
        <f t="shared" si="54"/>
        <v>264.16800000000001</v>
      </c>
      <c r="F214" s="234">
        <f t="shared" si="54"/>
        <v>363.86099999999999</v>
      </c>
      <c r="G214" s="151">
        <f t="shared" si="54"/>
        <v>688.61599999999999</v>
      </c>
      <c r="H214" s="232">
        <f t="shared" si="54"/>
        <v>25.687000000000001</v>
      </c>
      <c r="I214" s="233">
        <f t="shared" si="54"/>
        <v>33.715000000000003</v>
      </c>
      <c r="J214" s="233">
        <f t="shared" si="54"/>
        <v>263.51799999999997</v>
      </c>
      <c r="K214" s="234">
        <f t="shared" si="54"/>
        <v>362.28699999999998</v>
      </c>
      <c r="L214" s="151">
        <f t="shared" si="54"/>
        <v>685.20699999999999</v>
      </c>
      <c r="M214" s="232">
        <f t="shared" si="54"/>
        <v>25.687000000000001</v>
      </c>
      <c r="N214" s="233">
        <f t="shared" si="54"/>
        <v>33.765000000000001</v>
      </c>
      <c r="O214" s="233">
        <f t="shared" si="54"/>
        <v>327.35300000000001</v>
      </c>
      <c r="P214" s="235">
        <f t="shared" si="54"/>
        <v>303.60399999999998</v>
      </c>
      <c r="Q214" s="151">
        <f t="shared" si="54"/>
        <v>690.40899999999999</v>
      </c>
    </row>
    <row r="215" spans="1:17" ht="14.45" customHeight="1" outlineLevel="1" x14ac:dyDescent="0.25">
      <c r="A215" s="29" t="s">
        <v>167</v>
      </c>
      <c r="B215" s="452" t="s">
        <v>149</v>
      </c>
      <c r="C215" s="259">
        <f t="shared" ref="C215:Q215" si="55">ROUND(C216+C217,3)</f>
        <v>0</v>
      </c>
      <c r="D215" s="157">
        <f t="shared" si="55"/>
        <v>4.3</v>
      </c>
      <c r="E215" s="157">
        <f t="shared" si="55"/>
        <v>17.218</v>
      </c>
      <c r="F215" s="158">
        <f t="shared" si="55"/>
        <v>3.6539999999999999</v>
      </c>
      <c r="G215" s="238">
        <f t="shared" si="55"/>
        <v>25.172000000000001</v>
      </c>
      <c r="H215" s="156">
        <f t="shared" si="55"/>
        <v>0</v>
      </c>
      <c r="I215" s="157">
        <f t="shared" si="55"/>
        <v>4.3</v>
      </c>
      <c r="J215" s="157">
        <f t="shared" si="55"/>
        <v>16.518000000000001</v>
      </c>
      <c r="K215" s="158">
        <f t="shared" si="55"/>
        <v>0.93899999999999995</v>
      </c>
      <c r="L215" s="238">
        <f t="shared" si="55"/>
        <v>21.757000000000001</v>
      </c>
      <c r="M215" s="156">
        <f t="shared" si="55"/>
        <v>0</v>
      </c>
      <c r="N215" s="157">
        <f t="shared" si="55"/>
        <v>4.3</v>
      </c>
      <c r="O215" s="157">
        <f t="shared" si="55"/>
        <v>16.402999999999999</v>
      </c>
      <c r="P215" s="159">
        <f t="shared" si="55"/>
        <v>0.997</v>
      </c>
      <c r="Q215" s="238">
        <f t="shared" si="55"/>
        <v>21.7</v>
      </c>
    </row>
    <row r="216" spans="1:17" s="23" customFormat="1" ht="14.45" customHeight="1" outlineLevel="2" x14ac:dyDescent="0.25">
      <c r="A216" s="30" t="s">
        <v>92</v>
      </c>
      <c r="B216" s="453" t="s">
        <v>149</v>
      </c>
      <c r="C216" s="261">
        <f>ROUND('1. Статистика'!N132,3)</f>
        <v>0</v>
      </c>
      <c r="D216" s="172">
        <f>ROUND('1. Статистика'!O132,3)</f>
        <v>4.3</v>
      </c>
      <c r="E216" s="172">
        <f>ROUND('1. Статистика'!P132,3)</f>
        <v>17.218</v>
      </c>
      <c r="F216" s="173">
        <f>ROUND('1. Статистика'!Q132,3)</f>
        <v>10</v>
      </c>
      <c r="G216" s="163">
        <f>ROUND(SUM(C216:F216),3)</f>
        <v>31.518000000000001</v>
      </c>
      <c r="H216" s="171">
        <f>ROUND(C215,3)</f>
        <v>0</v>
      </c>
      <c r="I216" s="171">
        <f>ROUND(D215,3)</f>
        <v>4.3</v>
      </c>
      <c r="J216" s="171">
        <f>ROUND(E215,3)</f>
        <v>17.218</v>
      </c>
      <c r="K216" s="171">
        <f>ROUND(F215,3)</f>
        <v>3.6539999999999999</v>
      </c>
      <c r="L216" s="163">
        <f>ROUND(SUM(H216:K216),3)</f>
        <v>25.172000000000001</v>
      </c>
      <c r="M216" s="171">
        <f>ROUND(H215,3)</f>
        <v>0</v>
      </c>
      <c r="N216" s="171">
        <f>ROUND(I215,3)</f>
        <v>4.3</v>
      </c>
      <c r="O216" s="171">
        <f>ROUND(J215,3)</f>
        <v>16.518000000000001</v>
      </c>
      <c r="P216" s="171">
        <f>ROUND(K215,3)</f>
        <v>0.93899999999999995</v>
      </c>
      <c r="Q216" s="163">
        <f>ROUND(SUM(M216:P216),3)</f>
        <v>21.757000000000001</v>
      </c>
    </row>
    <row r="217" spans="1:17" s="23" customFormat="1" ht="14.45" customHeight="1" outlineLevel="2" x14ac:dyDescent="0.25">
      <c r="A217" s="30" t="s">
        <v>93</v>
      </c>
      <c r="B217" s="453" t="s">
        <v>149</v>
      </c>
      <c r="C217" s="467">
        <f>ROUND('1. Статистика'!C334-C216,3)</f>
        <v>0</v>
      </c>
      <c r="D217" s="468">
        <f>ROUND('1. Статистика'!D334-D216,3)</f>
        <v>0</v>
      </c>
      <c r="E217" s="468">
        <f>ROUND('1. Статистика'!E334-E216,3)</f>
        <v>0</v>
      </c>
      <c r="F217" s="468">
        <f>ROUND('1. Статистика'!F334-F216,3)</f>
        <v>-6.3460000000000001</v>
      </c>
      <c r="G217" s="163">
        <f>ROUND(SUM(C217:F217),3)</f>
        <v>-6.3460000000000001</v>
      </c>
      <c r="H217" s="468">
        <f>ROUND('1. Статистика'!G334-H216,3)</f>
        <v>0</v>
      </c>
      <c r="I217" s="468">
        <f>ROUND('1. Статистика'!H334-I216,3)</f>
        <v>0</v>
      </c>
      <c r="J217" s="468">
        <f>ROUND('1. Статистика'!I334-J216,3)</f>
        <v>-0.7</v>
      </c>
      <c r="K217" s="468">
        <f>ROUND('1. Статистика'!J334-K216,3)</f>
        <v>-2.7149999999999999</v>
      </c>
      <c r="L217" s="163">
        <f>ROUND(SUM(H217:K217),3)</f>
        <v>-3.415</v>
      </c>
      <c r="M217" s="468">
        <f>ROUND('1. Статистика'!K334-M216,3)</f>
        <v>0</v>
      </c>
      <c r="N217" s="468">
        <f>ROUND('1. Статистика'!L334-N216,3)</f>
        <v>0</v>
      </c>
      <c r="O217" s="468">
        <f>ROUND('1. Статистика'!M334-O216,3)</f>
        <v>-0.115</v>
      </c>
      <c r="P217" s="468">
        <f>ROUND('1. Статистика'!N334-P216,3)</f>
        <v>5.8000000000000003E-2</v>
      </c>
      <c r="Q217" s="163">
        <f>ROUND(SUM(M217:P217),3)</f>
        <v>-5.7000000000000002E-2</v>
      </c>
    </row>
    <row r="218" spans="1:17" ht="14.45" customHeight="1" outlineLevel="1" x14ac:dyDescent="0.25">
      <c r="A218" s="29" t="s">
        <v>168</v>
      </c>
      <c r="B218" s="452" t="s">
        <v>149</v>
      </c>
      <c r="C218" s="259">
        <f t="shared" ref="C218:Q218" si="56">ROUND(C219+C220,3)</f>
        <v>0.2</v>
      </c>
      <c r="D218" s="157">
        <f t="shared" si="56"/>
        <v>0.5</v>
      </c>
      <c r="E218" s="157">
        <f t="shared" si="56"/>
        <v>80.088999999999999</v>
      </c>
      <c r="F218" s="158">
        <f t="shared" si="56"/>
        <v>161.44</v>
      </c>
      <c r="G218" s="238">
        <f t="shared" si="56"/>
        <v>242.22900000000001</v>
      </c>
      <c r="H218" s="156">
        <f t="shared" si="56"/>
        <v>0.2</v>
      </c>
      <c r="I218" s="157">
        <f t="shared" si="56"/>
        <v>0.5</v>
      </c>
      <c r="J218" s="157">
        <f t="shared" si="56"/>
        <v>80.088999999999999</v>
      </c>
      <c r="K218" s="158">
        <f t="shared" si="56"/>
        <v>140.67699999999999</v>
      </c>
      <c r="L218" s="238">
        <f t="shared" si="56"/>
        <v>221.46600000000001</v>
      </c>
      <c r="M218" s="156">
        <f t="shared" si="56"/>
        <v>0.2</v>
      </c>
      <c r="N218" s="157">
        <f t="shared" si="56"/>
        <v>0.5</v>
      </c>
      <c r="O218" s="157">
        <f t="shared" si="56"/>
        <v>80.088999999999999</v>
      </c>
      <c r="P218" s="159">
        <f t="shared" si="56"/>
        <v>59.84</v>
      </c>
      <c r="Q218" s="238">
        <f t="shared" si="56"/>
        <v>140.62899999999999</v>
      </c>
    </row>
    <row r="219" spans="1:17" s="23" customFormat="1" ht="14.45" customHeight="1" outlineLevel="2" x14ac:dyDescent="0.25">
      <c r="A219" s="30" t="s">
        <v>92</v>
      </c>
      <c r="B219" s="453" t="s">
        <v>149</v>
      </c>
      <c r="C219" s="261">
        <f>ROUND('1. Статистика'!N133,3)</f>
        <v>0.2</v>
      </c>
      <c r="D219" s="172">
        <f>ROUND('1. Статистика'!O133,3)</f>
        <v>0.5</v>
      </c>
      <c r="E219" s="172">
        <f>ROUND('1. Статистика'!P133,3)</f>
        <v>80.088999999999999</v>
      </c>
      <c r="F219" s="173">
        <f>ROUND('1. Статистика'!Q133,3)</f>
        <v>146.44</v>
      </c>
      <c r="G219" s="163">
        <f>ROUND(SUM(C219:F219),3)</f>
        <v>227.22900000000001</v>
      </c>
      <c r="H219" s="171">
        <f>ROUND(C218,3)</f>
        <v>0.2</v>
      </c>
      <c r="I219" s="171">
        <f>ROUND(D218,3)</f>
        <v>0.5</v>
      </c>
      <c r="J219" s="171">
        <f>ROUND(E218,3)</f>
        <v>80.088999999999999</v>
      </c>
      <c r="K219" s="171">
        <f>ROUND(F218,3)</f>
        <v>161.44</v>
      </c>
      <c r="L219" s="163">
        <f>ROUND(SUM(H219:K219),3)</f>
        <v>242.22900000000001</v>
      </c>
      <c r="M219" s="171">
        <f>ROUND(H218,3)</f>
        <v>0.2</v>
      </c>
      <c r="N219" s="171">
        <f>ROUND(I218,3)</f>
        <v>0.5</v>
      </c>
      <c r="O219" s="171">
        <f>ROUND(J218,3)</f>
        <v>80.088999999999999</v>
      </c>
      <c r="P219" s="171">
        <f>ROUND(K218,3)</f>
        <v>140.67699999999999</v>
      </c>
      <c r="Q219" s="163">
        <f>ROUND(SUM(M219:P219),3)</f>
        <v>221.46600000000001</v>
      </c>
    </row>
    <row r="220" spans="1:17" s="23" customFormat="1" ht="14.45" customHeight="1" outlineLevel="2" x14ac:dyDescent="0.25">
      <c r="A220" s="30" t="s">
        <v>93</v>
      </c>
      <c r="B220" s="453" t="s">
        <v>149</v>
      </c>
      <c r="C220" s="467">
        <f>ROUND('1. Статистика'!C335-C219,3)</f>
        <v>0</v>
      </c>
      <c r="D220" s="468">
        <f>ROUND('1. Статистика'!D335-D219,3)</f>
        <v>0</v>
      </c>
      <c r="E220" s="468">
        <f>ROUND('1. Статистика'!E335-E219,3)</f>
        <v>0</v>
      </c>
      <c r="F220" s="468">
        <f>ROUND('1. Статистика'!F335-F219,3)</f>
        <v>15</v>
      </c>
      <c r="G220" s="163">
        <f>ROUND(SUM(C220:F220),3)</f>
        <v>15</v>
      </c>
      <c r="H220" s="468">
        <f>ROUND('1. Статистика'!G335-H219,3)</f>
        <v>0</v>
      </c>
      <c r="I220" s="468">
        <f>ROUND('1. Статистика'!H335-I219,3)</f>
        <v>0</v>
      </c>
      <c r="J220" s="468">
        <f>ROUND('1. Статистика'!I335-J219,3)</f>
        <v>0</v>
      </c>
      <c r="K220" s="468">
        <f>ROUND('1. Статистика'!J335-K219,3)</f>
        <v>-20.763000000000002</v>
      </c>
      <c r="L220" s="163">
        <f>ROUND(SUM(H220:K220),3)</f>
        <v>-20.763000000000002</v>
      </c>
      <c r="M220" s="468">
        <f>ROUND('1. Статистика'!K335-M219,3)</f>
        <v>0</v>
      </c>
      <c r="N220" s="468">
        <f>ROUND('1. Статистика'!L335-N219,3)</f>
        <v>0</v>
      </c>
      <c r="O220" s="468">
        <f>ROUND('1. Статистика'!M335-O219,3)</f>
        <v>0</v>
      </c>
      <c r="P220" s="468">
        <f>ROUND('1. Статистика'!N335-P219,3)</f>
        <v>-80.837000000000003</v>
      </c>
      <c r="Q220" s="163">
        <f>ROUND(SUM(M220:P220),3)</f>
        <v>-80.837000000000003</v>
      </c>
    </row>
    <row r="221" spans="1:17" ht="14.45" customHeight="1" outlineLevel="1" x14ac:dyDescent="0.25">
      <c r="A221" s="29" t="s">
        <v>169</v>
      </c>
      <c r="B221" s="452" t="s">
        <v>149</v>
      </c>
      <c r="C221" s="259">
        <f t="shared" ref="C221:Q221" si="57">ROUND(C222+C223,3)</f>
        <v>0</v>
      </c>
      <c r="D221" s="157">
        <f t="shared" si="57"/>
        <v>3</v>
      </c>
      <c r="E221" s="157">
        <f t="shared" si="57"/>
        <v>3</v>
      </c>
      <c r="F221" s="158">
        <f t="shared" si="57"/>
        <v>11.641</v>
      </c>
      <c r="G221" s="238">
        <f t="shared" si="57"/>
        <v>17.640999999999998</v>
      </c>
      <c r="H221" s="156">
        <f t="shared" si="57"/>
        <v>0</v>
      </c>
      <c r="I221" s="157">
        <f t="shared" si="57"/>
        <v>3</v>
      </c>
      <c r="J221" s="157">
        <f t="shared" si="57"/>
        <v>3</v>
      </c>
      <c r="K221" s="158">
        <f t="shared" si="57"/>
        <v>11.641</v>
      </c>
      <c r="L221" s="238">
        <f t="shared" si="57"/>
        <v>17.640999999999998</v>
      </c>
      <c r="M221" s="156">
        <f t="shared" si="57"/>
        <v>0</v>
      </c>
      <c r="N221" s="157">
        <f t="shared" si="57"/>
        <v>3</v>
      </c>
      <c r="O221" s="157">
        <f t="shared" si="57"/>
        <v>3</v>
      </c>
      <c r="P221" s="159">
        <f t="shared" si="57"/>
        <v>11.641</v>
      </c>
      <c r="Q221" s="238">
        <f t="shared" si="57"/>
        <v>17.640999999999998</v>
      </c>
    </row>
    <row r="222" spans="1:17" s="23" customFormat="1" ht="14.45" customHeight="1" outlineLevel="2" x14ac:dyDescent="0.25">
      <c r="A222" s="30" t="s">
        <v>92</v>
      </c>
      <c r="B222" s="453" t="s">
        <v>149</v>
      </c>
      <c r="C222" s="261">
        <f>ROUND('1. Статистика'!N134,3)</f>
        <v>0</v>
      </c>
      <c r="D222" s="172">
        <f>ROUND('1. Статистика'!O134,3)</f>
        <v>3</v>
      </c>
      <c r="E222" s="172">
        <f>ROUND('1. Статистика'!P134,3)</f>
        <v>3</v>
      </c>
      <c r="F222" s="173">
        <f>ROUND('1. Статистика'!Q134,3)</f>
        <v>11.641</v>
      </c>
      <c r="G222" s="163">
        <f>ROUND(SUM(C222:F222),3)</f>
        <v>17.640999999999998</v>
      </c>
      <c r="H222" s="171">
        <f>ROUND(C221,3)</f>
        <v>0</v>
      </c>
      <c r="I222" s="171">
        <f>ROUND(D221,3)</f>
        <v>3</v>
      </c>
      <c r="J222" s="171">
        <f>ROUND(E221,3)</f>
        <v>3</v>
      </c>
      <c r="K222" s="171">
        <f>ROUND(F221,3)</f>
        <v>11.641</v>
      </c>
      <c r="L222" s="163">
        <f>ROUND(SUM(H222:K222),3)</f>
        <v>17.640999999999998</v>
      </c>
      <c r="M222" s="171">
        <f>ROUND(H221,3)</f>
        <v>0</v>
      </c>
      <c r="N222" s="171">
        <f>ROUND(I221,3)</f>
        <v>3</v>
      </c>
      <c r="O222" s="171">
        <f>ROUND(J221,3)</f>
        <v>3</v>
      </c>
      <c r="P222" s="171">
        <f>ROUND(K221,3)</f>
        <v>11.641</v>
      </c>
      <c r="Q222" s="163">
        <f>ROUND(SUM(M222:P222),3)</f>
        <v>17.640999999999998</v>
      </c>
    </row>
    <row r="223" spans="1:17" s="23" customFormat="1" ht="14.45" customHeight="1" outlineLevel="2" x14ac:dyDescent="0.25">
      <c r="A223" s="30" t="s">
        <v>93</v>
      </c>
      <c r="B223" s="453" t="s">
        <v>149</v>
      </c>
      <c r="C223" s="467">
        <f>ROUND('1. Статистика'!C336-C222,3)</f>
        <v>0</v>
      </c>
      <c r="D223" s="468">
        <f>ROUND('1. Статистика'!D336-D222,3)</f>
        <v>0</v>
      </c>
      <c r="E223" s="468">
        <f>ROUND('1. Статистика'!E336-E222,3)</f>
        <v>0</v>
      </c>
      <c r="F223" s="468">
        <f>ROUND('1. Статистика'!F336-F222,3)</f>
        <v>0</v>
      </c>
      <c r="G223" s="163">
        <f>ROUND(SUM(C223:F223),3)</f>
        <v>0</v>
      </c>
      <c r="H223" s="468">
        <f>ROUND('1. Статистика'!G336-H222,3)</f>
        <v>0</v>
      </c>
      <c r="I223" s="468">
        <f>ROUND('1. Статистика'!H336-I222,3)</f>
        <v>0</v>
      </c>
      <c r="J223" s="468">
        <f>ROUND('1. Статистика'!I336-J222,3)</f>
        <v>0</v>
      </c>
      <c r="K223" s="468">
        <f>ROUND('1. Статистика'!J336-K222,3)</f>
        <v>0</v>
      </c>
      <c r="L223" s="163">
        <f>ROUND(SUM(H223:K223),3)</f>
        <v>0</v>
      </c>
      <c r="M223" s="468">
        <f>ROUND('1. Статистика'!K336-M222,3)</f>
        <v>0</v>
      </c>
      <c r="N223" s="468">
        <f>ROUND('1. Статистика'!L336-N222,3)</f>
        <v>0</v>
      </c>
      <c r="O223" s="468">
        <f>ROUND('1. Статистика'!M336-O222,3)</f>
        <v>0</v>
      </c>
      <c r="P223" s="468">
        <f>ROUND('1. Статистика'!N336-P222,3)</f>
        <v>0</v>
      </c>
      <c r="Q223" s="163">
        <f>ROUND(SUM(M223:P223),3)</f>
        <v>0</v>
      </c>
    </row>
    <row r="224" spans="1:17" ht="14.45" customHeight="1" outlineLevel="1" x14ac:dyDescent="0.25">
      <c r="A224" s="29" t="s">
        <v>170</v>
      </c>
      <c r="B224" s="452" t="s">
        <v>149</v>
      </c>
      <c r="C224" s="259">
        <f t="shared" ref="C224:Q224" si="58">ROUND(C225+C226,3)</f>
        <v>0</v>
      </c>
      <c r="D224" s="157">
        <f t="shared" si="58"/>
        <v>0</v>
      </c>
      <c r="E224" s="157">
        <f t="shared" si="58"/>
        <v>0</v>
      </c>
      <c r="F224" s="158">
        <f t="shared" si="58"/>
        <v>0</v>
      </c>
      <c r="G224" s="238">
        <f t="shared" si="58"/>
        <v>0</v>
      </c>
      <c r="H224" s="156">
        <f t="shared" si="58"/>
        <v>0</v>
      </c>
      <c r="I224" s="157">
        <f t="shared" si="58"/>
        <v>0</v>
      </c>
      <c r="J224" s="157">
        <f t="shared" si="58"/>
        <v>0</v>
      </c>
      <c r="K224" s="158">
        <f t="shared" si="58"/>
        <v>0</v>
      </c>
      <c r="L224" s="238">
        <f t="shared" si="58"/>
        <v>0</v>
      </c>
      <c r="M224" s="156">
        <f t="shared" si="58"/>
        <v>0</v>
      </c>
      <c r="N224" s="157">
        <f t="shared" si="58"/>
        <v>0</v>
      </c>
      <c r="O224" s="157">
        <f t="shared" si="58"/>
        <v>0</v>
      </c>
      <c r="P224" s="159">
        <f t="shared" si="58"/>
        <v>0</v>
      </c>
      <c r="Q224" s="238">
        <f t="shared" si="58"/>
        <v>0</v>
      </c>
    </row>
    <row r="225" spans="1:17" s="23" customFormat="1" ht="14.45" customHeight="1" outlineLevel="2" x14ac:dyDescent="0.25">
      <c r="A225" s="30" t="s">
        <v>92</v>
      </c>
      <c r="B225" s="453" t="s">
        <v>149</v>
      </c>
      <c r="C225" s="261">
        <f>ROUND('1. Статистика'!N135,3)</f>
        <v>0</v>
      </c>
      <c r="D225" s="172">
        <f>ROUND('1. Статистика'!O135,3)</f>
        <v>0</v>
      </c>
      <c r="E225" s="172">
        <f>ROUND('1. Статистика'!P135,3)</f>
        <v>0</v>
      </c>
      <c r="F225" s="173">
        <f>ROUND('1. Статистика'!Q135,3)</f>
        <v>0</v>
      </c>
      <c r="G225" s="163">
        <f>ROUND(SUM(C225:F225),3)</f>
        <v>0</v>
      </c>
      <c r="H225" s="171">
        <f>ROUND(C224,3)</f>
        <v>0</v>
      </c>
      <c r="I225" s="171">
        <f>ROUND(D224,3)</f>
        <v>0</v>
      </c>
      <c r="J225" s="171">
        <f>ROUND(E224,3)</f>
        <v>0</v>
      </c>
      <c r="K225" s="171">
        <f>ROUND(F224,3)</f>
        <v>0</v>
      </c>
      <c r="L225" s="163">
        <f>ROUND(SUM(H225:K225),3)</f>
        <v>0</v>
      </c>
      <c r="M225" s="171">
        <f>ROUND(H224,3)</f>
        <v>0</v>
      </c>
      <c r="N225" s="171">
        <f>ROUND(I224,3)</f>
        <v>0</v>
      </c>
      <c r="O225" s="171">
        <f>ROUND(J224,3)</f>
        <v>0</v>
      </c>
      <c r="P225" s="171">
        <f>ROUND(K224,3)</f>
        <v>0</v>
      </c>
      <c r="Q225" s="163">
        <f>ROUND(SUM(M225:P225),3)</f>
        <v>0</v>
      </c>
    </row>
    <row r="226" spans="1:17" s="23" customFormat="1" ht="14.45" customHeight="1" outlineLevel="2" x14ac:dyDescent="0.25">
      <c r="A226" s="30" t="s">
        <v>93</v>
      </c>
      <c r="B226" s="453" t="s">
        <v>149</v>
      </c>
      <c r="C226" s="467">
        <f>ROUND('1. Статистика'!C337-C225,3)</f>
        <v>0</v>
      </c>
      <c r="D226" s="468">
        <f>ROUND('1. Статистика'!D337-D225,3)</f>
        <v>0</v>
      </c>
      <c r="E226" s="468">
        <f>ROUND('1. Статистика'!E337-E225,3)</f>
        <v>0</v>
      </c>
      <c r="F226" s="468">
        <f>ROUND('1. Статистика'!F337-F225,3)</f>
        <v>0</v>
      </c>
      <c r="G226" s="163">
        <f>ROUND(SUM(C226:F226),3)</f>
        <v>0</v>
      </c>
      <c r="H226" s="468">
        <f>ROUND('1. Статистика'!G337-H225,3)</f>
        <v>0</v>
      </c>
      <c r="I226" s="468">
        <f>ROUND('1. Статистика'!H337-I225,3)</f>
        <v>0</v>
      </c>
      <c r="J226" s="468">
        <f>ROUND('1. Статистика'!I337-J225,3)</f>
        <v>0</v>
      </c>
      <c r="K226" s="468">
        <f>ROUND('1. Статистика'!J337-K225,3)</f>
        <v>0</v>
      </c>
      <c r="L226" s="163">
        <f>ROUND(SUM(H226:K226),3)</f>
        <v>0</v>
      </c>
      <c r="M226" s="468">
        <f>ROUND('1. Статистика'!K337-M225,3)</f>
        <v>0</v>
      </c>
      <c r="N226" s="468">
        <f>ROUND('1. Статистика'!L337-N225,3)</f>
        <v>0</v>
      </c>
      <c r="O226" s="468">
        <f>ROUND('1. Статистика'!M337-O225,3)</f>
        <v>0</v>
      </c>
      <c r="P226" s="468">
        <f>ROUND('1. Статистика'!N337-P225,3)</f>
        <v>0</v>
      </c>
      <c r="Q226" s="178">
        <f>ROUND(SUM(M226:P226),3)</f>
        <v>0</v>
      </c>
    </row>
    <row r="227" spans="1:17" ht="14.45" customHeight="1" outlineLevel="1" x14ac:dyDescent="0.25">
      <c r="A227" s="29" t="s">
        <v>171</v>
      </c>
      <c r="B227" s="452" t="s">
        <v>149</v>
      </c>
      <c r="C227" s="259">
        <f t="shared" ref="C227:Q227" si="59">ROUND(C228+C229,3)</f>
        <v>0</v>
      </c>
      <c r="D227" s="157">
        <f t="shared" si="59"/>
        <v>2</v>
      </c>
      <c r="E227" s="157">
        <f t="shared" si="59"/>
        <v>3</v>
      </c>
      <c r="F227" s="158">
        <f t="shared" si="59"/>
        <v>3.226</v>
      </c>
      <c r="G227" s="238">
        <f t="shared" si="59"/>
        <v>8.2260000000000009</v>
      </c>
      <c r="H227" s="156">
        <f t="shared" si="59"/>
        <v>0</v>
      </c>
      <c r="I227" s="157">
        <f t="shared" si="59"/>
        <v>0.81499999999999995</v>
      </c>
      <c r="J227" s="157">
        <f t="shared" si="59"/>
        <v>3.05</v>
      </c>
      <c r="K227" s="158">
        <f t="shared" si="59"/>
        <v>3.13</v>
      </c>
      <c r="L227" s="238">
        <f t="shared" si="59"/>
        <v>6.9950000000000001</v>
      </c>
      <c r="M227" s="156">
        <f t="shared" si="59"/>
        <v>0</v>
      </c>
      <c r="N227" s="157">
        <f t="shared" si="59"/>
        <v>0.86499999999999999</v>
      </c>
      <c r="O227" s="157">
        <f t="shared" si="59"/>
        <v>3</v>
      </c>
      <c r="P227" s="159">
        <f t="shared" si="59"/>
        <v>3.226</v>
      </c>
      <c r="Q227" s="238">
        <f t="shared" si="59"/>
        <v>7.0910000000000002</v>
      </c>
    </row>
    <row r="228" spans="1:17" s="23" customFormat="1" ht="14.45" customHeight="1" outlineLevel="2" x14ac:dyDescent="0.25">
      <c r="A228" s="30" t="s">
        <v>92</v>
      </c>
      <c r="B228" s="453" t="s">
        <v>149</v>
      </c>
      <c r="C228" s="261">
        <f>ROUND('1. Статистика'!N136,3)</f>
        <v>0</v>
      </c>
      <c r="D228" s="172">
        <f>ROUND('1. Статистика'!O136,3)</f>
        <v>2</v>
      </c>
      <c r="E228" s="172">
        <f>ROUND('1. Статистика'!P136,3)</f>
        <v>3</v>
      </c>
      <c r="F228" s="173">
        <f>ROUND('1. Статистика'!Q136,3)</f>
        <v>3.226</v>
      </c>
      <c r="G228" s="163">
        <f>ROUND(SUM(C228:F228),3)</f>
        <v>8.2260000000000009</v>
      </c>
      <c r="H228" s="171">
        <f>ROUND(C227,3)</f>
        <v>0</v>
      </c>
      <c r="I228" s="171">
        <f>ROUND(D227,3)</f>
        <v>2</v>
      </c>
      <c r="J228" s="171">
        <f>ROUND(E227,3)</f>
        <v>3</v>
      </c>
      <c r="K228" s="171">
        <f>ROUND(F227,3)</f>
        <v>3.226</v>
      </c>
      <c r="L228" s="163">
        <f>ROUND(SUM(H228:K228),3)</f>
        <v>8.2260000000000009</v>
      </c>
      <c r="M228" s="171">
        <f>ROUND(H227,3)</f>
        <v>0</v>
      </c>
      <c r="N228" s="171">
        <f>ROUND(I227,3)</f>
        <v>0.81499999999999995</v>
      </c>
      <c r="O228" s="171">
        <f>ROUND(J227,3)</f>
        <v>3.05</v>
      </c>
      <c r="P228" s="171">
        <f>ROUND(K227,3)</f>
        <v>3.13</v>
      </c>
      <c r="Q228" s="163">
        <f>ROUND(SUM(M228:P228),3)</f>
        <v>6.9950000000000001</v>
      </c>
    </row>
    <row r="229" spans="1:17" s="23" customFormat="1" ht="14.45" customHeight="1" outlineLevel="2" x14ac:dyDescent="0.25">
      <c r="A229" s="30" t="s">
        <v>93</v>
      </c>
      <c r="B229" s="453" t="s">
        <v>149</v>
      </c>
      <c r="C229" s="467">
        <f>ROUND('1. Статистика'!C338-C228,3)</f>
        <v>0</v>
      </c>
      <c r="D229" s="468">
        <f>ROUND('1. Статистика'!D338-D228,3)</f>
        <v>0</v>
      </c>
      <c r="E229" s="468">
        <f>ROUND('1. Статистика'!E338-E228,3)</f>
        <v>0</v>
      </c>
      <c r="F229" s="468">
        <f>ROUND('1. Статистика'!F338-F228,3)</f>
        <v>0</v>
      </c>
      <c r="G229" s="163">
        <f>ROUND(SUM(C229:F229),3)</f>
        <v>0</v>
      </c>
      <c r="H229" s="468">
        <f>ROUND('1. Статистика'!G338-H228,3)</f>
        <v>0</v>
      </c>
      <c r="I229" s="468">
        <f>ROUND('1. Статистика'!H338-I228,3)</f>
        <v>-1.1850000000000001</v>
      </c>
      <c r="J229" s="468">
        <f>ROUND('1. Статистика'!I338-J228,3)</f>
        <v>0.05</v>
      </c>
      <c r="K229" s="468">
        <f>ROUND('1. Статистика'!J338-K228,3)</f>
        <v>-9.6000000000000002E-2</v>
      </c>
      <c r="L229" s="163">
        <f>ROUND(SUM(H229:K229),3)</f>
        <v>-1.2310000000000001</v>
      </c>
      <c r="M229" s="468">
        <f>ROUND('1. Статистика'!K338-M228,3)</f>
        <v>0</v>
      </c>
      <c r="N229" s="468">
        <f>ROUND('1. Статистика'!L338-N228,3)</f>
        <v>0.05</v>
      </c>
      <c r="O229" s="468">
        <f>ROUND('1. Статистика'!M338-O228,3)</f>
        <v>-0.05</v>
      </c>
      <c r="P229" s="468">
        <f>ROUND('1. Статистика'!N338-P228,3)</f>
        <v>9.6000000000000002E-2</v>
      </c>
      <c r="Q229" s="163">
        <f>ROUND(SUM(M229:P229),3)</f>
        <v>9.6000000000000002E-2</v>
      </c>
    </row>
    <row r="230" spans="1:17" ht="14.45" customHeight="1" outlineLevel="1" x14ac:dyDescent="0.25">
      <c r="A230" s="29" t="s">
        <v>176</v>
      </c>
      <c r="B230" s="452" t="s">
        <v>149</v>
      </c>
      <c r="C230" s="259">
        <f t="shared" ref="C230:Q230" si="60">ROUND(C231+C232,3)</f>
        <v>25</v>
      </c>
      <c r="D230" s="157">
        <f t="shared" si="60"/>
        <v>25</v>
      </c>
      <c r="E230" s="157">
        <f t="shared" si="60"/>
        <v>32</v>
      </c>
      <c r="F230" s="158">
        <f t="shared" si="60"/>
        <v>138.49600000000001</v>
      </c>
      <c r="G230" s="238">
        <f t="shared" si="60"/>
        <v>220.49600000000001</v>
      </c>
      <c r="H230" s="156">
        <f t="shared" si="60"/>
        <v>25</v>
      </c>
      <c r="I230" s="157">
        <f t="shared" si="60"/>
        <v>25</v>
      </c>
      <c r="J230" s="157">
        <f t="shared" si="60"/>
        <v>32</v>
      </c>
      <c r="K230" s="158">
        <f t="shared" si="60"/>
        <v>138.49600000000001</v>
      </c>
      <c r="L230" s="238">
        <f t="shared" si="60"/>
        <v>220.49600000000001</v>
      </c>
      <c r="M230" s="156">
        <f t="shared" si="60"/>
        <v>25</v>
      </c>
      <c r="N230" s="157">
        <f t="shared" si="60"/>
        <v>25</v>
      </c>
      <c r="O230" s="157">
        <f t="shared" si="60"/>
        <v>32</v>
      </c>
      <c r="P230" s="159">
        <f t="shared" si="60"/>
        <v>138.49600000000001</v>
      </c>
      <c r="Q230" s="238">
        <f t="shared" si="60"/>
        <v>220.49600000000001</v>
      </c>
    </row>
    <row r="231" spans="1:17" s="23" customFormat="1" ht="14.45" customHeight="1" outlineLevel="2" x14ac:dyDescent="0.25">
      <c r="A231" s="30" t="s">
        <v>92</v>
      </c>
      <c r="B231" s="453" t="s">
        <v>149</v>
      </c>
      <c r="C231" s="261">
        <f>ROUND('1. Статистика'!N137,3)</f>
        <v>25</v>
      </c>
      <c r="D231" s="172">
        <f>ROUND('1. Статистика'!O137,3)</f>
        <v>25</v>
      </c>
      <c r="E231" s="172">
        <f>ROUND('1. Статистика'!P137,3)</f>
        <v>32</v>
      </c>
      <c r="F231" s="173">
        <f>ROUND('1. Статистика'!Q137,3)</f>
        <v>138.49600000000001</v>
      </c>
      <c r="G231" s="163">
        <f>ROUND(SUM(C231:F231),3)</f>
        <v>220.49600000000001</v>
      </c>
      <c r="H231" s="171">
        <f>ROUND(C230,3)</f>
        <v>25</v>
      </c>
      <c r="I231" s="171">
        <f>ROUND(D230,3)</f>
        <v>25</v>
      </c>
      <c r="J231" s="171">
        <f>ROUND(E230,3)</f>
        <v>32</v>
      </c>
      <c r="K231" s="171">
        <f>ROUND(F230,3)</f>
        <v>138.49600000000001</v>
      </c>
      <c r="L231" s="163">
        <f>ROUND(SUM(H231:K231),3)</f>
        <v>220.49600000000001</v>
      </c>
      <c r="M231" s="171">
        <f>ROUND(H230,3)</f>
        <v>25</v>
      </c>
      <c r="N231" s="171">
        <f>ROUND(I230,3)</f>
        <v>25</v>
      </c>
      <c r="O231" s="171">
        <f>ROUND(J230,3)</f>
        <v>32</v>
      </c>
      <c r="P231" s="171">
        <f>ROUND(K230,3)</f>
        <v>138.49600000000001</v>
      </c>
      <c r="Q231" s="163">
        <f>ROUND(SUM(M231:P231),3)</f>
        <v>220.49600000000001</v>
      </c>
    </row>
    <row r="232" spans="1:17" s="23" customFormat="1" ht="14.45" customHeight="1" outlineLevel="2" x14ac:dyDescent="0.25">
      <c r="A232" s="30" t="s">
        <v>93</v>
      </c>
      <c r="B232" s="453" t="s">
        <v>149</v>
      </c>
      <c r="C232" s="467">
        <f>ROUND('1. Статистика'!C339-C231,3)</f>
        <v>0</v>
      </c>
      <c r="D232" s="468">
        <f>ROUND('1. Статистика'!D339-D231,3)</f>
        <v>0</v>
      </c>
      <c r="E232" s="468">
        <f>ROUND('1. Статистика'!E339-E231,3)</f>
        <v>0</v>
      </c>
      <c r="F232" s="468">
        <f>ROUND('1. Статистика'!F339-F231,3)</f>
        <v>0</v>
      </c>
      <c r="G232" s="163">
        <f>ROUND(SUM(C232:F232),3)</f>
        <v>0</v>
      </c>
      <c r="H232" s="468">
        <f>ROUND('1. Статистика'!G339-H231,3)</f>
        <v>0</v>
      </c>
      <c r="I232" s="468">
        <f>ROUND('1. Статистика'!H339-I231,3)</f>
        <v>0</v>
      </c>
      <c r="J232" s="468">
        <f>ROUND('1. Статистика'!I339-J231,3)</f>
        <v>0</v>
      </c>
      <c r="K232" s="468">
        <f>ROUND('1. Статистика'!J339-K231,3)</f>
        <v>0</v>
      </c>
      <c r="L232" s="163">
        <f>ROUND(SUM(H232:K232),3)</f>
        <v>0</v>
      </c>
      <c r="M232" s="468">
        <f>ROUND('1. Статистика'!K339-M231,3)</f>
        <v>0</v>
      </c>
      <c r="N232" s="468">
        <f>ROUND('1. Статистика'!L339-N231,3)</f>
        <v>0</v>
      </c>
      <c r="O232" s="468">
        <f>ROUND('1. Статистика'!M339-O231,3)</f>
        <v>0</v>
      </c>
      <c r="P232" s="468">
        <f>ROUND('1. Статистика'!N339-P231,3)</f>
        <v>0</v>
      </c>
      <c r="Q232" s="163">
        <f>ROUND(SUM(M232:P232),3)</f>
        <v>0</v>
      </c>
    </row>
    <row r="233" spans="1:17" ht="14.45" customHeight="1" outlineLevel="1" x14ac:dyDescent="0.25">
      <c r="A233" s="29" t="s">
        <v>172</v>
      </c>
      <c r="B233" s="452" t="s">
        <v>149</v>
      </c>
      <c r="C233" s="259">
        <f t="shared" ref="C233:Q233" si="61">ROUND(C234+C235,3)</f>
        <v>0.48699999999999999</v>
      </c>
      <c r="D233" s="157">
        <f t="shared" si="61"/>
        <v>0.1</v>
      </c>
      <c r="E233" s="157">
        <f t="shared" si="61"/>
        <v>128.86099999999999</v>
      </c>
      <c r="F233" s="158">
        <f t="shared" si="61"/>
        <v>45.404000000000003</v>
      </c>
      <c r="G233" s="238">
        <f t="shared" si="61"/>
        <v>174.852</v>
      </c>
      <c r="H233" s="156">
        <f t="shared" si="61"/>
        <v>0.48699999999999999</v>
      </c>
      <c r="I233" s="157">
        <f t="shared" si="61"/>
        <v>0.1</v>
      </c>
      <c r="J233" s="157">
        <f t="shared" si="61"/>
        <v>128.86099999999999</v>
      </c>
      <c r="K233" s="158">
        <f t="shared" si="61"/>
        <v>67.403999999999996</v>
      </c>
      <c r="L233" s="238">
        <f t="shared" si="61"/>
        <v>196.852</v>
      </c>
      <c r="M233" s="156">
        <f t="shared" si="61"/>
        <v>0.48699999999999999</v>
      </c>
      <c r="N233" s="157">
        <f t="shared" si="61"/>
        <v>0.1</v>
      </c>
      <c r="O233" s="157">
        <f t="shared" si="61"/>
        <v>192.86099999999999</v>
      </c>
      <c r="P233" s="159">
        <f t="shared" si="61"/>
        <v>89.403999999999996</v>
      </c>
      <c r="Q233" s="238">
        <f t="shared" si="61"/>
        <v>282.85199999999998</v>
      </c>
    </row>
    <row r="234" spans="1:17" s="23" customFormat="1" ht="14.45" customHeight="1" outlineLevel="2" x14ac:dyDescent="0.25">
      <c r="A234" s="30" t="s">
        <v>92</v>
      </c>
      <c r="B234" s="453" t="s">
        <v>149</v>
      </c>
      <c r="C234" s="261">
        <f>ROUND('1. Статистика'!N138,3)</f>
        <v>0.48699999999999999</v>
      </c>
      <c r="D234" s="172">
        <f>ROUND('1. Статистика'!O138,3)</f>
        <v>0.1</v>
      </c>
      <c r="E234" s="172">
        <f>ROUND('1. Статистика'!P138,3)</f>
        <v>128.86099999999999</v>
      </c>
      <c r="F234" s="173">
        <f>ROUND('1. Статистика'!Q138,3)</f>
        <v>23.404</v>
      </c>
      <c r="G234" s="163">
        <f>ROUND(SUM(C234:F234),3)</f>
        <v>152.852</v>
      </c>
      <c r="H234" s="171">
        <f>ROUND(C233,3)</f>
        <v>0.48699999999999999</v>
      </c>
      <c r="I234" s="171">
        <f>ROUND(D233,3)</f>
        <v>0.1</v>
      </c>
      <c r="J234" s="171">
        <f>ROUND(E233,3)</f>
        <v>128.86099999999999</v>
      </c>
      <c r="K234" s="171">
        <f>ROUND(F233,3)</f>
        <v>45.404000000000003</v>
      </c>
      <c r="L234" s="163">
        <f>ROUND(SUM(H234:K234),3)</f>
        <v>174.852</v>
      </c>
      <c r="M234" s="171">
        <f>ROUND(H233,3)</f>
        <v>0.48699999999999999</v>
      </c>
      <c r="N234" s="171">
        <f>ROUND(I233,3)</f>
        <v>0.1</v>
      </c>
      <c r="O234" s="171">
        <f>ROUND(J233,3)</f>
        <v>128.86099999999999</v>
      </c>
      <c r="P234" s="171">
        <f>ROUND(K233,3)</f>
        <v>67.403999999999996</v>
      </c>
      <c r="Q234" s="163">
        <f>ROUND(SUM(M234:P234),3)</f>
        <v>196.852</v>
      </c>
    </row>
    <row r="235" spans="1:17" s="23" customFormat="1" ht="14.45" customHeight="1" outlineLevel="2" x14ac:dyDescent="0.25">
      <c r="A235" s="30" t="s">
        <v>93</v>
      </c>
      <c r="B235" s="453" t="s">
        <v>149</v>
      </c>
      <c r="C235" s="467">
        <f>ROUND('1. Статистика'!C340-C234,3)</f>
        <v>0</v>
      </c>
      <c r="D235" s="468">
        <f>ROUND('1. Статистика'!D340-D234,3)</f>
        <v>0</v>
      </c>
      <c r="E235" s="468">
        <f>ROUND('1. Статистика'!E340-E234,3)</f>
        <v>0</v>
      </c>
      <c r="F235" s="468">
        <f>ROUND('1. Статистика'!F340-F234,3)</f>
        <v>22</v>
      </c>
      <c r="G235" s="163">
        <f>ROUND(SUM(C235:F235),3)</f>
        <v>22</v>
      </c>
      <c r="H235" s="468">
        <f>ROUND('1. Статистика'!G340-H234,3)</f>
        <v>0</v>
      </c>
      <c r="I235" s="468">
        <f>ROUND('1. Статистика'!H340-I234,3)</f>
        <v>0</v>
      </c>
      <c r="J235" s="468">
        <f>ROUND('1. Статистика'!I340-J234,3)</f>
        <v>0</v>
      </c>
      <c r="K235" s="468">
        <f>ROUND('1. Статистика'!J340-K234,3)</f>
        <v>22</v>
      </c>
      <c r="L235" s="163">
        <f>ROUND(SUM(H235:K235),3)</f>
        <v>22</v>
      </c>
      <c r="M235" s="468">
        <f>ROUND('1. Статистика'!K340-M234,3)</f>
        <v>0</v>
      </c>
      <c r="N235" s="468">
        <f>ROUND('1. Статистика'!L340-N234,3)</f>
        <v>0</v>
      </c>
      <c r="O235" s="468">
        <f>ROUND('1. Статистика'!M340-O234,3)</f>
        <v>64</v>
      </c>
      <c r="P235" s="468">
        <f>ROUND('1. Статистика'!N340-P234,3)</f>
        <v>22</v>
      </c>
      <c r="Q235" s="178">
        <f>ROUND(SUM(M235:P235),3)</f>
        <v>86</v>
      </c>
    </row>
    <row r="236" spans="1:17" s="33" customFormat="1" x14ac:dyDescent="0.25">
      <c r="A236" s="248" t="s">
        <v>166</v>
      </c>
      <c r="B236" s="455" t="s">
        <v>149</v>
      </c>
      <c r="C236" s="258">
        <f t="shared" ref="C236:Q236" si="62">ROUND(C237+C240+C243+C246+C249+C252+C255,3)</f>
        <v>17.2</v>
      </c>
      <c r="D236" s="233">
        <f t="shared" si="62"/>
        <v>38.299999999999997</v>
      </c>
      <c r="E236" s="233">
        <f t="shared" si="62"/>
        <v>54.1</v>
      </c>
      <c r="F236" s="234">
        <f t="shared" si="62"/>
        <v>71.5</v>
      </c>
      <c r="G236" s="151">
        <f t="shared" si="62"/>
        <v>181.1</v>
      </c>
      <c r="H236" s="232">
        <f t="shared" si="62"/>
        <v>17.2</v>
      </c>
      <c r="I236" s="233">
        <f t="shared" si="62"/>
        <v>38.299999999999997</v>
      </c>
      <c r="J236" s="233">
        <f t="shared" si="62"/>
        <v>54.1</v>
      </c>
      <c r="K236" s="234">
        <f t="shared" si="62"/>
        <v>71.5</v>
      </c>
      <c r="L236" s="151">
        <f t="shared" si="62"/>
        <v>181.1</v>
      </c>
      <c r="M236" s="232">
        <f t="shared" si="62"/>
        <v>17.198</v>
      </c>
      <c r="N236" s="233">
        <f t="shared" si="62"/>
        <v>38.299999999999997</v>
      </c>
      <c r="O236" s="233">
        <f t="shared" si="62"/>
        <v>54.1</v>
      </c>
      <c r="P236" s="235">
        <f t="shared" si="62"/>
        <v>71.5</v>
      </c>
      <c r="Q236" s="151">
        <f t="shared" si="62"/>
        <v>181.09800000000001</v>
      </c>
    </row>
    <row r="237" spans="1:17" ht="14.45" customHeight="1" outlineLevel="1" x14ac:dyDescent="0.25">
      <c r="A237" s="29" t="s">
        <v>167</v>
      </c>
      <c r="B237" s="452" t="s">
        <v>149</v>
      </c>
      <c r="C237" s="259">
        <f t="shared" ref="C237:Q237" si="63">ROUND(C238+C239,3)</f>
        <v>1.5</v>
      </c>
      <c r="D237" s="157">
        <f t="shared" si="63"/>
        <v>4.5</v>
      </c>
      <c r="E237" s="157">
        <f t="shared" si="63"/>
        <v>3.5</v>
      </c>
      <c r="F237" s="158">
        <f t="shared" si="63"/>
        <v>3.1</v>
      </c>
      <c r="G237" s="238">
        <f t="shared" si="63"/>
        <v>12.6</v>
      </c>
      <c r="H237" s="156">
        <f t="shared" si="63"/>
        <v>1.5</v>
      </c>
      <c r="I237" s="157">
        <f t="shared" si="63"/>
        <v>4.5</v>
      </c>
      <c r="J237" s="157">
        <f t="shared" si="63"/>
        <v>3.5</v>
      </c>
      <c r="K237" s="158">
        <f t="shared" si="63"/>
        <v>3.1</v>
      </c>
      <c r="L237" s="238">
        <f t="shared" si="63"/>
        <v>12.6</v>
      </c>
      <c r="M237" s="156">
        <f t="shared" si="63"/>
        <v>1.5</v>
      </c>
      <c r="N237" s="157">
        <f t="shared" si="63"/>
        <v>4.5</v>
      </c>
      <c r="O237" s="157">
        <f t="shared" si="63"/>
        <v>3.5</v>
      </c>
      <c r="P237" s="159">
        <f t="shared" si="63"/>
        <v>3.1</v>
      </c>
      <c r="Q237" s="240">
        <f t="shared" si="63"/>
        <v>12.6</v>
      </c>
    </row>
    <row r="238" spans="1:17" s="23" customFormat="1" ht="14.45" customHeight="1" outlineLevel="2" x14ac:dyDescent="0.25">
      <c r="A238" s="30" t="s">
        <v>94</v>
      </c>
      <c r="B238" s="453" t="s">
        <v>149</v>
      </c>
      <c r="C238" s="261">
        <f>ROUND('1. Статистика'!N140,3)</f>
        <v>1.5</v>
      </c>
      <c r="D238" s="172">
        <f>ROUND('1. Статистика'!O140,3)</f>
        <v>4.5</v>
      </c>
      <c r="E238" s="172">
        <f>ROUND('1. Статистика'!P140,3)</f>
        <v>5.5</v>
      </c>
      <c r="F238" s="173">
        <f>ROUND('1. Статистика'!Q140,3)</f>
        <v>3.1</v>
      </c>
      <c r="G238" s="163">
        <f>ROUND(SUM(C238:F238),3)</f>
        <v>14.6</v>
      </c>
      <c r="H238" s="171">
        <f>ROUND(C237,3)</f>
        <v>1.5</v>
      </c>
      <c r="I238" s="172">
        <f>ROUND(D237,3)</f>
        <v>4.5</v>
      </c>
      <c r="J238" s="172">
        <f>ROUND(E237,3)</f>
        <v>3.5</v>
      </c>
      <c r="K238" s="173">
        <f>ROUND(F237,3)</f>
        <v>3.1</v>
      </c>
      <c r="L238" s="163">
        <f>ROUND(SUM(H238:K238),3)</f>
        <v>12.6</v>
      </c>
      <c r="M238" s="171">
        <f>ROUND(H237,3)</f>
        <v>1.5</v>
      </c>
      <c r="N238" s="172">
        <f>ROUND(I237,3)</f>
        <v>4.5</v>
      </c>
      <c r="O238" s="172">
        <f>ROUND(J237,3)</f>
        <v>3.5</v>
      </c>
      <c r="P238" s="174">
        <f>ROUND(K237,3)</f>
        <v>3.1</v>
      </c>
      <c r="Q238" s="178">
        <f>ROUND(SUM(M238:P238),3)</f>
        <v>12.6</v>
      </c>
    </row>
    <row r="239" spans="1:17" s="23" customFormat="1" ht="28.5" customHeight="1" outlineLevel="2" x14ac:dyDescent="0.25">
      <c r="A239" s="30" t="s">
        <v>95</v>
      </c>
      <c r="B239" s="453" t="s">
        <v>149</v>
      </c>
      <c r="C239" s="467">
        <f>ROUND('2. Прогноз. Без корректировки'!C239,3)</f>
        <v>0</v>
      </c>
      <c r="D239" s="468">
        <f>ROUND('2. Прогноз. Без корректировки'!D239,3)</f>
        <v>0</v>
      </c>
      <c r="E239" s="468">
        <f>ROUND('2. Прогноз. Без корректировки'!E239,3)</f>
        <v>-2</v>
      </c>
      <c r="F239" s="468">
        <f>ROUND('2. Прогноз. Без корректировки'!F239,3)</f>
        <v>0</v>
      </c>
      <c r="G239" s="163">
        <f>ROUND(SUM(C239:F239),3)</f>
        <v>-2</v>
      </c>
      <c r="H239" s="468">
        <f>ROUND('2. Прогноз. Без корректировки'!H239,3)</f>
        <v>0</v>
      </c>
      <c r="I239" s="468">
        <f>ROUND('2. Прогноз. Без корректировки'!I239,3)</f>
        <v>0</v>
      </c>
      <c r="J239" s="468">
        <f>ROUND('2. Прогноз. Без корректировки'!J239,3)</f>
        <v>0</v>
      </c>
      <c r="K239" s="468">
        <f>ROUND('2. Прогноз. Без корректировки'!K239,3)</f>
        <v>0</v>
      </c>
      <c r="L239" s="163">
        <f>ROUND(SUM(H239:K239),3)</f>
        <v>0</v>
      </c>
      <c r="M239" s="468">
        <f>ROUND('2. Прогноз. Без корректировки'!M239,3)</f>
        <v>0</v>
      </c>
      <c r="N239" s="468">
        <f>ROUND('2. Прогноз. Без корректировки'!N239,3)</f>
        <v>0</v>
      </c>
      <c r="O239" s="468">
        <f>ROUND('2. Прогноз. Без корректировки'!O239,3)</f>
        <v>0</v>
      </c>
      <c r="P239" s="468">
        <f>ROUND('2. Прогноз. Без корректировки'!P239,3)</f>
        <v>0</v>
      </c>
      <c r="Q239" s="178">
        <f>ROUND(SUM(M239:P239),3)</f>
        <v>0</v>
      </c>
    </row>
    <row r="240" spans="1:17" ht="14.45" customHeight="1" outlineLevel="1" x14ac:dyDescent="0.25">
      <c r="A240" s="29" t="s">
        <v>168</v>
      </c>
      <c r="B240" s="452" t="s">
        <v>149</v>
      </c>
      <c r="C240" s="259">
        <f t="shared" ref="C240:Q240" si="64">ROUND(C241+C242,3)</f>
        <v>1.4</v>
      </c>
      <c r="D240" s="157">
        <f t="shared" si="64"/>
        <v>7</v>
      </c>
      <c r="E240" s="157">
        <f t="shared" si="64"/>
        <v>14</v>
      </c>
      <c r="F240" s="158">
        <f t="shared" si="64"/>
        <v>38.700000000000003</v>
      </c>
      <c r="G240" s="238">
        <f t="shared" si="64"/>
        <v>61.1</v>
      </c>
      <c r="H240" s="156">
        <f t="shared" si="64"/>
        <v>1.4</v>
      </c>
      <c r="I240" s="157">
        <f t="shared" si="64"/>
        <v>7</v>
      </c>
      <c r="J240" s="157">
        <f t="shared" si="64"/>
        <v>14</v>
      </c>
      <c r="K240" s="158">
        <f t="shared" si="64"/>
        <v>38.700000000000003</v>
      </c>
      <c r="L240" s="238">
        <f t="shared" si="64"/>
        <v>61.1</v>
      </c>
      <c r="M240" s="156">
        <f t="shared" si="64"/>
        <v>1.4</v>
      </c>
      <c r="N240" s="157">
        <f t="shared" si="64"/>
        <v>7</v>
      </c>
      <c r="O240" s="157">
        <f t="shared" si="64"/>
        <v>14</v>
      </c>
      <c r="P240" s="159">
        <f t="shared" si="64"/>
        <v>38.700000000000003</v>
      </c>
      <c r="Q240" s="240">
        <f t="shared" si="64"/>
        <v>61.1</v>
      </c>
    </row>
    <row r="241" spans="1:17" s="23" customFormat="1" ht="14.45" customHeight="1" outlineLevel="2" x14ac:dyDescent="0.25">
      <c r="A241" s="30" t="s">
        <v>94</v>
      </c>
      <c r="B241" s="453" t="s">
        <v>149</v>
      </c>
      <c r="C241" s="261">
        <f>ROUND('1. Статистика'!N141,3)</f>
        <v>1.4</v>
      </c>
      <c r="D241" s="172">
        <f>ROUND('1. Статистика'!O141,3)</f>
        <v>7</v>
      </c>
      <c r="E241" s="172">
        <f>ROUND('1. Статистика'!P141,3)</f>
        <v>14</v>
      </c>
      <c r="F241" s="173">
        <f>ROUND('1. Статистика'!Q141,3)</f>
        <v>38.700000000000003</v>
      </c>
      <c r="G241" s="163">
        <f>ROUND(SUM(C241:F241),3)</f>
        <v>61.1</v>
      </c>
      <c r="H241" s="171">
        <f>ROUND(C240,3)</f>
        <v>1.4</v>
      </c>
      <c r="I241" s="172">
        <f>ROUND(D240,3)</f>
        <v>7</v>
      </c>
      <c r="J241" s="172">
        <f>ROUND(E240,3)</f>
        <v>14</v>
      </c>
      <c r="K241" s="173">
        <f>ROUND(F240,3)</f>
        <v>38.700000000000003</v>
      </c>
      <c r="L241" s="163">
        <f>ROUND(SUM(H241:K241),3)</f>
        <v>61.1</v>
      </c>
      <c r="M241" s="171">
        <f>ROUND(H240,3)</f>
        <v>1.4</v>
      </c>
      <c r="N241" s="172">
        <f>ROUND(I240,3)</f>
        <v>7</v>
      </c>
      <c r="O241" s="172">
        <f>ROUND(J240,3)</f>
        <v>14</v>
      </c>
      <c r="P241" s="174">
        <f>ROUND(K240,3)</f>
        <v>38.700000000000003</v>
      </c>
      <c r="Q241" s="178">
        <f>ROUND(SUM(M241:P241),3)</f>
        <v>61.1</v>
      </c>
    </row>
    <row r="242" spans="1:17" s="23" customFormat="1" ht="28.5" customHeight="1" outlineLevel="2" x14ac:dyDescent="0.25">
      <c r="A242" s="30" t="s">
        <v>95</v>
      </c>
      <c r="B242" s="453" t="s">
        <v>149</v>
      </c>
      <c r="C242" s="467">
        <f>ROUND('2. Прогноз. Без корректировки'!C242,3)</f>
        <v>0</v>
      </c>
      <c r="D242" s="468">
        <f>ROUND('2. Прогноз. Без корректировки'!D242,3)</f>
        <v>0</v>
      </c>
      <c r="E242" s="468">
        <f>ROUND('2. Прогноз. Без корректировки'!E242,3)</f>
        <v>0</v>
      </c>
      <c r="F242" s="468">
        <f>ROUND('2. Прогноз. Без корректировки'!F242,3)</f>
        <v>0</v>
      </c>
      <c r="G242" s="163">
        <f>ROUND(SUM(C242:F242),3)</f>
        <v>0</v>
      </c>
      <c r="H242" s="468">
        <f>ROUND('2. Прогноз. Без корректировки'!H242,3)</f>
        <v>0</v>
      </c>
      <c r="I242" s="468">
        <f>ROUND('2. Прогноз. Без корректировки'!I242,3)</f>
        <v>0</v>
      </c>
      <c r="J242" s="468">
        <f>ROUND('2. Прогноз. Без корректировки'!J242,3)</f>
        <v>0</v>
      </c>
      <c r="K242" s="468">
        <f>ROUND('2. Прогноз. Без корректировки'!K242,3)</f>
        <v>0</v>
      </c>
      <c r="L242" s="163">
        <f>ROUND(SUM(H242:K242),3)</f>
        <v>0</v>
      </c>
      <c r="M242" s="468">
        <f>ROUND('2. Прогноз. Без корректировки'!M242,3)</f>
        <v>0</v>
      </c>
      <c r="N242" s="468">
        <f>ROUND('2. Прогноз. Без корректировки'!N242,3)</f>
        <v>0</v>
      </c>
      <c r="O242" s="468">
        <f>ROUND('2. Прогноз. Без корректировки'!O242,3)</f>
        <v>0</v>
      </c>
      <c r="P242" s="468">
        <f>ROUND('2. Прогноз. Без корректировки'!P242,3)</f>
        <v>0</v>
      </c>
      <c r="Q242" s="178">
        <f>ROUND(SUM(M242:P242),3)</f>
        <v>0</v>
      </c>
    </row>
    <row r="243" spans="1:17" ht="14.45" customHeight="1" outlineLevel="1" x14ac:dyDescent="0.25">
      <c r="A243" s="29" t="s">
        <v>169</v>
      </c>
      <c r="B243" s="452" t="s">
        <v>149</v>
      </c>
      <c r="C243" s="259">
        <f t="shared" ref="C243:Q243" si="65">ROUND(C244+C245,3)</f>
        <v>1.3</v>
      </c>
      <c r="D243" s="157">
        <f t="shared" si="65"/>
        <v>8.4</v>
      </c>
      <c r="E243" s="157">
        <f t="shared" si="65"/>
        <v>11.2</v>
      </c>
      <c r="F243" s="158">
        <f t="shared" si="65"/>
        <v>7.4</v>
      </c>
      <c r="G243" s="238">
        <f t="shared" si="65"/>
        <v>28.3</v>
      </c>
      <c r="H243" s="165">
        <f t="shared" si="65"/>
        <v>1.3</v>
      </c>
      <c r="I243" s="166">
        <f t="shared" si="65"/>
        <v>8.4</v>
      </c>
      <c r="J243" s="166">
        <f t="shared" si="65"/>
        <v>11.2</v>
      </c>
      <c r="K243" s="179">
        <f t="shared" si="65"/>
        <v>7.4</v>
      </c>
      <c r="L243" s="240">
        <f t="shared" si="65"/>
        <v>28.3</v>
      </c>
      <c r="M243" s="165">
        <f t="shared" si="65"/>
        <v>1.3</v>
      </c>
      <c r="N243" s="166">
        <f t="shared" si="65"/>
        <v>8.4</v>
      </c>
      <c r="O243" s="166">
        <f t="shared" si="65"/>
        <v>11.2</v>
      </c>
      <c r="P243" s="180">
        <f t="shared" si="65"/>
        <v>7.4</v>
      </c>
      <c r="Q243" s="240">
        <f t="shared" si="65"/>
        <v>28.3</v>
      </c>
    </row>
    <row r="244" spans="1:17" s="23" customFormat="1" ht="14.45" customHeight="1" outlineLevel="2" x14ac:dyDescent="0.25">
      <c r="A244" s="30" t="s">
        <v>94</v>
      </c>
      <c r="B244" s="453" t="s">
        <v>149</v>
      </c>
      <c r="C244" s="261">
        <f>ROUND('1. Статистика'!N142,3)</f>
        <v>1.3</v>
      </c>
      <c r="D244" s="172">
        <f>ROUND('1. Статистика'!O142,3)</f>
        <v>8.4</v>
      </c>
      <c r="E244" s="172">
        <f>ROUND('1. Статистика'!P142,3)</f>
        <v>11.2</v>
      </c>
      <c r="F244" s="173">
        <f>ROUND('1. Статистика'!Q142,3)</f>
        <v>7.4</v>
      </c>
      <c r="G244" s="163">
        <f>ROUND(SUM(C244:F244),3)</f>
        <v>28.3</v>
      </c>
      <c r="H244" s="171">
        <f>ROUND(C243,3)</f>
        <v>1.3</v>
      </c>
      <c r="I244" s="172">
        <f>ROUND(D243,3)</f>
        <v>8.4</v>
      </c>
      <c r="J244" s="172">
        <f>ROUND(E243,3)</f>
        <v>11.2</v>
      </c>
      <c r="K244" s="173">
        <f>ROUND(F243,3)</f>
        <v>7.4</v>
      </c>
      <c r="L244" s="163">
        <f>ROUND(SUM(H244:K244),3)</f>
        <v>28.3</v>
      </c>
      <c r="M244" s="171">
        <f>ROUND(H243,3)</f>
        <v>1.3</v>
      </c>
      <c r="N244" s="172">
        <f>ROUND(I243,3)</f>
        <v>8.4</v>
      </c>
      <c r="O244" s="172">
        <f>ROUND(J243,3)</f>
        <v>11.2</v>
      </c>
      <c r="P244" s="174">
        <f>ROUND(K243,3)</f>
        <v>7.4</v>
      </c>
      <c r="Q244" s="178">
        <f>ROUND(SUM(M244:P244),3)</f>
        <v>28.3</v>
      </c>
    </row>
    <row r="245" spans="1:17" s="23" customFormat="1" ht="28.5" customHeight="1" outlineLevel="2" x14ac:dyDescent="0.25">
      <c r="A245" s="30" t="s">
        <v>95</v>
      </c>
      <c r="B245" s="453" t="s">
        <v>149</v>
      </c>
      <c r="C245" s="467">
        <f>ROUND('2. Прогноз. Без корректировки'!C245,3)</f>
        <v>0</v>
      </c>
      <c r="D245" s="468">
        <f>ROUND('2. Прогноз. Без корректировки'!D245,3)</f>
        <v>0</v>
      </c>
      <c r="E245" s="468">
        <f>ROUND('2. Прогноз. Без корректировки'!E245,3)</f>
        <v>0</v>
      </c>
      <c r="F245" s="468">
        <f>ROUND('2. Прогноз. Без корректировки'!F245,3)</f>
        <v>0</v>
      </c>
      <c r="G245" s="163">
        <f>ROUND(SUM(C245:F245),3)</f>
        <v>0</v>
      </c>
      <c r="H245" s="468">
        <f>ROUND('2. Прогноз. Без корректировки'!H245,3)</f>
        <v>0</v>
      </c>
      <c r="I245" s="468">
        <f>ROUND('2. Прогноз. Без корректировки'!I245,3)</f>
        <v>0</v>
      </c>
      <c r="J245" s="468">
        <f>ROUND('2. Прогноз. Без корректировки'!J245,3)</f>
        <v>0</v>
      </c>
      <c r="K245" s="468">
        <f>ROUND('2. Прогноз. Без корректировки'!K245,3)</f>
        <v>0</v>
      </c>
      <c r="L245" s="163">
        <f>ROUND(SUM(H245:K245),3)</f>
        <v>0</v>
      </c>
      <c r="M245" s="468">
        <f>ROUND('2. Прогноз. Без корректировки'!M245,3)</f>
        <v>0</v>
      </c>
      <c r="N245" s="468">
        <f>ROUND('2. Прогноз. Без корректировки'!N245,3)</f>
        <v>0</v>
      </c>
      <c r="O245" s="468">
        <f>ROUND('2. Прогноз. Без корректировки'!O245,3)</f>
        <v>0</v>
      </c>
      <c r="P245" s="468">
        <f>ROUND('2. Прогноз. Без корректировки'!P245,3)</f>
        <v>0</v>
      </c>
      <c r="Q245" s="178">
        <f>ROUND(SUM(M245:P245),3)</f>
        <v>0</v>
      </c>
    </row>
    <row r="246" spans="1:17" ht="14.45" customHeight="1" outlineLevel="1" x14ac:dyDescent="0.25">
      <c r="A246" s="29" t="s">
        <v>170</v>
      </c>
      <c r="B246" s="452" t="s">
        <v>149</v>
      </c>
      <c r="C246" s="259">
        <f t="shared" ref="C246:Q246" si="66">ROUND(C247+C248,3)</f>
        <v>2.5</v>
      </c>
      <c r="D246" s="157">
        <f t="shared" si="66"/>
        <v>1.2</v>
      </c>
      <c r="E246" s="157">
        <f t="shared" si="66"/>
        <v>0.36099999999999999</v>
      </c>
      <c r="F246" s="179">
        <f t="shared" si="66"/>
        <v>1.9</v>
      </c>
      <c r="G246" s="238">
        <f t="shared" si="66"/>
        <v>5.9610000000000003</v>
      </c>
      <c r="H246" s="165">
        <f t="shared" si="66"/>
        <v>2.5</v>
      </c>
      <c r="I246" s="166">
        <f t="shared" si="66"/>
        <v>1.2</v>
      </c>
      <c r="J246" s="166">
        <f t="shared" si="66"/>
        <v>0.36099999999999999</v>
      </c>
      <c r="K246" s="179">
        <f t="shared" si="66"/>
        <v>1.9</v>
      </c>
      <c r="L246" s="240">
        <f t="shared" si="66"/>
        <v>5.9610000000000003</v>
      </c>
      <c r="M246" s="165">
        <f t="shared" si="66"/>
        <v>2.4980000000000002</v>
      </c>
      <c r="N246" s="166">
        <f t="shared" si="66"/>
        <v>1.2</v>
      </c>
      <c r="O246" s="166">
        <f t="shared" si="66"/>
        <v>0.36099999999999999</v>
      </c>
      <c r="P246" s="180">
        <f t="shared" si="66"/>
        <v>1.9</v>
      </c>
      <c r="Q246" s="240">
        <f t="shared" si="66"/>
        <v>5.9589999999999996</v>
      </c>
    </row>
    <row r="247" spans="1:17" s="23" customFormat="1" ht="14.45" customHeight="1" outlineLevel="2" x14ac:dyDescent="0.25">
      <c r="A247" s="30" t="s">
        <v>94</v>
      </c>
      <c r="B247" s="453" t="s">
        <v>149</v>
      </c>
      <c r="C247" s="261">
        <f>ROUND('1. Статистика'!N143,3)</f>
        <v>2.5</v>
      </c>
      <c r="D247" s="172">
        <f>ROUND('1. Статистика'!O143,3)</f>
        <v>1.2</v>
      </c>
      <c r="E247" s="172">
        <f>ROUND('1. Статистика'!P143,3)</f>
        <v>0.36099999999999999</v>
      </c>
      <c r="F247" s="173">
        <f>ROUND('1. Статистика'!Q143,3)</f>
        <v>1.9</v>
      </c>
      <c r="G247" s="163">
        <f>ROUND(SUM(C247:F247),3)</f>
        <v>5.9610000000000003</v>
      </c>
      <c r="H247" s="171">
        <f>ROUND(C246,3)</f>
        <v>2.5</v>
      </c>
      <c r="I247" s="172">
        <f>ROUND(D246,3)</f>
        <v>1.2</v>
      </c>
      <c r="J247" s="172">
        <f>ROUND(E246,3)</f>
        <v>0.36099999999999999</v>
      </c>
      <c r="K247" s="173">
        <f>ROUND(F246,3)</f>
        <v>1.9</v>
      </c>
      <c r="L247" s="163">
        <f>ROUND(SUM(H247:K247),3)</f>
        <v>5.9610000000000003</v>
      </c>
      <c r="M247" s="171">
        <f>ROUND(H246,3)</f>
        <v>2.5</v>
      </c>
      <c r="N247" s="172">
        <f>ROUND(I246,3)</f>
        <v>1.2</v>
      </c>
      <c r="O247" s="172">
        <f>ROUND(J246,3)</f>
        <v>0.36099999999999999</v>
      </c>
      <c r="P247" s="174">
        <f>ROUND(K246,3)</f>
        <v>1.9</v>
      </c>
      <c r="Q247" s="178">
        <f>ROUND(SUM(M247:P247),3)</f>
        <v>5.9610000000000003</v>
      </c>
    </row>
    <row r="248" spans="1:17" s="23" customFormat="1" ht="28.5" customHeight="1" outlineLevel="2" x14ac:dyDescent="0.25">
      <c r="A248" s="30" t="s">
        <v>95</v>
      </c>
      <c r="B248" s="453" t="s">
        <v>149</v>
      </c>
      <c r="C248" s="467">
        <f>ROUND('2. Прогноз. Без корректировки'!C248,3)</f>
        <v>0</v>
      </c>
      <c r="D248" s="468">
        <f>ROUND('2. Прогноз. Без корректировки'!D248,3)</f>
        <v>0</v>
      </c>
      <c r="E248" s="468">
        <f>ROUND('2. Прогноз. Без корректировки'!E248,3)</f>
        <v>0</v>
      </c>
      <c r="F248" s="468">
        <f>ROUND('2. Прогноз. Без корректировки'!F248,3)</f>
        <v>0</v>
      </c>
      <c r="G248" s="163">
        <f>ROUND(SUM(C248:F248),3)</f>
        <v>0</v>
      </c>
      <c r="H248" s="468">
        <f>ROUND('2. Прогноз. Без корректировки'!H248,3)</f>
        <v>0</v>
      </c>
      <c r="I248" s="468">
        <f>ROUND('2. Прогноз. Без корректировки'!I248,3)</f>
        <v>0</v>
      </c>
      <c r="J248" s="468">
        <f>ROUND('2. Прогноз. Без корректировки'!J248,3)</f>
        <v>0</v>
      </c>
      <c r="K248" s="468">
        <f>ROUND('2. Прогноз. Без корректировки'!K248,3)</f>
        <v>0</v>
      </c>
      <c r="L248" s="163">
        <f>ROUND(SUM(H248:K248),3)</f>
        <v>0</v>
      </c>
      <c r="M248" s="468">
        <f>ROUND('2. Прогноз. Без корректировки'!M248,3)</f>
        <v>-2E-3</v>
      </c>
      <c r="N248" s="468">
        <f>ROUND('2. Прогноз. Без корректировки'!N248,3)</f>
        <v>0</v>
      </c>
      <c r="O248" s="468">
        <f>ROUND('2. Прогноз. Без корректировки'!O248,3)</f>
        <v>0</v>
      </c>
      <c r="P248" s="468">
        <f>ROUND('2. Прогноз. Без корректировки'!P248,3)</f>
        <v>0</v>
      </c>
      <c r="Q248" s="178">
        <f>ROUND(SUM(M248:P248),3)</f>
        <v>-2E-3</v>
      </c>
    </row>
    <row r="249" spans="1:17" ht="14.45" customHeight="1" outlineLevel="1" x14ac:dyDescent="0.25">
      <c r="A249" s="29" t="s">
        <v>171</v>
      </c>
      <c r="B249" s="452" t="s">
        <v>149</v>
      </c>
      <c r="C249" s="259">
        <f t="shared" ref="C249:Q249" si="67">ROUND(C250+C251,3)</f>
        <v>1</v>
      </c>
      <c r="D249" s="157">
        <f t="shared" si="67"/>
        <v>2</v>
      </c>
      <c r="E249" s="157">
        <f t="shared" si="67"/>
        <v>2.2000000000000002</v>
      </c>
      <c r="F249" s="158">
        <f t="shared" si="67"/>
        <v>1.4</v>
      </c>
      <c r="G249" s="238">
        <f t="shared" si="67"/>
        <v>6.6</v>
      </c>
      <c r="H249" s="156">
        <f t="shared" si="67"/>
        <v>1</v>
      </c>
      <c r="I249" s="157">
        <f t="shared" si="67"/>
        <v>2</v>
      </c>
      <c r="J249" s="157">
        <f t="shared" si="67"/>
        <v>2.2000000000000002</v>
      </c>
      <c r="K249" s="158">
        <f t="shared" si="67"/>
        <v>1.4</v>
      </c>
      <c r="L249" s="238">
        <f t="shared" si="67"/>
        <v>6.6</v>
      </c>
      <c r="M249" s="156">
        <f t="shared" si="67"/>
        <v>1</v>
      </c>
      <c r="N249" s="157">
        <f t="shared" si="67"/>
        <v>2</v>
      </c>
      <c r="O249" s="157">
        <f t="shared" si="67"/>
        <v>2.2000000000000002</v>
      </c>
      <c r="P249" s="159">
        <f t="shared" si="67"/>
        <v>1.4</v>
      </c>
      <c r="Q249" s="240">
        <f t="shared" si="67"/>
        <v>6.6</v>
      </c>
    </row>
    <row r="250" spans="1:17" s="23" customFormat="1" ht="14.45" customHeight="1" outlineLevel="2" x14ac:dyDescent="0.25">
      <c r="A250" s="30" t="s">
        <v>94</v>
      </c>
      <c r="B250" s="453" t="s">
        <v>149</v>
      </c>
      <c r="C250" s="261">
        <f>ROUND('1. Статистика'!N144,3)</f>
        <v>1</v>
      </c>
      <c r="D250" s="172">
        <f>ROUND('1. Статистика'!O144,3)</f>
        <v>2</v>
      </c>
      <c r="E250" s="172">
        <f>ROUND('1. Статистика'!P144,3)</f>
        <v>2.2000000000000002</v>
      </c>
      <c r="F250" s="173">
        <f>ROUND('1. Статистика'!Q144,3)</f>
        <v>1.4</v>
      </c>
      <c r="G250" s="163">
        <f>ROUND(SUM(C250:F250),3)</f>
        <v>6.6</v>
      </c>
      <c r="H250" s="171">
        <f>ROUND(C249,3)</f>
        <v>1</v>
      </c>
      <c r="I250" s="172">
        <f>ROUND(D249,3)</f>
        <v>2</v>
      </c>
      <c r="J250" s="172">
        <f>ROUND(E249,3)</f>
        <v>2.2000000000000002</v>
      </c>
      <c r="K250" s="173">
        <f>ROUND(F249,3)</f>
        <v>1.4</v>
      </c>
      <c r="L250" s="163">
        <f>ROUND(SUM(H250:K250),3)</f>
        <v>6.6</v>
      </c>
      <c r="M250" s="171">
        <f>ROUND(H249,3)</f>
        <v>1</v>
      </c>
      <c r="N250" s="172">
        <f>ROUND(I249,3)</f>
        <v>2</v>
      </c>
      <c r="O250" s="172">
        <f>ROUND(J249,3)</f>
        <v>2.2000000000000002</v>
      </c>
      <c r="P250" s="174">
        <f>ROUND(K249,3)</f>
        <v>1.4</v>
      </c>
      <c r="Q250" s="178">
        <f>ROUND(SUM(M250:P250),3)</f>
        <v>6.6</v>
      </c>
    </row>
    <row r="251" spans="1:17" s="23" customFormat="1" ht="28.5" customHeight="1" outlineLevel="2" x14ac:dyDescent="0.25">
      <c r="A251" s="30" t="s">
        <v>95</v>
      </c>
      <c r="B251" s="453" t="s">
        <v>149</v>
      </c>
      <c r="C251" s="467">
        <f>ROUND('2. Прогноз. Без корректировки'!C251,3)</f>
        <v>0</v>
      </c>
      <c r="D251" s="468">
        <f>ROUND('2. Прогноз. Без корректировки'!D251,3)</f>
        <v>0</v>
      </c>
      <c r="E251" s="468">
        <f>ROUND('2. Прогноз. Без корректировки'!E251,3)</f>
        <v>0</v>
      </c>
      <c r="F251" s="468">
        <f>ROUND('2. Прогноз. Без корректировки'!F251,3)</f>
        <v>0</v>
      </c>
      <c r="G251" s="163">
        <f>ROUND(SUM(C251:F251),3)</f>
        <v>0</v>
      </c>
      <c r="H251" s="468">
        <f>ROUND('2. Прогноз. Без корректировки'!H251,3)</f>
        <v>0</v>
      </c>
      <c r="I251" s="468">
        <f>ROUND('2. Прогноз. Без корректировки'!I251,3)</f>
        <v>0</v>
      </c>
      <c r="J251" s="468">
        <f>ROUND('2. Прогноз. Без корректировки'!J251,3)</f>
        <v>0</v>
      </c>
      <c r="K251" s="468">
        <f>ROUND('2. Прогноз. Без корректировки'!K251,3)</f>
        <v>0</v>
      </c>
      <c r="L251" s="163">
        <f>ROUND(SUM(H251:K251),3)</f>
        <v>0</v>
      </c>
      <c r="M251" s="468">
        <f>ROUND('2. Прогноз. Без корректировки'!M251,3)</f>
        <v>0</v>
      </c>
      <c r="N251" s="468">
        <f>ROUND('2. Прогноз. Без корректировки'!N251,3)</f>
        <v>0</v>
      </c>
      <c r="O251" s="468">
        <f>ROUND('2. Прогноз. Без корректировки'!O251,3)</f>
        <v>0</v>
      </c>
      <c r="P251" s="468">
        <f>ROUND('2. Прогноз. Без корректировки'!P251,3)</f>
        <v>0</v>
      </c>
      <c r="Q251" s="178">
        <f>ROUND(SUM(M251:P251),3)</f>
        <v>0</v>
      </c>
    </row>
    <row r="252" spans="1:17" ht="14.45" customHeight="1" outlineLevel="1" x14ac:dyDescent="0.25">
      <c r="A252" s="29" t="s">
        <v>176</v>
      </c>
      <c r="B252" s="452" t="s">
        <v>149</v>
      </c>
      <c r="C252" s="259">
        <f t="shared" ref="C252:Q252" si="68">ROUND(C253+C254,3)</f>
        <v>7</v>
      </c>
      <c r="D252" s="157">
        <f t="shared" si="68"/>
        <v>5</v>
      </c>
      <c r="E252" s="157">
        <f t="shared" si="68"/>
        <v>6.4</v>
      </c>
      <c r="F252" s="158">
        <f t="shared" si="68"/>
        <v>5.5</v>
      </c>
      <c r="G252" s="238">
        <f t="shared" si="68"/>
        <v>23.9</v>
      </c>
      <c r="H252" s="156">
        <f t="shared" si="68"/>
        <v>7</v>
      </c>
      <c r="I252" s="157">
        <f t="shared" si="68"/>
        <v>5</v>
      </c>
      <c r="J252" s="157">
        <f t="shared" si="68"/>
        <v>6.4</v>
      </c>
      <c r="K252" s="158">
        <f t="shared" si="68"/>
        <v>5.5</v>
      </c>
      <c r="L252" s="238">
        <f t="shared" si="68"/>
        <v>23.9</v>
      </c>
      <c r="M252" s="156">
        <f t="shared" si="68"/>
        <v>7</v>
      </c>
      <c r="N252" s="157">
        <f t="shared" si="68"/>
        <v>5</v>
      </c>
      <c r="O252" s="157">
        <f t="shared" si="68"/>
        <v>6.4</v>
      </c>
      <c r="P252" s="159">
        <f t="shared" si="68"/>
        <v>5.5</v>
      </c>
      <c r="Q252" s="240">
        <f t="shared" si="68"/>
        <v>23.9</v>
      </c>
    </row>
    <row r="253" spans="1:17" s="23" customFormat="1" ht="14.45" customHeight="1" outlineLevel="2" x14ac:dyDescent="0.25">
      <c r="A253" s="30" t="s">
        <v>94</v>
      </c>
      <c r="B253" s="453" t="s">
        <v>149</v>
      </c>
      <c r="C253" s="261">
        <f>ROUND('1. Статистика'!N145,3)</f>
        <v>7</v>
      </c>
      <c r="D253" s="172">
        <f>ROUND('1. Статистика'!O145,3)</f>
        <v>5</v>
      </c>
      <c r="E253" s="172">
        <f>ROUND('1. Статистика'!P145,3)</f>
        <v>6.4</v>
      </c>
      <c r="F253" s="173">
        <f>ROUND('1. Статистика'!Q145,3)</f>
        <v>5.5</v>
      </c>
      <c r="G253" s="163">
        <f>ROUND(SUM(C253:F253),3)</f>
        <v>23.9</v>
      </c>
      <c r="H253" s="171">
        <f>ROUND(C252,3)</f>
        <v>7</v>
      </c>
      <c r="I253" s="172">
        <f>ROUND(D252,3)</f>
        <v>5</v>
      </c>
      <c r="J253" s="172">
        <f>ROUND(E252,3)</f>
        <v>6.4</v>
      </c>
      <c r="K253" s="173">
        <f>ROUND(F252,3)</f>
        <v>5.5</v>
      </c>
      <c r="L253" s="163">
        <f>ROUND(SUM(H253:K253),3)</f>
        <v>23.9</v>
      </c>
      <c r="M253" s="171">
        <f>ROUND(H252,3)</f>
        <v>7</v>
      </c>
      <c r="N253" s="172">
        <f>ROUND(I252,3)</f>
        <v>5</v>
      </c>
      <c r="O253" s="172">
        <f>ROUND(J252,3)</f>
        <v>6.4</v>
      </c>
      <c r="P253" s="174">
        <f>ROUND(K252,3)</f>
        <v>5.5</v>
      </c>
      <c r="Q253" s="178">
        <f>ROUND(SUM(M253:P253),3)</f>
        <v>23.9</v>
      </c>
    </row>
    <row r="254" spans="1:17" s="23" customFormat="1" ht="28.5" customHeight="1" outlineLevel="2" x14ac:dyDescent="0.25">
      <c r="A254" s="30" t="s">
        <v>95</v>
      </c>
      <c r="B254" s="453" t="s">
        <v>149</v>
      </c>
      <c r="C254" s="467">
        <f>ROUND('2. Прогноз. Без корректировки'!C254,3)</f>
        <v>0</v>
      </c>
      <c r="D254" s="468">
        <f>ROUND('2. Прогноз. Без корректировки'!D254,3)</f>
        <v>0</v>
      </c>
      <c r="E254" s="468">
        <f>ROUND('2. Прогноз. Без корректировки'!E254,3)</f>
        <v>0</v>
      </c>
      <c r="F254" s="468">
        <f>ROUND('2. Прогноз. Без корректировки'!F254,3)</f>
        <v>0</v>
      </c>
      <c r="G254" s="163">
        <f>ROUND(SUM(C254:F254),3)</f>
        <v>0</v>
      </c>
      <c r="H254" s="468">
        <f>ROUND('2. Прогноз. Без корректировки'!H254,3)</f>
        <v>0</v>
      </c>
      <c r="I254" s="468">
        <f>ROUND('2. Прогноз. Без корректировки'!I254,3)</f>
        <v>0</v>
      </c>
      <c r="J254" s="468">
        <f>ROUND('2. Прогноз. Без корректировки'!J254,3)</f>
        <v>0</v>
      </c>
      <c r="K254" s="468">
        <f>ROUND('2. Прогноз. Без корректировки'!K254,3)</f>
        <v>0</v>
      </c>
      <c r="L254" s="163">
        <f>ROUND(SUM(H254:K254),3)</f>
        <v>0</v>
      </c>
      <c r="M254" s="468">
        <f>ROUND('2. Прогноз. Без корректировки'!M254,3)</f>
        <v>0</v>
      </c>
      <c r="N254" s="468">
        <f>ROUND('2. Прогноз. Без корректировки'!N254,3)</f>
        <v>0</v>
      </c>
      <c r="O254" s="468">
        <f>ROUND('2. Прогноз. Без корректировки'!O254,3)</f>
        <v>0</v>
      </c>
      <c r="P254" s="468">
        <f>ROUND('2. Прогноз. Без корректировки'!P254,3)</f>
        <v>0</v>
      </c>
      <c r="Q254" s="178">
        <f>ROUND(SUM(M254:P254),3)</f>
        <v>0</v>
      </c>
    </row>
    <row r="255" spans="1:17" ht="14.45" customHeight="1" outlineLevel="1" x14ac:dyDescent="0.25">
      <c r="A255" s="29" t="s">
        <v>172</v>
      </c>
      <c r="B255" s="452" t="s">
        <v>149</v>
      </c>
      <c r="C255" s="259">
        <f t="shared" ref="C255:Q255" si="69">ROUND(C256+C257,3)</f>
        <v>2.5</v>
      </c>
      <c r="D255" s="157">
        <f t="shared" si="69"/>
        <v>10.199999999999999</v>
      </c>
      <c r="E255" s="157">
        <f t="shared" si="69"/>
        <v>16.439</v>
      </c>
      <c r="F255" s="179">
        <f t="shared" si="69"/>
        <v>13.5</v>
      </c>
      <c r="G255" s="238">
        <f t="shared" si="69"/>
        <v>42.639000000000003</v>
      </c>
      <c r="H255" s="165">
        <f t="shared" si="69"/>
        <v>2.5</v>
      </c>
      <c r="I255" s="166">
        <f t="shared" si="69"/>
        <v>10.199999999999999</v>
      </c>
      <c r="J255" s="166">
        <f t="shared" si="69"/>
        <v>16.439</v>
      </c>
      <c r="K255" s="179">
        <f t="shared" si="69"/>
        <v>13.5</v>
      </c>
      <c r="L255" s="240">
        <f t="shared" si="69"/>
        <v>42.639000000000003</v>
      </c>
      <c r="M255" s="165">
        <f t="shared" si="69"/>
        <v>2.5</v>
      </c>
      <c r="N255" s="166">
        <f t="shared" si="69"/>
        <v>10.199999999999999</v>
      </c>
      <c r="O255" s="166">
        <f t="shared" si="69"/>
        <v>16.439</v>
      </c>
      <c r="P255" s="180">
        <f t="shared" si="69"/>
        <v>13.5</v>
      </c>
      <c r="Q255" s="240">
        <f t="shared" si="69"/>
        <v>42.639000000000003</v>
      </c>
    </row>
    <row r="256" spans="1:17" s="23" customFormat="1" ht="14.45" customHeight="1" outlineLevel="2" x14ac:dyDescent="0.25">
      <c r="A256" s="30" t="s">
        <v>94</v>
      </c>
      <c r="B256" s="453" t="s">
        <v>149</v>
      </c>
      <c r="C256" s="261">
        <f>ROUND('1. Статистика'!N146,3)</f>
        <v>2.5</v>
      </c>
      <c r="D256" s="172">
        <f>ROUND('1. Статистика'!O146,3)</f>
        <v>10.199999999999999</v>
      </c>
      <c r="E256" s="172">
        <f>ROUND('1. Статистика'!P146,3)</f>
        <v>16.439</v>
      </c>
      <c r="F256" s="173">
        <f>ROUND('1. Статистика'!Q146,3)</f>
        <v>6.5</v>
      </c>
      <c r="G256" s="163">
        <f>ROUND(SUM(C256:F256),3)</f>
        <v>35.639000000000003</v>
      </c>
      <c r="H256" s="171">
        <f>ROUND(C255,3)</f>
        <v>2.5</v>
      </c>
      <c r="I256" s="172">
        <f>ROUND(D255,3)</f>
        <v>10.199999999999999</v>
      </c>
      <c r="J256" s="172">
        <f>ROUND(E255,3)</f>
        <v>16.439</v>
      </c>
      <c r="K256" s="173">
        <f>ROUND(F255,3)</f>
        <v>13.5</v>
      </c>
      <c r="L256" s="163">
        <f>ROUND(SUM(H256:K256),3)</f>
        <v>42.639000000000003</v>
      </c>
      <c r="M256" s="171">
        <f>ROUND(H255,3)</f>
        <v>2.5</v>
      </c>
      <c r="N256" s="172">
        <f>ROUND(I255,3)</f>
        <v>10.199999999999999</v>
      </c>
      <c r="O256" s="172">
        <f>ROUND(J255,3)</f>
        <v>16.439</v>
      </c>
      <c r="P256" s="174">
        <f>ROUND(K255,3)</f>
        <v>13.5</v>
      </c>
      <c r="Q256" s="178">
        <f>ROUND(SUM(M256:P256),3)</f>
        <v>42.639000000000003</v>
      </c>
    </row>
    <row r="257" spans="1:20" s="23" customFormat="1" ht="28.5" customHeight="1" outlineLevel="2" x14ac:dyDescent="0.25">
      <c r="A257" s="30" t="s">
        <v>95</v>
      </c>
      <c r="B257" s="453" t="s">
        <v>149</v>
      </c>
      <c r="C257" s="467">
        <f>ROUND('2. Прогноз. Без корректировки'!C258,3)</f>
        <v>0</v>
      </c>
      <c r="D257" s="468">
        <f>ROUND('2. Прогноз. Без корректировки'!D258,3)</f>
        <v>0</v>
      </c>
      <c r="E257" s="468">
        <f>ROUND('2. Прогноз. Без корректировки'!E258,3)</f>
        <v>0</v>
      </c>
      <c r="F257" s="468">
        <f>ROUND('2. Прогноз. Без корректировки'!F258,3)</f>
        <v>7</v>
      </c>
      <c r="G257" s="163">
        <f>ROUND(SUM(C257:F257),3)</f>
        <v>7</v>
      </c>
      <c r="H257" s="468">
        <f>ROUND('2. Прогноз. Без корректировки'!H258,3)</f>
        <v>0</v>
      </c>
      <c r="I257" s="468">
        <f>ROUND('2. Прогноз. Без корректировки'!I258,3)</f>
        <v>0</v>
      </c>
      <c r="J257" s="468">
        <f>ROUND('2. Прогноз. Без корректировки'!J258,3)</f>
        <v>0</v>
      </c>
      <c r="K257" s="468">
        <f>ROUND('2. Прогноз. Без корректировки'!K258,3)</f>
        <v>0</v>
      </c>
      <c r="L257" s="163">
        <f>ROUND(SUM(H257:K257),3)</f>
        <v>0</v>
      </c>
      <c r="M257" s="468">
        <f>ROUND('2. Прогноз. Без корректировки'!M258,3)</f>
        <v>0</v>
      </c>
      <c r="N257" s="468">
        <f>ROUND('2. Прогноз. Без корректировки'!N258,3)</f>
        <v>0</v>
      </c>
      <c r="O257" s="468">
        <f>ROUND('2. Прогноз. Без корректировки'!O258,3)</f>
        <v>0</v>
      </c>
      <c r="P257" s="468">
        <f>ROUND('2. Прогноз. Без корректировки'!P258,3)</f>
        <v>0</v>
      </c>
      <c r="Q257" s="178">
        <f>ROUND(SUM(M257:P257),3)</f>
        <v>0</v>
      </c>
    </row>
    <row r="258" spans="1:20" ht="15" customHeight="1" x14ac:dyDescent="0.25">
      <c r="A258" s="250" t="s">
        <v>81</v>
      </c>
      <c r="B258" s="454" t="s">
        <v>149</v>
      </c>
      <c r="C258" s="262">
        <f t="shared" ref="C258:Q258" si="70">ROUND(C97+C119+C199+C214+C236,3)</f>
        <v>42.887</v>
      </c>
      <c r="D258" s="242">
        <f t="shared" si="70"/>
        <v>80.721999999999994</v>
      </c>
      <c r="E258" s="242">
        <f t="shared" si="70"/>
        <v>656.98900000000003</v>
      </c>
      <c r="F258" s="243">
        <f t="shared" si="70"/>
        <v>657.48400000000004</v>
      </c>
      <c r="G258" s="175">
        <f t="shared" si="70"/>
        <v>1438.0820000000001</v>
      </c>
      <c r="H258" s="242">
        <f t="shared" si="70"/>
        <v>42.887</v>
      </c>
      <c r="I258" s="242">
        <f t="shared" si="70"/>
        <v>79.563000000000002</v>
      </c>
      <c r="J258" s="242">
        <f t="shared" si="70"/>
        <v>666.92200000000003</v>
      </c>
      <c r="K258" s="243">
        <f t="shared" si="70"/>
        <v>660.93499999999995</v>
      </c>
      <c r="L258" s="175">
        <f t="shared" si="70"/>
        <v>1450.307</v>
      </c>
      <c r="M258" s="242">
        <f t="shared" si="70"/>
        <v>42.884999999999998</v>
      </c>
      <c r="N258" s="242">
        <f t="shared" si="70"/>
        <v>79.638999999999996</v>
      </c>
      <c r="O258" s="242">
        <f t="shared" si="70"/>
        <v>731.024</v>
      </c>
      <c r="P258" s="244">
        <f t="shared" si="70"/>
        <v>602.27800000000002</v>
      </c>
      <c r="Q258" s="175">
        <f t="shared" si="70"/>
        <v>1455.826</v>
      </c>
      <c r="S258" s="13"/>
      <c r="T258" s="13"/>
    </row>
    <row r="259" spans="1:20" ht="15" customHeight="1" outlineLevel="1" x14ac:dyDescent="0.25">
      <c r="A259" s="223" t="s">
        <v>167</v>
      </c>
      <c r="B259" s="452" t="s">
        <v>149</v>
      </c>
      <c r="C259" s="259">
        <f t="shared" ref="C259:Q259" si="71">ROUND(C98+C120+C200+C215+C237,3)</f>
        <v>1.5</v>
      </c>
      <c r="D259" s="157">
        <f t="shared" si="71"/>
        <v>8.8000000000000007</v>
      </c>
      <c r="E259" s="157">
        <f t="shared" si="71"/>
        <v>23.117999999999999</v>
      </c>
      <c r="F259" s="158">
        <f t="shared" si="71"/>
        <v>8.3539999999999992</v>
      </c>
      <c r="G259" s="238">
        <f t="shared" si="71"/>
        <v>41.771999999999998</v>
      </c>
      <c r="H259" s="156">
        <f t="shared" si="71"/>
        <v>1.5</v>
      </c>
      <c r="I259" s="157">
        <f t="shared" si="71"/>
        <v>8.8000000000000007</v>
      </c>
      <c r="J259" s="157">
        <f t="shared" si="71"/>
        <v>22.417999999999999</v>
      </c>
      <c r="K259" s="158">
        <f t="shared" si="71"/>
        <v>5.6390000000000002</v>
      </c>
      <c r="L259" s="238">
        <f t="shared" si="71"/>
        <v>38.356999999999999</v>
      </c>
      <c r="M259" s="156">
        <f t="shared" si="71"/>
        <v>1.5</v>
      </c>
      <c r="N259" s="157">
        <f t="shared" si="71"/>
        <v>8.8000000000000007</v>
      </c>
      <c r="O259" s="157">
        <f t="shared" si="71"/>
        <v>22.303000000000001</v>
      </c>
      <c r="P259" s="159">
        <f t="shared" si="71"/>
        <v>5.6970000000000001</v>
      </c>
      <c r="Q259" s="238">
        <f t="shared" si="71"/>
        <v>38.299999999999997</v>
      </c>
    </row>
    <row r="260" spans="1:20" ht="15" customHeight="1" outlineLevel="1" x14ac:dyDescent="0.25">
      <c r="A260" s="223" t="s">
        <v>168</v>
      </c>
      <c r="B260" s="452" t="s">
        <v>149</v>
      </c>
      <c r="C260" s="259">
        <f t="shared" ref="C260:Q260" si="72">ROUND(C101+C121+C202+C218+C240,3)</f>
        <v>1.6</v>
      </c>
      <c r="D260" s="157">
        <f t="shared" si="72"/>
        <v>9.9</v>
      </c>
      <c r="E260" s="157">
        <f t="shared" si="72"/>
        <v>404.27100000000002</v>
      </c>
      <c r="F260" s="158">
        <f t="shared" si="72"/>
        <v>406.54</v>
      </c>
      <c r="G260" s="238">
        <f t="shared" si="72"/>
        <v>822.31100000000004</v>
      </c>
      <c r="H260" s="156">
        <f t="shared" si="72"/>
        <v>1.6</v>
      </c>
      <c r="I260" s="157">
        <f t="shared" si="72"/>
        <v>9.9</v>
      </c>
      <c r="J260" s="157">
        <f t="shared" si="72"/>
        <v>413.47800000000001</v>
      </c>
      <c r="K260" s="158">
        <f t="shared" si="72"/>
        <v>390.77699999999999</v>
      </c>
      <c r="L260" s="238">
        <f t="shared" si="72"/>
        <v>815.755</v>
      </c>
      <c r="M260" s="156">
        <f t="shared" si="72"/>
        <v>1.6</v>
      </c>
      <c r="N260" s="157">
        <f t="shared" si="72"/>
        <v>9.9</v>
      </c>
      <c r="O260" s="157">
        <f t="shared" si="72"/>
        <v>412.697</v>
      </c>
      <c r="P260" s="159">
        <f t="shared" si="72"/>
        <v>309.94</v>
      </c>
      <c r="Q260" s="238">
        <f t="shared" si="72"/>
        <v>734.13699999999994</v>
      </c>
    </row>
    <row r="261" spans="1:20" ht="15" customHeight="1" outlineLevel="1" x14ac:dyDescent="0.25">
      <c r="A261" s="223" t="s">
        <v>169</v>
      </c>
      <c r="B261" s="452" t="s">
        <v>149</v>
      </c>
      <c r="C261" s="259">
        <f t="shared" ref="C261:Q261" si="73">ROUND(C104+C122+C204+C221+C243,3)</f>
        <v>1.3</v>
      </c>
      <c r="D261" s="157">
        <f t="shared" si="73"/>
        <v>11.4</v>
      </c>
      <c r="E261" s="157">
        <f t="shared" si="73"/>
        <v>21.2</v>
      </c>
      <c r="F261" s="158">
        <f t="shared" si="73"/>
        <v>20.140999999999998</v>
      </c>
      <c r="G261" s="238">
        <f t="shared" si="73"/>
        <v>54.040999999999997</v>
      </c>
      <c r="H261" s="156">
        <f t="shared" si="73"/>
        <v>1.3</v>
      </c>
      <c r="I261" s="157">
        <f t="shared" si="73"/>
        <v>11.4</v>
      </c>
      <c r="J261" s="157">
        <f t="shared" si="73"/>
        <v>21.2</v>
      </c>
      <c r="K261" s="158">
        <f t="shared" si="73"/>
        <v>20.140999999999998</v>
      </c>
      <c r="L261" s="238">
        <f t="shared" si="73"/>
        <v>54.040999999999997</v>
      </c>
      <c r="M261" s="156">
        <f t="shared" si="73"/>
        <v>1.3</v>
      </c>
      <c r="N261" s="157">
        <f t="shared" si="73"/>
        <v>11.4</v>
      </c>
      <c r="O261" s="157">
        <f t="shared" si="73"/>
        <v>21.2</v>
      </c>
      <c r="P261" s="159">
        <f t="shared" si="73"/>
        <v>20.140999999999998</v>
      </c>
      <c r="Q261" s="238">
        <f t="shared" si="73"/>
        <v>54.040999999999997</v>
      </c>
    </row>
    <row r="262" spans="1:20" ht="15" customHeight="1" outlineLevel="1" x14ac:dyDescent="0.25">
      <c r="A262" s="223" t="s">
        <v>170</v>
      </c>
      <c r="B262" s="452" t="s">
        <v>149</v>
      </c>
      <c r="C262" s="259">
        <f t="shared" ref="C262:Q262" si="74">ROUND(C107+C123+C206+C224+C246,3)</f>
        <v>2.5</v>
      </c>
      <c r="D262" s="157">
        <f t="shared" si="74"/>
        <v>1.2</v>
      </c>
      <c r="E262" s="157">
        <f t="shared" si="74"/>
        <v>0.96099999999999997</v>
      </c>
      <c r="F262" s="158">
        <f t="shared" si="74"/>
        <v>2.2000000000000002</v>
      </c>
      <c r="G262" s="238">
        <f t="shared" si="74"/>
        <v>6.8609999999999998</v>
      </c>
      <c r="H262" s="156">
        <f t="shared" si="74"/>
        <v>2.5</v>
      </c>
      <c r="I262" s="157">
        <f t="shared" si="74"/>
        <v>1.2</v>
      </c>
      <c r="J262" s="157">
        <f t="shared" si="74"/>
        <v>0.96099999999999997</v>
      </c>
      <c r="K262" s="158">
        <f t="shared" si="74"/>
        <v>2.2000000000000002</v>
      </c>
      <c r="L262" s="238">
        <f t="shared" si="74"/>
        <v>6.8609999999999998</v>
      </c>
      <c r="M262" s="156">
        <f t="shared" si="74"/>
        <v>2.4980000000000002</v>
      </c>
      <c r="N262" s="157">
        <f t="shared" si="74"/>
        <v>1.2</v>
      </c>
      <c r="O262" s="157">
        <f t="shared" si="74"/>
        <v>0.96099999999999997</v>
      </c>
      <c r="P262" s="159">
        <f t="shared" si="74"/>
        <v>2.2000000000000002</v>
      </c>
      <c r="Q262" s="238">
        <f t="shared" si="74"/>
        <v>6.859</v>
      </c>
    </row>
    <row r="263" spans="1:20" ht="15" customHeight="1" outlineLevel="1" x14ac:dyDescent="0.25">
      <c r="A263" s="223" t="s">
        <v>171</v>
      </c>
      <c r="B263" s="452" t="s">
        <v>149</v>
      </c>
      <c r="C263" s="259">
        <f t="shared" ref="C263:Q263" si="75">ROUND(C110+C124+C208+C227+C249,3)</f>
        <v>1</v>
      </c>
      <c r="D263" s="157">
        <f t="shared" si="75"/>
        <v>4</v>
      </c>
      <c r="E263" s="157">
        <f t="shared" si="75"/>
        <v>6.3</v>
      </c>
      <c r="F263" s="158">
        <f t="shared" si="75"/>
        <v>7.1260000000000003</v>
      </c>
      <c r="G263" s="238">
        <f t="shared" si="75"/>
        <v>18.425999999999998</v>
      </c>
      <c r="H263" s="156">
        <f t="shared" si="75"/>
        <v>1</v>
      </c>
      <c r="I263" s="157">
        <f t="shared" si="75"/>
        <v>2.8149999999999999</v>
      </c>
      <c r="J263" s="157">
        <f t="shared" si="75"/>
        <v>6.35</v>
      </c>
      <c r="K263" s="158">
        <f t="shared" si="75"/>
        <v>7.03</v>
      </c>
      <c r="L263" s="238">
        <f t="shared" si="75"/>
        <v>17.195</v>
      </c>
      <c r="M263" s="156">
        <f t="shared" si="75"/>
        <v>1</v>
      </c>
      <c r="N263" s="157">
        <f t="shared" si="75"/>
        <v>2.8650000000000002</v>
      </c>
      <c r="O263" s="157">
        <f t="shared" si="75"/>
        <v>6.3</v>
      </c>
      <c r="P263" s="159">
        <f t="shared" si="75"/>
        <v>7.1260000000000003</v>
      </c>
      <c r="Q263" s="238">
        <f t="shared" si="75"/>
        <v>17.291</v>
      </c>
    </row>
    <row r="264" spans="1:20" ht="15" customHeight="1" outlineLevel="1" x14ac:dyDescent="0.25">
      <c r="A264" s="223" t="s">
        <v>176</v>
      </c>
      <c r="B264" s="452" t="s">
        <v>149</v>
      </c>
      <c r="C264" s="259">
        <f t="shared" ref="C264:Q264" si="76">ROUND(C113+C125+C210+C230+C252,3)</f>
        <v>32</v>
      </c>
      <c r="D264" s="157">
        <f t="shared" si="76"/>
        <v>31.122</v>
      </c>
      <c r="E264" s="157">
        <f t="shared" si="76"/>
        <v>41.424999999999997</v>
      </c>
      <c r="F264" s="158">
        <f t="shared" si="76"/>
        <v>146.31899999999999</v>
      </c>
      <c r="G264" s="238">
        <f t="shared" si="76"/>
        <v>250.86600000000001</v>
      </c>
      <c r="H264" s="156">
        <f t="shared" si="76"/>
        <v>32</v>
      </c>
      <c r="I264" s="157">
        <f t="shared" si="76"/>
        <v>31.148</v>
      </c>
      <c r="J264" s="157">
        <f t="shared" si="76"/>
        <v>41.451000000000001</v>
      </c>
      <c r="K264" s="158">
        <f t="shared" si="76"/>
        <v>146.34399999999999</v>
      </c>
      <c r="L264" s="238">
        <f t="shared" si="76"/>
        <v>250.94300000000001</v>
      </c>
      <c r="M264" s="156">
        <f t="shared" si="76"/>
        <v>32</v>
      </c>
      <c r="N264" s="157">
        <f t="shared" si="76"/>
        <v>31.173999999999999</v>
      </c>
      <c r="O264" s="157">
        <f t="shared" si="76"/>
        <v>41.475999999999999</v>
      </c>
      <c r="P264" s="159">
        <f t="shared" si="76"/>
        <v>146.37</v>
      </c>
      <c r="Q264" s="238">
        <f t="shared" si="76"/>
        <v>251.02</v>
      </c>
    </row>
    <row r="265" spans="1:20" ht="15" customHeight="1" outlineLevel="1" x14ac:dyDescent="0.25">
      <c r="A265" s="223" t="s">
        <v>172</v>
      </c>
      <c r="B265" s="452" t="s">
        <v>149</v>
      </c>
      <c r="C265" s="259">
        <f t="shared" ref="C265:Q265" si="77">ROUND(C116+C126+C212+C233+C255,3)</f>
        <v>2.9870000000000001</v>
      </c>
      <c r="D265" s="157">
        <f t="shared" si="77"/>
        <v>14.3</v>
      </c>
      <c r="E265" s="157">
        <f t="shared" si="77"/>
        <v>159.714</v>
      </c>
      <c r="F265" s="158">
        <f t="shared" si="77"/>
        <v>66.804000000000002</v>
      </c>
      <c r="G265" s="238">
        <f t="shared" si="77"/>
        <v>243.80500000000001</v>
      </c>
      <c r="H265" s="156">
        <f t="shared" si="77"/>
        <v>2.9870000000000001</v>
      </c>
      <c r="I265" s="157">
        <f t="shared" si="77"/>
        <v>14.3</v>
      </c>
      <c r="J265" s="157">
        <f t="shared" si="77"/>
        <v>161.06399999999999</v>
      </c>
      <c r="K265" s="158">
        <f t="shared" si="77"/>
        <v>88.804000000000002</v>
      </c>
      <c r="L265" s="238">
        <f t="shared" si="77"/>
        <v>267.15499999999997</v>
      </c>
      <c r="M265" s="156">
        <f t="shared" si="77"/>
        <v>2.9870000000000001</v>
      </c>
      <c r="N265" s="157">
        <f t="shared" si="77"/>
        <v>14.3</v>
      </c>
      <c r="O265" s="157">
        <f t="shared" si="77"/>
        <v>226.08699999999999</v>
      </c>
      <c r="P265" s="159">
        <f t="shared" si="77"/>
        <v>110.804</v>
      </c>
      <c r="Q265" s="238">
        <f t="shared" si="77"/>
        <v>354.178</v>
      </c>
    </row>
    <row r="266" spans="1:20" x14ac:dyDescent="0.25">
      <c r="A266" s="250" t="s">
        <v>96</v>
      </c>
      <c r="B266" s="456" t="s">
        <v>149</v>
      </c>
      <c r="C266" s="262">
        <f t="shared" ref="C266:Q266" si="78">ROUND(SUM(C267:C273),3)</f>
        <v>455.99799999999999</v>
      </c>
      <c r="D266" s="245">
        <f t="shared" si="78"/>
        <v>473.94799999999998</v>
      </c>
      <c r="E266" s="245">
        <f t="shared" si="78"/>
        <v>700.11199999999997</v>
      </c>
      <c r="F266" s="246">
        <f t="shared" si="78"/>
        <v>342.80399999999997</v>
      </c>
      <c r="G266" s="175">
        <f t="shared" si="78"/>
        <v>342.80399999999997</v>
      </c>
      <c r="H266" s="242">
        <f t="shared" si="78"/>
        <v>455.70100000000002</v>
      </c>
      <c r="I266" s="245">
        <f t="shared" si="78"/>
        <v>476.94499999999999</v>
      </c>
      <c r="J266" s="245">
        <f t="shared" si="78"/>
        <v>703.52800000000002</v>
      </c>
      <c r="K266" s="246">
        <f t="shared" si="78"/>
        <v>352.13600000000002</v>
      </c>
      <c r="L266" s="175">
        <f t="shared" si="78"/>
        <v>352.13600000000002</v>
      </c>
      <c r="M266" s="242">
        <f t="shared" si="78"/>
        <v>465.03500000000003</v>
      </c>
      <c r="N266" s="245">
        <f t="shared" si="78"/>
        <v>487.75299999999999</v>
      </c>
      <c r="O266" s="245">
        <f t="shared" si="78"/>
        <v>650.23400000000004</v>
      </c>
      <c r="P266" s="247">
        <f t="shared" si="78"/>
        <v>352.18</v>
      </c>
      <c r="Q266" s="175">
        <f t="shared" si="78"/>
        <v>352.18</v>
      </c>
    </row>
    <row r="267" spans="1:20" ht="15" customHeight="1" outlineLevel="1" x14ac:dyDescent="0.25">
      <c r="A267" s="223" t="s">
        <v>167</v>
      </c>
      <c r="B267" s="452" t="s">
        <v>149</v>
      </c>
      <c r="C267" s="259">
        <f t="shared" ref="C267:Q267" si="79">ROUND(C90-C259,3)</f>
        <v>8.91</v>
      </c>
      <c r="D267" s="157">
        <f t="shared" si="79"/>
        <v>6.4889999999999999</v>
      </c>
      <c r="E267" s="157">
        <f t="shared" si="79"/>
        <v>3.129</v>
      </c>
      <c r="F267" s="158">
        <f t="shared" si="79"/>
        <v>0.90100000000000002</v>
      </c>
      <c r="G267" s="238">
        <f t="shared" si="79"/>
        <v>0.90100000000000002</v>
      </c>
      <c r="H267" s="156">
        <f t="shared" si="79"/>
        <v>5.7809999999999997</v>
      </c>
      <c r="I267" s="157">
        <f t="shared" si="79"/>
        <v>3.36</v>
      </c>
      <c r="J267" s="157">
        <f t="shared" si="79"/>
        <v>0.7</v>
      </c>
      <c r="K267" s="158">
        <f t="shared" si="79"/>
        <v>0.90100000000000002</v>
      </c>
      <c r="L267" s="238">
        <f t="shared" si="79"/>
        <v>0.90100000000000002</v>
      </c>
      <c r="M267" s="156">
        <f t="shared" si="79"/>
        <v>5.7809999999999997</v>
      </c>
      <c r="N267" s="157">
        <f t="shared" si="79"/>
        <v>3.36</v>
      </c>
      <c r="O267" s="157">
        <f t="shared" si="79"/>
        <v>0.81499999999999995</v>
      </c>
      <c r="P267" s="159">
        <f t="shared" si="79"/>
        <v>0.90100000000000002</v>
      </c>
      <c r="Q267" s="238">
        <f t="shared" si="79"/>
        <v>0.90100000000000002</v>
      </c>
      <c r="R267" s="2"/>
    </row>
    <row r="268" spans="1:20" ht="15" customHeight="1" outlineLevel="1" x14ac:dyDescent="0.25">
      <c r="A268" s="223" t="s">
        <v>168</v>
      </c>
      <c r="B268" s="452" t="s">
        <v>149</v>
      </c>
      <c r="C268" s="259">
        <f t="shared" ref="C268:Q268" si="80">ROUND(C91-C260,3)</f>
        <v>320.28399999999999</v>
      </c>
      <c r="D268" s="157">
        <f t="shared" si="80"/>
        <v>320.73399999999998</v>
      </c>
      <c r="E268" s="157">
        <f t="shared" si="80"/>
        <v>406.75299999999999</v>
      </c>
      <c r="F268" s="158">
        <f t="shared" si="80"/>
        <v>86.820999999999998</v>
      </c>
      <c r="G268" s="238">
        <f t="shared" si="80"/>
        <v>86.820999999999998</v>
      </c>
      <c r="H268" s="156">
        <f t="shared" si="80"/>
        <v>232.14500000000001</v>
      </c>
      <c r="I268" s="157">
        <f t="shared" si="80"/>
        <v>232.595</v>
      </c>
      <c r="J268" s="157">
        <f t="shared" si="80"/>
        <v>309.40699999999998</v>
      </c>
      <c r="K268" s="158">
        <f t="shared" si="80"/>
        <v>10.401</v>
      </c>
      <c r="L268" s="238">
        <f t="shared" si="80"/>
        <v>10.401</v>
      </c>
      <c r="M268" s="156">
        <f t="shared" si="80"/>
        <v>155.72499999999999</v>
      </c>
      <c r="N268" s="157">
        <f t="shared" si="80"/>
        <v>156.17500000000001</v>
      </c>
      <c r="O268" s="157">
        <f t="shared" si="80"/>
        <v>233.768</v>
      </c>
      <c r="P268" s="159">
        <f t="shared" si="80"/>
        <v>10.436</v>
      </c>
      <c r="Q268" s="238">
        <f t="shared" si="80"/>
        <v>10.436</v>
      </c>
      <c r="R268" s="2"/>
    </row>
    <row r="269" spans="1:20" ht="15" customHeight="1" outlineLevel="1" x14ac:dyDescent="0.25">
      <c r="A269" s="223" t="s">
        <v>169</v>
      </c>
      <c r="B269" s="452" t="s">
        <v>149</v>
      </c>
      <c r="C269" s="259">
        <f t="shared" ref="C269:Q269" si="81">ROUND(C92-C261,3)</f>
        <v>2.0179999999999998</v>
      </c>
      <c r="D269" s="157">
        <f t="shared" si="81"/>
        <v>3.6259999999999999</v>
      </c>
      <c r="E269" s="157">
        <f t="shared" si="81"/>
        <v>13.819000000000001</v>
      </c>
      <c r="F269" s="158">
        <f t="shared" si="81"/>
        <v>5.2779999999999996</v>
      </c>
      <c r="G269" s="238">
        <f t="shared" si="81"/>
        <v>5.2779999999999996</v>
      </c>
      <c r="H269" s="156">
        <f t="shared" si="81"/>
        <v>5.0579999999999998</v>
      </c>
      <c r="I269" s="157">
        <f t="shared" si="81"/>
        <v>6.6660000000000004</v>
      </c>
      <c r="J269" s="157">
        <f t="shared" si="81"/>
        <v>16.859000000000002</v>
      </c>
      <c r="K269" s="158">
        <f t="shared" si="81"/>
        <v>8.3179999999999996</v>
      </c>
      <c r="L269" s="238">
        <f t="shared" si="81"/>
        <v>8.3179999999999996</v>
      </c>
      <c r="M269" s="156">
        <f t="shared" si="81"/>
        <v>8.0980000000000008</v>
      </c>
      <c r="N269" s="157">
        <f t="shared" si="81"/>
        <v>9.7059999999999995</v>
      </c>
      <c r="O269" s="157">
        <f t="shared" si="81"/>
        <v>19.899000000000001</v>
      </c>
      <c r="P269" s="159">
        <f t="shared" si="81"/>
        <v>11.358000000000001</v>
      </c>
      <c r="Q269" s="238">
        <f t="shared" si="81"/>
        <v>11.358000000000001</v>
      </c>
      <c r="R269" s="2"/>
    </row>
    <row r="270" spans="1:20" ht="15" customHeight="1" outlineLevel="1" x14ac:dyDescent="0.25">
      <c r="A270" s="223" t="s">
        <v>170</v>
      </c>
      <c r="B270" s="452" t="s">
        <v>149</v>
      </c>
      <c r="C270" s="259">
        <f t="shared" ref="C270:Q270" si="82">ROUND(C93-C262,3)</f>
        <v>0.39800000000000002</v>
      </c>
      <c r="D270" s="157">
        <f t="shared" si="82"/>
        <v>0.64700000000000002</v>
      </c>
      <c r="E270" s="157">
        <f t="shared" si="82"/>
        <v>2.7250000000000001</v>
      </c>
      <c r="F270" s="158">
        <f t="shared" si="82"/>
        <v>2.6240000000000001</v>
      </c>
      <c r="G270" s="238">
        <f t="shared" si="82"/>
        <v>2.6240000000000001</v>
      </c>
      <c r="H270" s="156">
        <f t="shared" si="82"/>
        <v>0.374</v>
      </c>
      <c r="I270" s="157">
        <f t="shared" si="82"/>
        <v>0.623</v>
      </c>
      <c r="J270" s="157">
        <f t="shared" si="82"/>
        <v>2.7010000000000001</v>
      </c>
      <c r="K270" s="158">
        <f t="shared" si="82"/>
        <v>2.6240000000000001</v>
      </c>
      <c r="L270" s="238">
        <f t="shared" si="82"/>
        <v>2.6240000000000001</v>
      </c>
      <c r="M270" s="156">
        <f t="shared" si="82"/>
        <v>0.376</v>
      </c>
      <c r="N270" s="157">
        <f t="shared" si="82"/>
        <v>0.625</v>
      </c>
      <c r="O270" s="157">
        <f t="shared" si="82"/>
        <v>2.7029999999999998</v>
      </c>
      <c r="P270" s="159">
        <f t="shared" si="82"/>
        <v>2.6240000000000001</v>
      </c>
      <c r="Q270" s="238">
        <f t="shared" si="82"/>
        <v>2.6240000000000001</v>
      </c>
    </row>
    <row r="271" spans="1:20" ht="15" customHeight="1" outlineLevel="1" x14ac:dyDescent="0.25">
      <c r="A271" s="223" t="s">
        <v>171</v>
      </c>
      <c r="B271" s="452" t="s">
        <v>149</v>
      </c>
      <c r="C271" s="259">
        <f t="shared" ref="C271:Q271" si="83">ROUND(C94-C263,3)</f>
        <v>5.1740000000000004</v>
      </c>
      <c r="D271" s="157">
        <f t="shared" si="83"/>
        <v>1.591</v>
      </c>
      <c r="E271" s="157">
        <f t="shared" si="83"/>
        <v>8.359</v>
      </c>
      <c r="F271" s="158">
        <f t="shared" si="83"/>
        <v>2.3479999999999999</v>
      </c>
      <c r="G271" s="238">
        <f t="shared" si="83"/>
        <v>2.3479999999999999</v>
      </c>
      <c r="H271" s="156">
        <f t="shared" si="83"/>
        <v>2.448</v>
      </c>
      <c r="I271" s="157">
        <f t="shared" si="83"/>
        <v>0.1</v>
      </c>
      <c r="J271" s="157">
        <f t="shared" si="83"/>
        <v>6.8179999999999996</v>
      </c>
      <c r="K271" s="158">
        <f t="shared" si="83"/>
        <v>1</v>
      </c>
      <c r="L271" s="238">
        <f t="shared" si="83"/>
        <v>1</v>
      </c>
      <c r="M271" s="156">
        <f t="shared" si="83"/>
        <v>1.1000000000000001</v>
      </c>
      <c r="N271" s="157">
        <f t="shared" si="83"/>
        <v>0.252</v>
      </c>
      <c r="O271" s="157">
        <f t="shared" si="83"/>
        <v>7.02</v>
      </c>
      <c r="P271" s="159">
        <f t="shared" si="83"/>
        <v>1.0089999999999999</v>
      </c>
      <c r="Q271" s="238">
        <f t="shared" si="83"/>
        <v>1.0089999999999999</v>
      </c>
    </row>
    <row r="272" spans="1:20" ht="15" customHeight="1" outlineLevel="1" x14ac:dyDescent="0.25">
      <c r="A272" s="223" t="s">
        <v>176</v>
      </c>
      <c r="B272" s="452" t="s">
        <v>149</v>
      </c>
      <c r="C272" s="259">
        <f t="shared" ref="C272:Q272" si="84">ROUND(C95-C264,3)</f>
        <v>58.892000000000003</v>
      </c>
      <c r="D272" s="157">
        <f t="shared" si="84"/>
        <v>54.314</v>
      </c>
      <c r="E272" s="157">
        <f t="shared" si="84"/>
        <v>139.607</v>
      </c>
      <c r="F272" s="158">
        <f t="shared" si="84"/>
        <v>101.941</v>
      </c>
      <c r="G272" s="238">
        <f t="shared" si="84"/>
        <v>101.941</v>
      </c>
      <c r="H272" s="156">
        <f t="shared" si="84"/>
        <v>69.941000000000003</v>
      </c>
      <c r="I272" s="157">
        <f t="shared" si="84"/>
        <v>65.337000000000003</v>
      </c>
      <c r="J272" s="157">
        <f t="shared" si="84"/>
        <v>150.60400000000001</v>
      </c>
      <c r="K272" s="158">
        <f t="shared" si="84"/>
        <v>112.913</v>
      </c>
      <c r="L272" s="238">
        <f t="shared" si="84"/>
        <v>112.913</v>
      </c>
      <c r="M272" s="156">
        <f t="shared" si="84"/>
        <v>80.912999999999997</v>
      </c>
      <c r="N272" s="157">
        <f t="shared" si="84"/>
        <v>76.283000000000001</v>
      </c>
      <c r="O272" s="157">
        <f t="shared" si="84"/>
        <v>161.52500000000001</v>
      </c>
      <c r="P272" s="159">
        <f t="shared" si="84"/>
        <v>123.80800000000001</v>
      </c>
      <c r="Q272" s="238">
        <f t="shared" si="84"/>
        <v>123.80800000000001</v>
      </c>
    </row>
    <row r="273" spans="1:17" ht="15" customHeight="1" outlineLevel="1" thickBot="1" x14ac:dyDescent="0.3">
      <c r="A273" s="224" t="s">
        <v>172</v>
      </c>
      <c r="B273" s="42" t="s">
        <v>149</v>
      </c>
      <c r="C273" s="263">
        <f t="shared" ref="C273:Q273" si="85">ROUND(C96-C265,3)</f>
        <v>60.322000000000003</v>
      </c>
      <c r="D273" s="182">
        <f t="shared" si="85"/>
        <v>86.546999999999997</v>
      </c>
      <c r="E273" s="182">
        <f t="shared" si="85"/>
        <v>125.72</v>
      </c>
      <c r="F273" s="183">
        <f t="shared" si="85"/>
        <v>142.89099999999999</v>
      </c>
      <c r="G273" s="239">
        <f t="shared" si="85"/>
        <v>142.89099999999999</v>
      </c>
      <c r="H273" s="181">
        <f t="shared" si="85"/>
        <v>139.95400000000001</v>
      </c>
      <c r="I273" s="182">
        <f t="shared" si="85"/>
        <v>168.26400000000001</v>
      </c>
      <c r="J273" s="182">
        <f t="shared" si="85"/>
        <v>216.43899999999999</v>
      </c>
      <c r="K273" s="183">
        <f t="shared" si="85"/>
        <v>215.97900000000001</v>
      </c>
      <c r="L273" s="239">
        <f t="shared" si="85"/>
        <v>215.97900000000001</v>
      </c>
      <c r="M273" s="181">
        <f t="shared" si="85"/>
        <v>213.042</v>
      </c>
      <c r="N273" s="182">
        <f t="shared" si="85"/>
        <v>241.352</v>
      </c>
      <c r="O273" s="182">
        <f t="shared" si="85"/>
        <v>224.50399999999999</v>
      </c>
      <c r="P273" s="184">
        <f t="shared" si="85"/>
        <v>202.04400000000001</v>
      </c>
      <c r="Q273" s="239">
        <f t="shared" si="85"/>
        <v>202.04400000000001</v>
      </c>
    </row>
    <row r="274" spans="1:17" x14ac:dyDescent="0.25"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</row>
    <row r="275" spans="1:17" x14ac:dyDescent="0.25">
      <c r="A275" s="186" t="s">
        <v>147</v>
      </c>
      <c r="B275" s="4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</row>
    <row r="276" spans="1:17" ht="15" customHeight="1" x14ac:dyDescent="0.25">
      <c r="A276" s="99" t="s">
        <v>167</v>
      </c>
      <c r="B276" s="4"/>
      <c r="C276" s="471">
        <f t="shared" ref="C276:Q276" si="86">ROUND(C90-C259-C267,3)</f>
        <v>0</v>
      </c>
      <c r="D276" s="471">
        <f t="shared" si="86"/>
        <v>0</v>
      </c>
      <c r="E276" s="471">
        <f t="shared" si="86"/>
        <v>0</v>
      </c>
      <c r="F276" s="471">
        <f t="shared" si="86"/>
        <v>0</v>
      </c>
      <c r="G276" s="473">
        <f t="shared" si="86"/>
        <v>0</v>
      </c>
      <c r="H276" s="471">
        <f t="shared" si="86"/>
        <v>0</v>
      </c>
      <c r="I276" s="471">
        <f t="shared" si="86"/>
        <v>0</v>
      </c>
      <c r="J276" s="471">
        <f t="shared" si="86"/>
        <v>0</v>
      </c>
      <c r="K276" s="471">
        <f t="shared" si="86"/>
        <v>0</v>
      </c>
      <c r="L276" s="473">
        <f t="shared" si="86"/>
        <v>0</v>
      </c>
      <c r="M276" s="471">
        <f t="shared" si="86"/>
        <v>0</v>
      </c>
      <c r="N276" s="471">
        <f t="shared" si="86"/>
        <v>0</v>
      </c>
      <c r="O276" s="471">
        <f t="shared" si="86"/>
        <v>0</v>
      </c>
      <c r="P276" s="471">
        <f t="shared" si="86"/>
        <v>0</v>
      </c>
      <c r="Q276" s="473">
        <f t="shared" si="86"/>
        <v>0</v>
      </c>
    </row>
    <row r="277" spans="1:17" ht="15" customHeight="1" x14ac:dyDescent="0.25">
      <c r="A277" s="99" t="s">
        <v>168</v>
      </c>
      <c r="B277" s="4"/>
      <c r="C277" s="471">
        <f t="shared" ref="C277:Q277" si="87">ROUND(C91-C260-C268,3)</f>
        <v>0</v>
      </c>
      <c r="D277" s="471">
        <f t="shared" si="87"/>
        <v>0</v>
      </c>
      <c r="E277" s="471">
        <f t="shared" si="87"/>
        <v>0</v>
      </c>
      <c r="F277" s="471">
        <f t="shared" si="87"/>
        <v>0</v>
      </c>
      <c r="G277" s="473">
        <f t="shared" si="87"/>
        <v>0</v>
      </c>
      <c r="H277" s="471">
        <f t="shared" si="87"/>
        <v>0</v>
      </c>
      <c r="I277" s="471">
        <f t="shared" si="87"/>
        <v>0</v>
      </c>
      <c r="J277" s="471">
        <f t="shared" si="87"/>
        <v>0</v>
      </c>
      <c r="K277" s="471">
        <f t="shared" si="87"/>
        <v>0</v>
      </c>
      <c r="L277" s="473">
        <f t="shared" si="87"/>
        <v>0</v>
      </c>
      <c r="M277" s="471">
        <f t="shared" si="87"/>
        <v>0</v>
      </c>
      <c r="N277" s="471">
        <f t="shared" si="87"/>
        <v>0</v>
      </c>
      <c r="O277" s="471">
        <f t="shared" si="87"/>
        <v>0</v>
      </c>
      <c r="P277" s="471">
        <f t="shared" si="87"/>
        <v>0</v>
      </c>
      <c r="Q277" s="473">
        <f t="shared" si="87"/>
        <v>0</v>
      </c>
    </row>
    <row r="278" spans="1:17" ht="15" customHeight="1" x14ac:dyDescent="0.25">
      <c r="A278" s="99" t="s">
        <v>169</v>
      </c>
      <c r="B278" s="4"/>
      <c r="C278" s="471">
        <f t="shared" ref="C278:Q278" si="88">ROUND(C92-C261-C269,3)</f>
        <v>0</v>
      </c>
      <c r="D278" s="471">
        <f t="shared" si="88"/>
        <v>0</v>
      </c>
      <c r="E278" s="471">
        <f t="shared" si="88"/>
        <v>0</v>
      </c>
      <c r="F278" s="471">
        <f t="shared" si="88"/>
        <v>0</v>
      </c>
      <c r="G278" s="473">
        <f t="shared" si="88"/>
        <v>0</v>
      </c>
      <c r="H278" s="471">
        <f t="shared" si="88"/>
        <v>0</v>
      </c>
      <c r="I278" s="471">
        <f t="shared" si="88"/>
        <v>0</v>
      </c>
      <c r="J278" s="471">
        <f t="shared" si="88"/>
        <v>0</v>
      </c>
      <c r="K278" s="471">
        <f t="shared" si="88"/>
        <v>0</v>
      </c>
      <c r="L278" s="473">
        <f t="shared" si="88"/>
        <v>0</v>
      </c>
      <c r="M278" s="471">
        <f t="shared" si="88"/>
        <v>0</v>
      </c>
      <c r="N278" s="471">
        <f t="shared" si="88"/>
        <v>0</v>
      </c>
      <c r="O278" s="471">
        <f t="shared" si="88"/>
        <v>0</v>
      </c>
      <c r="P278" s="471">
        <f t="shared" si="88"/>
        <v>0</v>
      </c>
      <c r="Q278" s="473">
        <f t="shared" si="88"/>
        <v>0</v>
      </c>
    </row>
    <row r="279" spans="1:17" ht="15" customHeight="1" x14ac:dyDescent="0.25">
      <c r="A279" s="99" t="s">
        <v>170</v>
      </c>
      <c r="B279" s="4"/>
      <c r="C279" s="471">
        <f t="shared" ref="C279:Q279" si="89">ROUND(C93-C262-C270,3)</f>
        <v>0</v>
      </c>
      <c r="D279" s="471">
        <f t="shared" si="89"/>
        <v>0</v>
      </c>
      <c r="E279" s="471">
        <f t="shared" si="89"/>
        <v>0</v>
      </c>
      <c r="F279" s="471">
        <f t="shared" si="89"/>
        <v>0</v>
      </c>
      <c r="G279" s="473">
        <f t="shared" si="89"/>
        <v>0</v>
      </c>
      <c r="H279" s="471">
        <f t="shared" si="89"/>
        <v>0</v>
      </c>
      <c r="I279" s="471">
        <f t="shared" si="89"/>
        <v>0</v>
      </c>
      <c r="J279" s="471">
        <f t="shared" si="89"/>
        <v>0</v>
      </c>
      <c r="K279" s="471">
        <f t="shared" si="89"/>
        <v>0</v>
      </c>
      <c r="L279" s="473">
        <f t="shared" si="89"/>
        <v>0</v>
      </c>
      <c r="M279" s="471">
        <f t="shared" si="89"/>
        <v>0</v>
      </c>
      <c r="N279" s="471">
        <f t="shared" si="89"/>
        <v>0</v>
      </c>
      <c r="O279" s="471">
        <f t="shared" si="89"/>
        <v>0</v>
      </c>
      <c r="P279" s="471">
        <f t="shared" si="89"/>
        <v>0</v>
      </c>
      <c r="Q279" s="473">
        <f t="shared" si="89"/>
        <v>0</v>
      </c>
    </row>
    <row r="280" spans="1:17" ht="15" customHeight="1" x14ac:dyDescent="0.25">
      <c r="A280" s="99" t="s">
        <v>171</v>
      </c>
      <c r="B280" s="4"/>
      <c r="C280" s="471">
        <f t="shared" ref="C280:Q280" si="90">ROUND(C94-C263-C271,3)</f>
        <v>0</v>
      </c>
      <c r="D280" s="471">
        <f t="shared" si="90"/>
        <v>0</v>
      </c>
      <c r="E280" s="471">
        <f t="shared" si="90"/>
        <v>0</v>
      </c>
      <c r="F280" s="471">
        <f t="shared" si="90"/>
        <v>0</v>
      </c>
      <c r="G280" s="473">
        <f t="shared" si="90"/>
        <v>0</v>
      </c>
      <c r="H280" s="471">
        <f t="shared" si="90"/>
        <v>0</v>
      </c>
      <c r="I280" s="471">
        <f t="shared" si="90"/>
        <v>0</v>
      </c>
      <c r="J280" s="471">
        <f t="shared" si="90"/>
        <v>0</v>
      </c>
      <c r="K280" s="471">
        <f t="shared" si="90"/>
        <v>0</v>
      </c>
      <c r="L280" s="473">
        <f t="shared" si="90"/>
        <v>0</v>
      </c>
      <c r="M280" s="471">
        <f t="shared" si="90"/>
        <v>0</v>
      </c>
      <c r="N280" s="471">
        <f t="shared" si="90"/>
        <v>0</v>
      </c>
      <c r="O280" s="471">
        <f t="shared" si="90"/>
        <v>0</v>
      </c>
      <c r="P280" s="471">
        <f t="shared" si="90"/>
        <v>0</v>
      </c>
      <c r="Q280" s="473">
        <f t="shared" si="90"/>
        <v>0</v>
      </c>
    </row>
    <row r="281" spans="1:17" ht="15" customHeight="1" x14ac:dyDescent="0.25">
      <c r="A281" s="99" t="s">
        <v>176</v>
      </c>
      <c r="B281" s="4"/>
      <c r="C281" s="471">
        <f t="shared" ref="C281:Q281" si="91">ROUND(C95-C264-C272,3)</f>
        <v>0</v>
      </c>
      <c r="D281" s="471">
        <f t="shared" si="91"/>
        <v>0</v>
      </c>
      <c r="E281" s="471">
        <f t="shared" si="91"/>
        <v>0</v>
      </c>
      <c r="F281" s="471">
        <f t="shared" si="91"/>
        <v>0</v>
      </c>
      <c r="G281" s="473">
        <f t="shared" si="91"/>
        <v>0</v>
      </c>
      <c r="H281" s="471">
        <f t="shared" si="91"/>
        <v>0</v>
      </c>
      <c r="I281" s="471">
        <f t="shared" si="91"/>
        <v>0</v>
      </c>
      <c r="J281" s="471">
        <f t="shared" si="91"/>
        <v>0</v>
      </c>
      <c r="K281" s="471">
        <f t="shared" si="91"/>
        <v>0</v>
      </c>
      <c r="L281" s="473">
        <f t="shared" si="91"/>
        <v>0</v>
      </c>
      <c r="M281" s="471">
        <f t="shared" si="91"/>
        <v>0</v>
      </c>
      <c r="N281" s="471">
        <f t="shared" si="91"/>
        <v>0</v>
      </c>
      <c r="O281" s="471">
        <f t="shared" si="91"/>
        <v>0</v>
      </c>
      <c r="P281" s="471">
        <f t="shared" si="91"/>
        <v>0</v>
      </c>
      <c r="Q281" s="473">
        <f t="shared" si="91"/>
        <v>0</v>
      </c>
    </row>
    <row r="282" spans="1:17" x14ac:dyDescent="0.25">
      <c r="A282" s="99" t="s">
        <v>172</v>
      </c>
      <c r="B282" s="4"/>
      <c r="C282" s="471">
        <f t="shared" ref="C282:Q282" si="92">ROUND(C96-C265-C273,3)</f>
        <v>0</v>
      </c>
      <c r="D282" s="471">
        <f t="shared" si="92"/>
        <v>0</v>
      </c>
      <c r="E282" s="471">
        <f t="shared" si="92"/>
        <v>0</v>
      </c>
      <c r="F282" s="471">
        <f t="shared" si="92"/>
        <v>0</v>
      </c>
      <c r="G282" s="473">
        <f t="shared" si="92"/>
        <v>0</v>
      </c>
      <c r="H282" s="471">
        <f t="shared" si="92"/>
        <v>0</v>
      </c>
      <c r="I282" s="471">
        <f t="shared" si="92"/>
        <v>0</v>
      </c>
      <c r="J282" s="471">
        <f t="shared" si="92"/>
        <v>0</v>
      </c>
      <c r="K282" s="471">
        <f t="shared" si="92"/>
        <v>0</v>
      </c>
      <c r="L282" s="473">
        <f t="shared" si="92"/>
        <v>0</v>
      </c>
      <c r="M282" s="471">
        <f t="shared" si="92"/>
        <v>0</v>
      </c>
      <c r="N282" s="471">
        <f t="shared" si="92"/>
        <v>0</v>
      </c>
      <c r="O282" s="471">
        <f t="shared" si="92"/>
        <v>0</v>
      </c>
      <c r="P282" s="471">
        <f t="shared" si="92"/>
        <v>0</v>
      </c>
      <c r="Q282" s="473">
        <f t="shared" si="92"/>
        <v>0</v>
      </c>
    </row>
    <row r="283" spans="1:17" x14ac:dyDescent="0.25">
      <c r="A283" s="185"/>
      <c r="C283" s="472"/>
      <c r="D283" s="472"/>
      <c r="E283" s="472"/>
      <c r="F283" s="472"/>
      <c r="G283" s="474"/>
      <c r="H283" s="472"/>
      <c r="I283" s="472"/>
      <c r="J283" s="472"/>
      <c r="K283" s="472"/>
      <c r="L283" s="474"/>
      <c r="M283" s="472"/>
      <c r="N283" s="472"/>
      <c r="O283" s="472"/>
      <c r="P283" s="472"/>
      <c r="Q283" s="474"/>
    </row>
    <row r="284" spans="1:17" s="4" customFormat="1" x14ac:dyDescent="0.25">
      <c r="A284" s="186" t="s">
        <v>97</v>
      </c>
      <c r="C284" s="471"/>
      <c r="D284" s="471"/>
      <c r="E284" s="471"/>
      <c r="F284" s="471"/>
      <c r="G284" s="473"/>
      <c r="H284" s="471"/>
      <c r="I284" s="471"/>
      <c r="J284" s="471"/>
      <c r="K284" s="471"/>
      <c r="L284" s="473"/>
      <c r="M284" s="471"/>
      <c r="N284" s="471"/>
      <c r="O284" s="471"/>
      <c r="P284" s="471"/>
      <c r="Q284" s="473"/>
    </row>
    <row r="285" spans="1:17" s="4" customFormat="1" x14ac:dyDescent="0.25">
      <c r="A285" s="99" t="s">
        <v>167</v>
      </c>
      <c r="C285" s="471">
        <f t="shared" ref="C285:Q285" si="93">ROUND(C10+C18+C68-C98-C128-C164-C200-C215-C237-C267,3)</f>
        <v>0</v>
      </c>
      <c r="D285" s="471">
        <f t="shared" si="93"/>
        <v>0</v>
      </c>
      <c r="E285" s="471">
        <f t="shared" si="93"/>
        <v>0</v>
      </c>
      <c r="F285" s="471">
        <f t="shared" si="93"/>
        <v>0</v>
      </c>
      <c r="G285" s="473">
        <f t="shared" si="93"/>
        <v>0</v>
      </c>
      <c r="H285" s="471">
        <f t="shared" si="93"/>
        <v>0</v>
      </c>
      <c r="I285" s="471">
        <f t="shared" si="93"/>
        <v>0</v>
      </c>
      <c r="J285" s="471">
        <f t="shared" si="93"/>
        <v>0</v>
      </c>
      <c r="K285" s="471">
        <f t="shared" si="93"/>
        <v>0</v>
      </c>
      <c r="L285" s="473">
        <f t="shared" si="93"/>
        <v>0</v>
      </c>
      <c r="M285" s="471">
        <f t="shared" si="93"/>
        <v>0</v>
      </c>
      <c r="N285" s="471">
        <f t="shared" si="93"/>
        <v>0</v>
      </c>
      <c r="O285" s="471">
        <f t="shared" si="93"/>
        <v>0</v>
      </c>
      <c r="P285" s="471">
        <f t="shared" si="93"/>
        <v>0</v>
      </c>
      <c r="Q285" s="473">
        <f t="shared" si="93"/>
        <v>0</v>
      </c>
    </row>
    <row r="286" spans="1:17" s="4" customFormat="1" x14ac:dyDescent="0.25">
      <c r="A286" s="99" t="s">
        <v>168</v>
      </c>
      <c r="C286" s="471">
        <f t="shared" ref="C286:Q286" si="94">ROUND(C11+C25+C71-C101-C133-C169-C202-C218-C240-C268,3)</f>
        <v>0</v>
      </c>
      <c r="D286" s="471">
        <f t="shared" si="94"/>
        <v>0</v>
      </c>
      <c r="E286" s="471">
        <f t="shared" si="94"/>
        <v>0</v>
      </c>
      <c r="F286" s="471">
        <f t="shared" si="94"/>
        <v>0</v>
      </c>
      <c r="G286" s="473">
        <f t="shared" si="94"/>
        <v>0</v>
      </c>
      <c r="H286" s="471">
        <f t="shared" si="94"/>
        <v>0</v>
      </c>
      <c r="I286" s="471">
        <f t="shared" si="94"/>
        <v>0</v>
      </c>
      <c r="J286" s="471">
        <f t="shared" si="94"/>
        <v>0</v>
      </c>
      <c r="K286" s="471">
        <f t="shared" si="94"/>
        <v>0</v>
      </c>
      <c r="L286" s="473">
        <f t="shared" si="94"/>
        <v>0</v>
      </c>
      <c r="M286" s="471">
        <f t="shared" si="94"/>
        <v>0</v>
      </c>
      <c r="N286" s="471">
        <f t="shared" si="94"/>
        <v>0</v>
      </c>
      <c r="O286" s="471">
        <f t="shared" si="94"/>
        <v>0</v>
      </c>
      <c r="P286" s="471">
        <f t="shared" si="94"/>
        <v>0</v>
      </c>
      <c r="Q286" s="473">
        <f t="shared" si="94"/>
        <v>0</v>
      </c>
    </row>
    <row r="287" spans="1:17" s="4" customFormat="1" x14ac:dyDescent="0.25">
      <c r="A287" s="99" t="s">
        <v>169</v>
      </c>
      <c r="C287" s="471">
        <f t="shared" ref="C287:Q287" si="95">ROUND(C12+C32+C74-C104-C138-C174-C204-C221-C243-C269,3)</f>
        <v>0</v>
      </c>
      <c r="D287" s="471">
        <f t="shared" si="95"/>
        <v>0</v>
      </c>
      <c r="E287" s="471">
        <f t="shared" si="95"/>
        <v>0</v>
      </c>
      <c r="F287" s="471">
        <f t="shared" si="95"/>
        <v>0</v>
      </c>
      <c r="G287" s="473">
        <f t="shared" si="95"/>
        <v>0</v>
      </c>
      <c r="H287" s="471">
        <f t="shared" si="95"/>
        <v>0</v>
      </c>
      <c r="I287" s="471">
        <f t="shared" si="95"/>
        <v>0</v>
      </c>
      <c r="J287" s="471">
        <f t="shared" si="95"/>
        <v>0</v>
      </c>
      <c r="K287" s="471">
        <f t="shared" si="95"/>
        <v>0</v>
      </c>
      <c r="L287" s="473">
        <f t="shared" si="95"/>
        <v>0</v>
      </c>
      <c r="M287" s="471">
        <f t="shared" si="95"/>
        <v>0</v>
      </c>
      <c r="N287" s="471">
        <f t="shared" si="95"/>
        <v>0</v>
      </c>
      <c r="O287" s="471">
        <f t="shared" si="95"/>
        <v>0</v>
      </c>
      <c r="P287" s="471">
        <f t="shared" si="95"/>
        <v>0</v>
      </c>
      <c r="Q287" s="473">
        <f t="shared" si="95"/>
        <v>0</v>
      </c>
    </row>
    <row r="288" spans="1:17" s="4" customFormat="1" x14ac:dyDescent="0.25">
      <c r="A288" s="99" t="s">
        <v>170</v>
      </c>
      <c r="C288" s="471">
        <f t="shared" ref="C288:Q288" si="96">ROUND(C13+C39+C77-C107-C143-C179-C206-C224-C246-C270,3)</f>
        <v>0</v>
      </c>
      <c r="D288" s="471">
        <f t="shared" si="96"/>
        <v>0</v>
      </c>
      <c r="E288" s="471">
        <f t="shared" si="96"/>
        <v>0</v>
      </c>
      <c r="F288" s="471">
        <f t="shared" si="96"/>
        <v>0</v>
      </c>
      <c r="G288" s="473">
        <f t="shared" si="96"/>
        <v>0</v>
      </c>
      <c r="H288" s="471">
        <f t="shared" si="96"/>
        <v>0</v>
      </c>
      <c r="I288" s="471">
        <f t="shared" si="96"/>
        <v>0</v>
      </c>
      <c r="J288" s="471">
        <f t="shared" si="96"/>
        <v>0</v>
      </c>
      <c r="K288" s="471">
        <f t="shared" si="96"/>
        <v>0</v>
      </c>
      <c r="L288" s="473">
        <f t="shared" si="96"/>
        <v>0</v>
      </c>
      <c r="M288" s="471">
        <f t="shared" si="96"/>
        <v>0</v>
      </c>
      <c r="N288" s="471">
        <f t="shared" si="96"/>
        <v>0</v>
      </c>
      <c r="O288" s="471">
        <f t="shared" si="96"/>
        <v>0</v>
      </c>
      <c r="P288" s="471">
        <f t="shared" si="96"/>
        <v>0</v>
      </c>
      <c r="Q288" s="473">
        <f t="shared" si="96"/>
        <v>0</v>
      </c>
    </row>
    <row r="289" spans="1:17" s="4" customFormat="1" x14ac:dyDescent="0.25">
      <c r="A289" s="99" t="s">
        <v>171</v>
      </c>
      <c r="C289" s="471">
        <f t="shared" ref="C289:Q289" si="97">ROUND(C14+C46+C80-C110-C148-C184-C208-C227-C249-C271,3)</f>
        <v>0</v>
      </c>
      <c r="D289" s="471">
        <f t="shared" si="97"/>
        <v>0</v>
      </c>
      <c r="E289" s="471">
        <f t="shared" si="97"/>
        <v>0</v>
      </c>
      <c r="F289" s="471">
        <f t="shared" si="97"/>
        <v>0</v>
      </c>
      <c r="G289" s="473">
        <f t="shared" si="97"/>
        <v>0</v>
      </c>
      <c r="H289" s="471">
        <f t="shared" si="97"/>
        <v>0</v>
      </c>
      <c r="I289" s="471">
        <f t="shared" si="97"/>
        <v>0</v>
      </c>
      <c r="J289" s="471">
        <f t="shared" si="97"/>
        <v>0</v>
      </c>
      <c r="K289" s="471">
        <f t="shared" si="97"/>
        <v>0</v>
      </c>
      <c r="L289" s="473">
        <f t="shared" si="97"/>
        <v>0</v>
      </c>
      <c r="M289" s="471">
        <f t="shared" si="97"/>
        <v>0</v>
      </c>
      <c r="N289" s="471">
        <f t="shared" si="97"/>
        <v>0</v>
      </c>
      <c r="O289" s="471">
        <f t="shared" si="97"/>
        <v>0</v>
      </c>
      <c r="P289" s="471">
        <f t="shared" si="97"/>
        <v>0</v>
      </c>
      <c r="Q289" s="473">
        <f t="shared" si="97"/>
        <v>0</v>
      </c>
    </row>
    <row r="290" spans="1:17" s="4" customFormat="1" x14ac:dyDescent="0.25">
      <c r="A290" s="99" t="s">
        <v>176</v>
      </c>
      <c r="C290" s="471">
        <f t="shared" ref="C290:Q290" si="98">ROUND(C15+C53+C83-C113-C153-C189-C210-C230-C252-C272,3)</f>
        <v>0</v>
      </c>
      <c r="D290" s="471">
        <f t="shared" si="98"/>
        <v>0</v>
      </c>
      <c r="E290" s="471">
        <f t="shared" si="98"/>
        <v>0</v>
      </c>
      <c r="F290" s="471">
        <f t="shared" si="98"/>
        <v>0</v>
      </c>
      <c r="G290" s="473">
        <f t="shared" si="98"/>
        <v>0</v>
      </c>
      <c r="H290" s="471">
        <f t="shared" si="98"/>
        <v>0</v>
      </c>
      <c r="I290" s="471">
        <f t="shared" si="98"/>
        <v>0</v>
      </c>
      <c r="J290" s="471">
        <f t="shared" si="98"/>
        <v>0</v>
      </c>
      <c r="K290" s="471">
        <f t="shared" si="98"/>
        <v>0</v>
      </c>
      <c r="L290" s="473">
        <f t="shared" si="98"/>
        <v>0</v>
      </c>
      <c r="M290" s="471">
        <f t="shared" si="98"/>
        <v>0</v>
      </c>
      <c r="N290" s="471">
        <f t="shared" si="98"/>
        <v>0</v>
      </c>
      <c r="O290" s="471">
        <f t="shared" si="98"/>
        <v>0</v>
      </c>
      <c r="P290" s="471">
        <f t="shared" si="98"/>
        <v>0</v>
      </c>
      <c r="Q290" s="473">
        <f t="shared" si="98"/>
        <v>0</v>
      </c>
    </row>
    <row r="291" spans="1:17" s="4" customFormat="1" x14ac:dyDescent="0.25">
      <c r="A291" s="99" t="s">
        <v>172</v>
      </c>
      <c r="C291" s="471">
        <f t="shared" ref="C291:Q291" si="99">ROUND(C16+C60+C86-C116-C158-C194-C212-C233-C255-C273,3)</f>
        <v>0</v>
      </c>
      <c r="D291" s="471">
        <f t="shared" si="99"/>
        <v>0</v>
      </c>
      <c r="E291" s="471">
        <f t="shared" si="99"/>
        <v>0</v>
      </c>
      <c r="F291" s="471">
        <f t="shared" si="99"/>
        <v>0</v>
      </c>
      <c r="G291" s="473">
        <f t="shared" si="99"/>
        <v>0</v>
      </c>
      <c r="H291" s="471">
        <f t="shared" si="99"/>
        <v>0</v>
      </c>
      <c r="I291" s="471">
        <f t="shared" si="99"/>
        <v>0</v>
      </c>
      <c r="J291" s="471">
        <f t="shared" si="99"/>
        <v>0</v>
      </c>
      <c r="K291" s="471">
        <f t="shared" si="99"/>
        <v>0</v>
      </c>
      <c r="L291" s="473">
        <f t="shared" si="99"/>
        <v>0</v>
      </c>
      <c r="M291" s="471">
        <f t="shared" si="99"/>
        <v>0</v>
      </c>
      <c r="N291" s="471">
        <f t="shared" si="99"/>
        <v>0</v>
      </c>
      <c r="O291" s="471">
        <f t="shared" si="99"/>
        <v>0</v>
      </c>
      <c r="P291" s="471">
        <f t="shared" si="99"/>
        <v>0</v>
      </c>
      <c r="Q291" s="473">
        <f t="shared" si="99"/>
        <v>0</v>
      </c>
    </row>
    <row r="416" spans="5:5" ht="15" customHeight="1" x14ac:dyDescent="0.25">
      <c r="E416">
        <f>E379-E284+'3.Прогноз.С корректировкой Таб7'!D416</f>
        <v>0</v>
      </c>
    </row>
  </sheetData>
  <sheetProtection algorithmName="SHA-512" hashValue="nI8cmf3hVg/P1GRlLd/Z/cIxtKlQoH5rgPDF96t90oE7mcYahm+2AeooMzUtjs8Lowl7sz1cQ8cKx2z9aDPtoQ==" saltValue="07olshY7Qbeu1VBDCiCPhg==" spinCount="100000" sheet="1" objects="1" scenarios="1"/>
  <mergeCells count="8">
    <mergeCell ref="Q7:Q8"/>
    <mergeCell ref="M7:P7"/>
    <mergeCell ref="A7:A8"/>
    <mergeCell ref="B7:B8"/>
    <mergeCell ref="G7:G8"/>
    <mergeCell ref="C7:F7"/>
    <mergeCell ref="L7:L8"/>
    <mergeCell ref="H7:K7"/>
  </mergeCells>
  <dataValidations disablePrompts="1" count="1">
    <dataValidation type="decimal" operator="greaterThan" allowBlank="1" showInputMessage="1" showErrorMessage="1" sqref="B3">
      <formula1>-1000000000</formula1>
    </dataValidation>
  </dataValidations>
  <pageMargins left="0.7" right="0.7" top="0.75" bottom="0.75" header="0.51180555555555496" footer="0.51180555555555496"/>
  <pageSetup paperSize="9" firstPageNumber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S122"/>
  <sheetViews>
    <sheetView zoomScaleNormal="100" workbookViewId="0">
      <pane xSplit="1" ySplit="4" topLeftCell="B32" activePane="bottomRight" state="frozen"/>
      <selection pane="topRight" activeCell="B1" sqref="B1"/>
      <selection pane="bottomLeft" activeCell="A5" sqref="A5"/>
      <selection pane="bottomRight" activeCell="B43" sqref="B43"/>
    </sheetView>
  </sheetViews>
  <sheetFormatPr defaultColWidth="8.7109375" defaultRowHeight="15" x14ac:dyDescent="0.25"/>
  <cols>
    <col min="1" max="1" width="39.5703125" style="134" customWidth="1"/>
    <col min="2" max="5" width="12.42578125" style="132" customWidth="1"/>
    <col min="6" max="6" width="10.42578125" style="135" customWidth="1"/>
    <col min="7" max="10" width="12.42578125" style="132" customWidth="1"/>
    <col min="11" max="11" width="10.42578125" style="135" customWidth="1"/>
    <col min="12" max="15" width="12.42578125" style="132" customWidth="1"/>
    <col min="16" max="16" width="10.140625" style="135" customWidth="1"/>
    <col min="17" max="256" width="8" style="131" customWidth="1"/>
    <col min="257" max="16384" width="8.7109375" style="131"/>
  </cols>
  <sheetData>
    <row r="1" spans="1:19" ht="15.75" customHeight="1" x14ac:dyDescent="0.25">
      <c r="A1" s="597"/>
      <c r="B1" s="264" t="s">
        <v>115</v>
      </c>
      <c r="C1" s="264" t="s">
        <v>116</v>
      </c>
      <c r="D1" s="264" t="s">
        <v>117</v>
      </c>
      <c r="E1" s="264" t="s">
        <v>118</v>
      </c>
      <c r="F1" s="264" t="s">
        <v>119</v>
      </c>
      <c r="G1" s="264" t="s">
        <v>120</v>
      </c>
      <c r="H1" s="264" t="s">
        <v>121</v>
      </c>
      <c r="I1" s="264" t="s">
        <v>122</v>
      </c>
      <c r="J1" s="264" t="s">
        <v>123</v>
      </c>
      <c r="K1" s="264" t="s">
        <v>124</v>
      </c>
      <c r="L1" s="264" t="s">
        <v>125</v>
      </c>
      <c r="M1" s="264" t="s">
        <v>126</v>
      </c>
      <c r="N1" s="264" t="s">
        <v>127</v>
      </c>
      <c r="O1" s="264" t="s">
        <v>128</v>
      </c>
      <c r="P1" s="264" t="s">
        <v>129</v>
      </c>
      <c r="Q1" s="199" t="s">
        <v>187</v>
      </c>
      <c r="R1" s="498">
        <v>44105</v>
      </c>
    </row>
    <row r="2" spans="1:19" ht="15.75" customHeight="1" thickBot="1" x14ac:dyDescent="0.3">
      <c r="A2" s="598"/>
      <c r="B2" s="270"/>
      <c r="C2" s="270"/>
      <c r="D2" s="270"/>
      <c r="E2" s="270"/>
      <c r="F2" s="270"/>
      <c r="G2" s="270"/>
      <c r="H2" s="270"/>
      <c r="I2" s="270"/>
      <c r="J2" s="270"/>
      <c r="K2" s="270"/>
      <c r="L2" s="270"/>
      <c r="M2" s="270"/>
      <c r="N2" s="270"/>
      <c r="O2" s="270"/>
      <c r="P2" s="270"/>
      <c r="R2" s="131">
        <f>IF(Date="","XXX",Date)</f>
        <v>44105</v>
      </c>
    </row>
    <row r="3" spans="1:19" ht="15" customHeight="1" x14ac:dyDescent="0.25">
      <c r="A3" s="599"/>
      <c r="B3" s="601" t="str">
        <f>YEAR(Test_date)&amp;" год"</f>
        <v>2020 год</v>
      </c>
      <c r="C3" s="595"/>
      <c r="D3" s="595"/>
      <c r="E3" s="602"/>
      <c r="F3" s="592" t="str">
        <f>B3</f>
        <v>2020 год</v>
      </c>
      <c r="G3" s="594" t="str">
        <f>(LEFT(B3,4)+1)&amp;" год"</f>
        <v>2021 год</v>
      </c>
      <c r="H3" s="595"/>
      <c r="I3" s="595"/>
      <c r="J3" s="596"/>
      <c r="K3" s="592" t="str">
        <f>G3</f>
        <v>2021 год</v>
      </c>
      <c r="L3" s="594" t="str">
        <f>(LEFT(G3,4)+1)&amp;" год"</f>
        <v>2022 год</v>
      </c>
      <c r="M3" s="595"/>
      <c r="N3" s="595"/>
      <c r="O3" s="596"/>
      <c r="P3" s="592" t="str">
        <f>L3</f>
        <v>2022 год</v>
      </c>
    </row>
    <row r="4" spans="1:19" s="132" customFormat="1" ht="28.5" customHeight="1" thickBot="1" x14ac:dyDescent="0.3">
      <c r="A4" s="600"/>
      <c r="B4" s="499">
        <v>1</v>
      </c>
      <c r="C4" s="500">
        <v>2</v>
      </c>
      <c r="D4" s="500">
        <v>3</v>
      </c>
      <c r="E4" s="501">
        <v>4</v>
      </c>
      <c r="F4" s="593"/>
      <c r="G4" s="502">
        <v>1</v>
      </c>
      <c r="H4" s="500">
        <v>2</v>
      </c>
      <c r="I4" s="500">
        <v>3</v>
      </c>
      <c r="J4" s="503">
        <v>4</v>
      </c>
      <c r="K4" s="593"/>
      <c r="L4" s="502">
        <v>1</v>
      </c>
      <c r="M4" s="500">
        <v>2</v>
      </c>
      <c r="N4" s="500">
        <v>3</v>
      </c>
      <c r="O4" s="503">
        <v>4</v>
      </c>
      <c r="P4" s="593"/>
    </row>
    <row r="5" spans="1:19" ht="15" customHeight="1" x14ac:dyDescent="0.25">
      <c r="A5" s="306" t="s">
        <v>5</v>
      </c>
      <c r="B5" s="307"/>
      <c r="C5" s="307"/>
      <c r="D5" s="307"/>
      <c r="E5" s="307"/>
      <c r="F5" s="308"/>
      <c r="G5" s="307"/>
      <c r="H5" s="307"/>
      <c r="I5" s="307"/>
      <c r="J5" s="307"/>
      <c r="K5" s="308"/>
      <c r="L5" s="307"/>
      <c r="M5" s="307"/>
      <c r="N5" s="307"/>
      <c r="O5" s="307"/>
      <c r="P5" s="309"/>
    </row>
    <row r="6" spans="1:19" ht="15" customHeight="1" x14ac:dyDescent="0.25">
      <c r="A6" s="292" t="s">
        <v>108</v>
      </c>
      <c r="B6" s="293"/>
      <c r="C6" s="136"/>
      <c r="D6" s="136"/>
      <c r="E6" s="294"/>
      <c r="F6" s="283"/>
      <c r="G6" s="293"/>
      <c r="H6" s="136"/>
      <c r="I6" s="136"/>
      <c r="J6" s="294"/>
      <c r="K6" s="283"/>
      <c r="L6" s="293"/>
      <c r="M6" s="136"/>
      <c r="N6" s="136"/>
      <c r="O6" s="294"/>
      <c r="P6" s="283"/>
    </row>
    <row r="7" spans="1:19" ht="15" customHeight="1" x14ac:dyDescent="0.25">
      <c r="A7" s="475" t="s">
        <v>167</v>
      </c>
      <c r="B7" s="295">
        <f t="shared" ref="B7:B13" ca="1" si="0">ROUND(INDIRECT("'3.Прогноз.С корректировкой Таб7'!"&amp;B$1&amp;$R7),3)</f>
        <v>4.03</v>
      </c>
      <c r="C7" s="384"/>
      <c r="D7" s="384"/>
      <c r="E7" s="385"/>
      <c r="F7" s="272"/>
      <c r="G7" s="386"/>
      <c r="H7" s="384"/>
      <c r="I7" s="384"/>
      <c r="J7" s="385"/>
      <c r="K7" s="272"/>
      <c r="L7" s="386"/>
      <c r="M7" s="384"/>
      <c r="N7" s="384"/>
      <c r="O7" s="385"/>
      <c r="P7" s="285"/>
      <c r="R7" s="387">
        <f>ROW('3.Прогноз.С корректировкой Таб7'!A10)</f>
        <v>10</v>
      </c>
      <c r="S7" s="387"/>
    </row>
    <row r="8" spans="1:19" ht="15" customHeight="1" x14ac:dyDescent="0.25">
      <c r="A8" s="475" t="s">
        <v>168</v>
      </c>
      <c r="B8" s="295">
        <f t="shared" ca="1" si="0"/>
        <v>174.96</v>
      </c>
      <c r="C8" s="384"/>
      <c r="D8" s="384"/>
      <c r="E8" s="385"/>
      <c r="F8" s="272"/>
      <c r="G8" s="386"/>
      <c r="H8" s="384"/>
      <c r="I8" s="384"/>
      <c r="J8" s="385"/>
      <c r="K8" s="272"/>
      <c r="L8" s="386"/>
      <c r="M8" s="384"/>
      <c r="N8" s="384"/>
      <c r="O8" s="385"/>
      <c r="P8" s="274"/>
      <c r="R8" s="387">
        <f t="shared" ref="R8:R13" si="1">R7+S8</f>
        <v>11</v>
      </c>
      <c r="S8" s="387">
        <v>1</v>
      </c>
    </row>
    <row r="9" spans="1:19" ht="15" customHeight="1" x14ac:dyDescent="0.25">
      <c r="A9" s="475" t="s">
        <v>169</v>
      </c>
      <c r="B9" s="295">
        <f t="shared" ca="1" si="0"/>
        <v>2.238</v>
      </c>
      <c r="C9" s="384"/>
      <c r="D9" s="384"/>
      <c r="E9" s="385"/>
      <c r="F9" s="272"/>
      <c r="G9" s="386"/>
      <c r="H9" s="384"/>
      <c r="I9" s="384"/>
      <c r="J9" s="385"/>
      <c r="K9" s="272"/>
      <c r="L9" s="386"/>
      <c r="M9" s="384"/>
      <c r="N9" s="384"/>
      <c r="O9" s="385"/>
      <c r="P9" s="274"/>
      <c r="R9" s="387">
        <f t="shared" si="1"/>
        <v>12</v>
      </c>
      <c r="S9" s="387">
        <v>1</v>
      </c>
    </row>
    <row r="10" spans="1:19" ht="15" customHeight="1" x14ac:dyDescent="0.25">
      <c r="A10" s="475" t="s">
        <v>170</v>
      </c>
      <c r="B10" s="295">
        <f t="shared" ca="1" si="0"/>
        <v>2.6480000000000001</v>
      </c>
      <c r="C10" s="384"/>
      <c r="D10" s="384"/>
      <c r="E10" s="385"/>
      <c r="F10" s="272"/>
      <c r="G10" s="386"/>
      <c r="H10" s="384"/>
      <c r="I10" s="384"/>
      <c r="J10" s="385"/>
      <c r="K10" s="272"/>
      <c r="L10" s="386"/>
      <c r="M10" s="384"/>
      <c r="N10" s="384"/>
      <c r="O10" s="385"/>
      <c r="P10" s="274"/>
      <c r="R10" s="387">
        <f t="shared" si="1"/>
        <v>13</v>
      </c>
      <c r="S10" s="387">
        <v>1</v>
      </c>
    </row>
    <row r="11" spans="1:19" ht="15" customHeight="1" x14ac:dyDescent="0.25">
      <c r="A11" s="475" t="s">
        <v>171</v>
      </c>
      <c r="B11" s="295">
        <f t="shared" ca="1" si="0"/>
        <v>5.0739999999999998</v>
      </c>
      <c r="C11" s="384"/>
      <c r="D11" s="384"/>
      <c r="E11" s="385"/>
      <c r="F11" s="272"/>
      <c r="G11" s="386"/>
      <c r="H11" s="384"/>
      <c r="I11" s="384"/>
      <c r="J11" s="385"/>
      <c r="K11" s="272"/>
      <c r="L11" s="386"/>
      <c r="M11" s="384"/>
      <c r="N11" s="384"/>
      <c r="O11" s="385"/>
      <c r="P11" s="274"/>
      <c r="R11" s="387">
        <f t="shared" si="1"/>
        <v>14</v>
      </c>
      <c r="S11" s="387">
        <v>1</v>
      </c>
    </row>
    <row r="12" spans="1:19" ht="15" customHeight="1" x14ac:dyDescent="0.25">
      <c r="A12" s="475" t="s">
        <v>176</v>
      </c>
      <c r="B12" s="295">
        <f t="shared" ca="1" si="0"/>
        <v>90.891999999999996</v>
      </c>
      <c r="C12" s="384"/>
      <c r="D12" s="384"/>
      <c r="E12" s="385"/>
      <c r="F12" s="272"/>
      <c r="G12" s="386"/>
      <c r="H12" s="384"/>
      <c r="I12" s="384"/>
      <c r="J12" s="385"/>
      <c r="K12" s="272"/>
      <c r="L12" s="386"/>
      <c r="M12" s="384"/>
      <c r="N12" s="384"/>
      <c r="O12" s="385"/>
      <c r="P12" s="274"/>
      <c r="R12" s="387">
        <f t="shared" si="1"/>
        <v>15</v>
      </c>
      <c r="S12" s="387">
        <v>1</v>
      </c>
    </row>
    <row r="13" spans="1:19" ht="15" customHeight="1" x14ac:dyDescent="0.25">
      <c r="A13" s="475" t="s">
        <v>172</v>
      </c>
      <c r="B13" s="295">
        <f t="shared" ca="1" si="0"/>
        <v>63.259</v>
      </c>
      <c r="C13" s="384"/>
      <c r="D13" s="384"/>
      <c r="E13" s="385"/>
      <c r="F13" s="311"/>
      <c r="G13" s="386"/>
      <c r="H13" s="384"/>
      <c r="I13" s="384"/>
      <c r="J13" s="385"/>
      <c r="K13" s="311"/>
      <c r="L13" s="386"/>
      <c r="M13" s="384"/>
      <c r="N13" s="384"/>
      <c r="O13" s="385"/>
      <c r="P13" s="274"/>
      <c r="R13" s="387">
        <f t="shared" si="1"/>
        <v>16</v>
      </c>
      <c r="S13" s="387">
        <v>1</v>
      </c>
    </row>
    <row r="14" spans="1:19" ht="15" customHeight="1" x14ac:dyDescent="0.25">
      <c r="A14" s="305" t="s">
        <v>8</v>
      </c>
      <c r="B14" s="288"/>
      <c r="C14" s="288"/>
      <c r="D14" s="288"/>
      <c r="E14" s="288"/>
      <c r="F14" s="271"/>
      <c r="G14" s="288"/>
      <c r="H14" s="288"/>
      <c r="I14" s="288"/>
      <c r="J14" s="288"/>
      <c r="K14" s="271"/>
      <c r="L14" s="288"/>
      <c r="M14" s="288"/>
      <c r="N14" s="288"/>
      <c r="O14" s="288"/>
      <c r="P14" s="310"/>
      <c r="R14" s="387"/>
      <c r="S14" s="387"/>
    </row>
    <row r="15" spans="1:19" ht="15" customHeight="1" x14ac:dyDescent="0.25">
      <c r="A15" s="292" t="s">
        <v>108</v>
      </c>
      <c r="B15" s="296"/>
      <c r="C15" s="137"/>
      <c r="D15" s="136"/>
      <c r="E15" s="297"/>
      <c r="F15" s="283"/>
      <c r="G15" s="281"/>
      <c r="H15" s="137"/>
      <c r="I15" s="136"/>
      <c r="J15" s="278"/>
      <c r="K15" s="283"/>
      <c r="L15" s="281"/>
      <c r="M15" s="137"/>
      <c r="N15" s="136"/>
      <c r="O15" s="278"/>
      <c r="P15" s="283"/>
      <c r="R15" s="387"/>
      <c r="S15" s="387"/>
    </row>
    <row r="16" spans="1:19" ht="15" customHeight="1" x14ac:dyDescent="0.25">
      <c r="A16" s="475" t="s">
        <v>167</v>
      </c>
      <c r="B16" s="295">
        <f t="shared" ref="B16:E22" ca="1" si="2">ROUND(INDIRECT("'3.Прогноз.С корректировкой Таб7'!"&amp;B$1&amp;$R16),3)</f>
        <v>5.28</v>
      </c>
      <c r="C16" s="265">
        <f t="shared" ca="1" si="2"/>
        <v>5.2789999999999999</v>
      </c>
      <c r="D16" s="265">
        <f t="shared" ca="1" si="2"/>
        <v>19.358000000000001</v>
      </c>
      <c r="E16" s="298">
        <f t="shared" ca="1" si="2"/>
        <v>5.28</v>
      </c>
      <c r="F16" s="287"/>
      <c r="G16" s="268">
        <f t="shared" ref="G16:J22" ca="1" si="3">ROUND(INDIRECT("'3.Прогноз.С корректировкой Таб7'!"&amp;G$1&amp;$R16),3)</f>
        <v>5.28</v>
      </c>
      <c r="H16" s="265">
        <f t="shared" ca="1" si="3"/>
        <v>5.2789999999999999</v>
      </c>
      <c r="I16" s="265">
        <f t="shared" ca="1" si="3"/>
        <v>19.358000000000001</v>
      </c>
      <c r="J16" s="266">
        <f t="shared" ca="1" si="3"/>
        <v>5.28</v>
      </c>
      <c r="K16" s="287"/>
      <c r="L16" s="268">
        <f t="shared" ref="L16:O22" ca="1" si="4">ROUND(INDIRECT("'3.Прогноз.С корректировкой Таб7'!"&amp;L$1&amp;$R16),3)</f>
        <v>5.28</v>
      </c>
      <c r="M16" s="265">
        <f t="shared" ca="1" si="4"/>
        <v>5.2789999999999999</v>
      </c>
      <c r="N16" s="265">
        <f t="shared" ca="1" si="4"/>
        <v>19.358000000000001</v>
      </c>
      <c r="O16" s="266">
        <f t="shared" ca="1" si="4"/>
        <v>5.28</v>
      </c>
      <c r="P16" s="273"/>
      <c r="R16" s="387">
        <f>ROW('3.Прогноз.С корректировкой Таб7'!A18)</f>
        <v>18</v>
      </c>
      <c r="S16" s="387"/>
    </row>
    <row r="17" spans="1:19" ht="15" customHeight="1" x14ac:dyDescent="0.25">
      <c r="A17" s="475" t="s">
        <v>168</v>
      </c>
      <c r="B17" s="295">
        <f t="shared" ca="1" si="2"/>
        <v>146.42400000000001</v>
      </c>
      <c r="C17" s="265">
        <f t="shared" ca="1" si="2"/>
        <v>10.25</v>
      </c>
      <c r="D17" s="265">
        <f t="shared" ca="1" si="2"/>
        <v>489.79</v>
      </c>
      <c r="E17" s="298">
        <f t="shared" ca="1" si="2"/>
        <v>85.658000000000001</v>
      </c>
      <c r="F17" s="287"/>
      <c r="G17" s="268">
        <f t="shared" ca="1" si="3"/>
        <v>146.42400000000001</v>
      </c>
      <c r="H17" s="265">
        <f t="shared" ca="1" si="3"/>
        <v>10.25</v>
      </c>
      <c r="I17" s="265">
        <f t="shared" ca="1" si="3"/>
        <v>489.79</v>
      </c>
      <c r="J17" s="266">
        <f t="shared" ca="1" si="3"/>
        <v>85.658000000000001</v>
      </c>
      <c r="K17" s="287"/>
      <c r="L17" s="268">
        <f t="shared" ca="1" si="4"/>
        <v>146.42400000000001</v>
      </c>
      <c r="M17" s="265">
        <f t="shared" ca="1" si="4"/>
        <v>10.25</v>
      </c>
      <c r="N17" s="265">
        <f t="shared" ca="1" si="4"/>
        <v>489.79</v>
      </c>
      <c r="O17" s="266">
        <f t="shared" ca="1" si="4"/>
        <v>85.658000000000001</v>
      </c>
      <c r="P17" s="273"/>
      <c r="R17" s="387">
        <f>R16+S17</f>
        <v>25</v>
      </c>
      <c r="S17" s="387">
        <v>7</v>
      </c>
    </row>
    <row r="18" spans="1:19" ht="15" customHeight="1" x14ac:dyDescent="0.25">
      <c r="A18" s="475" t="s">
        <v>169</v>
      </c>
      <c r="B18" s="295">
        <f t="shared" ca="1" si="2"/>
        <v>0</v>
      </c>
      <c r="C18" s="265">
        <f t="shared" ca="1" si="2"/>
        <v>12.208</v>
      </c>
      <c r="D18" s="265">
        <f t="shared" ca="1" si="2"/>
        <v>31.393000000000001</v>
      </c>
      <c r="E18" s="298">
        <f t="shared" ca="1" si="2"/>
        <v>10.9</v>
      </c>
      <c r="F18" s="287"/>
      <c r="G18" s="268">
        <f t="shared" ca="1" si="3"/>
        <v>0</v>
      </c>
      <c r="H18" s="265">
        <f t="shared" ca="1" si="3"/>
        <v>12.208</v>
      </c>
      <c r="I18" s="265">
        <f t="shared" ca="1" si="3"/>
        <v>31.393000000000001</v>
      </c>
      <c r="J18" s="266">
        <f t="shared" ca="1" si="3"/>
        <v>10.9</v>
      </c>
      <c r="K18" s="287"/>
      <c r="L18" s="268">
        <f t="shared" ca="1" si="4"/>
        <v>0</v>
      </c>
      <c r="M18" s="265">
        <f t="shared" ca="1" si="4"/>
        <v>12.208</v>
      </c>
      <c r="N18" s="265">
        <f t="shared" ca="1" si="4"/>
        <v>31.393000000000001</v>
      </c>
      <c r="O18" s="266">
        <f t="shared" ca="1" si="4"/>
        <v>10.9</v>
      </c>
      <c r="P18" s="273"/>
      <c r="R18" s="387">
        <f t="shared" ref="R18:R22" si="5">R17+S18</f>
        <v>32</v>
      </c>
      <c r="S18" s="387">
        <v>7</v>
      </c>
    </row>
    <row r="19" spans="1:19" ht="15" customHeight="1" x14ac:dyDescent="0.25">
      <c r="A19" s="475" t="s">
        <v>170</v>
      </c>
      <c r="B19" s="295">
        <f t="shared" ca="1" si="2"/>
        <v>0</v>
      </c>
      <c r="C19" s="265">
        <f t="shared" ca="1" si="2"/>
        <v>0.84899999999999998</v>
      </c>
      <c r="D19" s="265">
        <f t="shared" ca="1" si="2"/>
        <v>3.0390000000000001</v>
      </c>
      <c r="E19" s="298">
        <f t="shared" ca="1" si="2"/>
        <v>1.923</v>
      </c>
      <c r="F19" s="287"/>
      <c r="G19" s="268">
        <f t="shared" ca="1" si="3"/>
        <v>0</v>
      </c>
      <c r="H19" s="265">
        <f t="shared" ca="1" si="3"/>
        <v>0.84899999999999998</v>
      </c>
      <c r="I19" s="265">
        <f t="shared" ca="1" si="3"/>
        <v>3.0390000000000001</v>
      </c>
      <c r="J19" s="266">
        <f t="shared" ca="1" si="3"/>
        <v>1.923</v>
      </c>
      <c r="K19" s="287"/>
      <c r="L19" s="268">
        <f t="shared" ca="1" si="4"/>
        <v>0</v>
      </c>
      <c r="M19" s="265">
        <f t="shared" ca="1" si="4"/>
        <v>0.84899999999999998</v>
      </c>
      <c r="N19" s="265">
        <f t="shared" ca="1" si="4"/>
        <v>3.0390000000000001</v>
      </c>
      <c r="O19" s="266">
        <f t="shared" ca="1" si="4"/>
        <v>1.923</v>
      </c>
      <c r="P19" s="273"/>
      <c r="R19" s="387">
        <f t="shared" si="5"/>
        <v>39</v>
      </c>
      <c r="S19" s="387">
        <v>7</v>
      </c>
    </row>
    <row r="20" spans="1:19" ht="15" customHeight="1" x14ac:dyDescent="0.25">
      <c r="A20" s="475" t="s">
        <v>171</v>
      </c>
      <c r="B20" s="295">
        <f t="shared" ca="1" si="2"/>
        <v>0</v>
      </c>
      <c r="C20" s="265">
        <f t="shared" ca="1" si="2"/>
        <v>0.317</v>
      </c>
      <c r="D20" s="265">
        <f t="shared" ca="1" si="2"/>
        <v>13.068</v>
      </c>
      <c r="E20" s="298">
        <f t="shared" ca="1" si="2"/>
        <v>1.0229999999999999</v>
      </c>
      <c r="F20" s="287"/>
      <c r="G20" s="268">
        <f t="shared" ca="1" si="3"/>
        <v>0</v>
      </c>
      <c r="H20" s="265">
        <f t="shared" ca="1" si="3"/>
        <v>0.317</v>
      </c>
      <c r="I20" s="265">
        <f t="shared" ca="1" si="3"/>
        <v>13.068</v>
      </c>
      <c r="J20" s="266">
        <f t="shared" ca="1" si="3"/>
        <v>1.0229999999999999</v>
      </c>
      <c r="K20" s="287"/>
      <c r="L20" s="268">
        <f t="shared" ca="1" si="4"/>
        <v>0</v>
      </c>
      <c r="M20" s="265">
        <f t="shared" ca="1" si="4"/>
        <v>0.317</v>
      </c>
      <c r="N20" s="265">
        <f t="shared" ca="1" si="4"/>
        <v>13.068</v>
      </c>
      <c r="O20" s="266">
        <f t="shared" ca="1" si="4"/>
        <v>1.0229999999999999</v>
      </c>
      <c r="P20" s="273"/>
      <c r="R20" s="387">
        <f t="shared" si="5"/>
        <v>46</v>
      </c>
      <c r="S20" s="387">
        <v>7</v>
      </c>
    </row>
    <row r="21" spans="1:19" ht="15" customHeight="1" x14ac:dyDescent="0.25">
      <c r="A21" s="475" t="s">
        <v>176</v>
      </c>
      <c r="B21" s="295">
        <f t="shared" ca="1" si="2"/>
        <v>0</v>
      </c>
      <c r="C21" s="265">
        <f t="shared" ca="1" si="2"/>
        <v>26.443999999999999</v>
      </c>
      <c r="D21" s="265">
        <f t="shared" ca="1" si="2"/>
        <v>126.718</v>
      </c>
      <c r="E21" s="298">
        <f t="shared" ca="1" si="2"/>
        <v>108.65300000000001</v>
      </c>
      <c r="F21" s="287"/>
      <c r="G21" s="268">
        <f t="shared" ca="1" si="3"/>
        <v>0</v>
      </c>
      <c r="H21" s="265">
        <f t="shared" ca="1" si="3"/>
        <v>26.443999999999999</v>
      </c>
      <c r="I21" s="265">
        <f t="shared" ca="1" si="3"/>
        <v>126.718</v>
      </c>
      <c r="J21" s="266">
        <f t="shared" ca="1" si="3"/>
        <v>108.65300000000001</v>
      </c>
      <c r="K21" s="287"/>
      <c r="L21" s="268">
        <f t="shared" ca="1" si="4"/>
        <v>0</v>
      </c>
      <c r="M21" s="265">
        <f t="shared" ca="1" si="4"/>
        <v>26.443999999999999</v>
      </c>
      <c r="N21" s="265">
        <f t="shared" ca="1" si="4"/>
        <v>126.718</v>
      </c>
      <c r="O21" s="266">
        <f t="shared" ca="1" si="4"/>
        <v>108.65300000000001</v>
      </c>
      <c r="P21" s="273"/>
      <c r="R21" s="387">
        <f t="shared" si="5"/>
        <v>53</v>
      </c>
      <c r="S21" s="387">
        <v>7</v>
      </c>
    </row>
    <row r="22" spans="1:19" ht="15" customHeight="1" x14ac:dyDescent="0.25">
      <c r="A22" s="475" t="s">
        <v>172</v>
      </c>
      <c r="B22" s="295">
        <f t="shared" ca="1" si="2"/>
        <v>0</v>
      </c>
      <c r="C22" s="265">
        <f t="shared" ca="1" si="2"/>
        <v>40.024999999999999</v>
      </c>
      <c r="D22" s="265">
        <f t="shared" ca="1" si="2"/>
        <v>198.83699999999999</v>
      </c>
      <c r="E22" s="298">
        <f t="shared" ca="1" si="2"/>
        <v>83.924999999999997</v>
      </c>
      <c r="F22" s="287"/>
      <c r="G22" s="268">
        <f t="shared" ca="1" si="3"/>
        <v>0</v>
      </c>
      <c r="H22" s="265">
        <f t="shared" ca="1" si="3"/>
        <v>42.11</v>
      </c>
      <c r="I22" s="265">
        <f t="shared" ca="1" si="3"/>
        <v>209.18899999999999</v>
      </c>
      <c r="J22" s="266">
        <f t="shared" ca="1" si="3"/>
        <v>88.293999999999997</v>
      </c>
      <c r="K22" s="287"/>
      <c r="L22" s="268">
        <f t="shared" ca="1" si="4"/>
        <v>0</v>
      </c>
      <c r="M22" s="265">
        <f t="shared" ca="1" si="4"/>
        <v>42.11</v>
      </c>
      <c r="N22" s="265">
        <f t="shared" ca="1" si="4"/>
        <v>209.18899999999999</v>
      </c>
      <c r="O22" s="298">
        <f t="shared" ca="1" si="4"/>
        <v>88.293999999999997</v>
      </c>
      <c r="P22" s="273"/>
      <c r="R22" s="387">
        <f t="shared" si="5"/>
        <v>60</v>
      </c>
      <c r="S22" s="387">
        <v>7</v>
      </c>
    </row>
    <row r="23" spans="1:19" ht="15" customHeight="1" x14ac:dyDescent="0.25">
      <c r="A23" s="305" t="s">
        <v>114</v>
      </c>
      <c r="B23" s="487"/>
      <c r="C23" s="487"/>
      <c r="D23" s="487"/>
      <c r="E23" s="487"/>
      <c r="F23" s="488"/>
      <c r="G23" s="487"/>
      <c r="H23" s="487"/>
      <c r="I23" s="487"/>
      <c r="J23" s="487"/>
      <c r="K23" s="488"/>
      <c r="L23" s="487"/>
      <c r="M23" s="487"/>
      <c r="N23" s="487"/>
      <c r="O23" s="487"/>
      <c r="P23" s="310"/>
      <c r="R23" s="387"/>
      <c r="S23" s="387"/>
    </row>
    <row r="24" spans="1:19" ht="15" customHeight="1" x14ac:dyDescent="0.25">
      <c r="A24" s="292" t="s">
        <v>108</v>
      </c>
      <c r="B24" s="293"/>
      <c r="C24" s="136"/>
      <c r="D24" s="136"/>
      <c r="E24" s="294"/>
      <c r="F24" s="283"/>
      <c r="G24" s="280"/>
      <c r="H24" s="136"/>
      <c r="I24" s="136"/>
      <c r="J24" s="277"/>
      <c r="K24" s="283"/>
      <c r="L24" s="280"/>
      <c r="M24" s="136"/>
      <c r="N24" s="136"/>
      <c r="O24" s="277"/>
      <c r="P24" s="284"/>
      <c r="R24" s="387"/>
      <c r="S24" s="387"/>
    </row>
    <row r="25" spans="1:19" ht="15" customHeight="1" x14ac:dyDescent="0.25">
      <c r="A25" s="475" t="s">
        <v>167</v>
      </c>
      <c r="B25" s="295">
        <f t="shared" ref="B25:E31" ca="1" si="6">ROUND(INDIRECT("'3.Прогноз.С корректировкой Таб7'!"&amp;B$1&amp;$R25),3)</f>
        <v>1.1000000000000001</v>
      </c>
      <c r="C25" s="265">
        <f t="shared" ca="1" si="6"/>
        <v>1.1000000000000001</v>
      </c>
      <c r="D25" s="265">
        <f t="shared" ca="1" si="6"/>
        <v>0.4</v>
      </c>
      <c r="E25" s="298">
        <f t="shared" ca="1" si="6"/>
        <v>0.84599999999999997</v>
      </c>
      <c r="F25" s="287"/>
      <c r="G25" s="268">
        <f t="shared" ref="G25:J31" ca="1" si="7">ROUND(INDIRECT("'3.Прогноз.С корректировкой Таб7'!"&amp;G$1&amp;$R25),3)</f>
        <v>1.1000000000000001</v>
      </c>
      <c r="H25" s="265">
        <f t="shared" ca="1" si="7"/>
        <v>1.1000000000000001</v>
      </c>
      <c r="I25" s="265">
        <f t="shared" ca="1" si="7"/>
        <v>0.4</v>
      </c>
      <c r="J25" s="266">
        <f t="shared" ca="1" si="7"/>
        <v>0.56000000000000005</v>
      </c>
      <c r="K25" s="287"/>
      <c r="L25" s="268">
        <f t="shared" ref="L25:O31" ca="1" si="8">ROUND(INDIRECT("'3.Прогноз.С корректировкой Таб7'!"&amp;L$1&amp;$R25),3)</f>
        <v>1.1000000000000001</v>
      </c>
      <c r="M25" s="265">
        <f t="shared" ca="1" si="8"/>
        <v>1.1000000000000001</v>
      </c>
      <c r="N25" s="265">
        <f t="shared" ca="1" si="8"/>
        <v>0.4</v>
      </c>
      <c r="O25" s="266">
        <f t="shared" ca="1" si="8"/>
        <v>0.503</v>
      </c>
      <c r="P25" s="273"/>
      <c r="R25" s="387">
        <f>ROW('3.Прогноз.С корректировкой Таб7'!A68)</f>
        <v>68</v>
      </c>
      <c r="S25" s="387"/>
    </row>
    <row r="26" spans="1:19" ht="15" customHeight="1" x14ac:dyDescent="0.25">
      <c r="A26" s="475" t="s">
        <v>168</v>
      </c>
      <c r="B26" s="295">
        <f t="shared" ca="1" si="6"/>
        <v>0.5</v>
      </c>
      <c r="C26" s="265">
        <f t="shared" ca="1" si="6"/>
        <v>0.1</v>
      </c>
      <c r="D26" s="265">
        <f t="shared" ca="1" si="6"/>
        <v>0.5</v>
      </c>
      <c r="E26" s="298">
        <f t="shared" ca="1" si="6"/>
        <v>0.95</v>
      </c>
      <c r="F26" s="287"/>
      <c r="G26" s="268">
        <f t="shared" ca="1" si="7"/>
        <v>0.5</v>
      </c>
      <c r="H26" s="265">
        <f t="shared" ca="1" si="7"/>
        <v>0.1</v>
      </c>
      <c r="I26" s="265">
        <f t="shared" ca="1" si="7"/>
        <v>0.5</v>
      </c>
      <c r="J26" s="266">
        <f t="shared" ca="1" si="7"/>
        <v>6.1130000000000004</v>
      </c>
      <c r="K26" s="287"/>
      <c r="L26" s="268">
        <f t="shared" ca="1" si="8"/>
        <v>0.5</v>
      </c>
      <c r="M26" s="265">
        <f t="shared" ca="1" si="8"/>
        <v>0.1</v>
      </c>
      <c r="N26" s="265">
        <f t="shared" ca="1" si="8"/>
        <v>0.5</v>
      </c>
      <c r="O26" s="266">
        <f t="shared" ca="1" si="8"/>
        <v>0.95</v>
      </c>
      <c r="P26" s="273"/>
      <c r="R26" s="387">
        <f>R25+S26</f>
        <v>71</v>
      </c>
      <c r="S26" s="387">
        <v>3</v>
      </c>
    </row>
    <row r="27" spans="1:19" ht="15" customHeight="1" x14ac:dyDescent="0.25">
      <c r="A27" s="475" t="s">
        <v>169</v>
      </c>
      <c r="B27" s="295">
        <f t="shared" ca="1" si="6"/>
        <v>1.08</v>
      </c>
      <c r="C27" s="265">
        <f t="shared" ca="1" si="6"/>
        <v>0.8</v>
      </c>
      <c r="D27" s="265">
        <f t="shared" ca="1" si="6"/>
        <v>0</v>
      </c>
      <c r="E27" s="298">
        <f t="shared" ca="1" si="6"/>
        <v>0.7</v>
      </c>
      <c r="F27" s="287"/>
      <c r="G27" s="268">
        <f t="shared" ca="1" si="7"/>
        <v>1.08</v>
      </c>
      <c r="H27" s="265">
        <f t="shared" ca="1" si="7"/>
        <v>0.8</v>
      </c>
      <c r="I27" s="265">
        <f t="shared" ca="1" si="7"/>
        <v>0</v>
      </c>
      <c r="J27" s="266">
        <f t="shared" ca="1" si="7"/>
        <v>0.7</v>
      </c>
      <c r="K27" s="287"/>
      <c r="L27" s="268">
        <f t="shared" ca="1" si="8"/>
        <v>1.08</v>
      </c>
      <c r="M27" s="265">
        <f t="shared" ca="1" si="8"/>
        <v>0.8</v>
      </c>
      <c r="N27" s="265">
        <f t="shared" ca="1" si="8"/>
        <v>0</v>
      </c>
      <c r="O27" s="266">
        <f t="shared" ca="1" si="8"/>
        <v>0.7</v>
      </c>
      <c r="P27" s="273"/>
      <c r="R27" s="387">
        <f t="shared" ref="R27:R31" si="9">R26+S27</f>
        <v>74</v>
      </c>
      <c r="S27" s="387">
        <v>3</v>
      </c>
    </row>
    <row r="28" spans="1:19" ht="15" customHeight="1" x14ac:dyDescent="0.25">
      <c r="A28" s="475" t="s">
        <v>170</v>
      </c>
      <c r="B28" s="295">
        <f t="shared" ca="1" si="6"/>
        <v>0.25</v>
      </c>
      <c r="C28" s="265">
        <f t="shared" ca="1" si="6"/>
        <v>0.6</v>
      </c>
      <c r="D28" s="265">
        <f t="shared" ca="1" si="6"/>
        <v>0</v>
      </c>
      <c r="E28" s="298">
        <f t="shared" ca="1" si="6"/>
        <v>0.17599999999999999</v>
      </c>
      <c r="F28" s="287"/>
      <c r="G28" s="268">
        <f t="shared" ca="1" si="7"/>
        <v>0.25</v>
      </c>
      <c r="H28" s="265">
        <f t="shared" ca="1" si="7"/>
        <v>0.6</v>
      </c>
      <c r="I28" s="265">
        <f t="shared" ca="1" si="7"/>
        <v>0</v>
      </c>
      <c r="J28" s="266">
        <f t="shared" ca="1" si="7"/>
        <v>0.2</v>
      </c>
      <c r="K28" s="287"/>
      <c r="L28" s="268">
        <f t="shared" ca="1" si="8"/>
        <v>0.25</v>
      </c>
      <c r="M28" s="265">
        <f t="shared" ca="1" si="8"/>
        <v>0.6</v>
      </c>
      <c r="N28" s="265">
        <f t="shared" ca="1" si="8"/>
        <v>0</v>
      </c>
      <c r="O28" s="266">
        <f t="shared" ca="1" si="8"/>
        <v>0.19800000000000001</v>
      </c>
      <c r="P28" s="273"/>
      <c r="R28" s="387">
        <f t="shared" si="9"/>
        <v>77</v>
      </c>
      <c r="S28" s="387">
        <v>3</v>
      </c>
    </row>
    <row r="29" spans="1:19" ht="15" customHeight="1" x14ac:dyDescent="0.25">
      <c r="A29" s="475" t="s">
        <v>171</v>
      </c>
      <c r="B29" s="295">
        <f t="shared" ca="1" si="6"/>
        <v>1.1000000000000001</v>
      </c>
      <c r="C29" s="265">
        <f t="shared" ca="1" si="6"/>
        <v>0.1</v>
      </c>
      <c r="D29" s="265">
        <f t="shared" ca="1" si="6"/>
        <v>0</v>
      </c>
      <c r="E29" s="298">
        <f t="shared" ca="1" si="6"/>
        <v>9.1999999999999998E-2</v>
      </c>
      <c r="F29" s="287"/>
      <c r="G29" s="268">
        <f t="shared" ca="1" si="7"/>
        <v>1.1000000000000001</v>
      </c>
      <c r="H29" s="265">
        <f t="shared" ca="1" si="7"/>
        <v>0.15</v>
      </c>
      <c r="I29" s="265">
        <f t="shared" ca="1" si="7"/>
        <v>0</v>
      </c>
      <c r="J29" s="266">
        <f t="shared" ca="1" si="7"/>
        <v>0.189</v>
      </c>
      <c r="K29" s="287"/>
      <c r="L29" s="268">
        <f t="shared" ca="1" si="8"/>
        <v>1.1000000000000001</v>
      </c>
      <c r="M29" s="265">
        <f t="shared" ca="1" si="8"/>
        <v>1.7</v>
      </c>
      <c r="N29" s="265">
        <f t="shared" ca="1" si="8"/>
        <v>0</v>
      </c>
      <c r="O29" s="266">
        <f t="shared" ca="1" si="8"/>
        <v>9.1999999999999998E-2</v>
      </c>
      <c r="P29" s="273"/>
      <c r="R29" s="387">
        <f t="shared" si="9"/>
        <v>80</v>
      </c>
      <c r="S29" s="387">
        <v>3</v>
      </c>
    </row>
    <row r="30" spans="1:19" ht="15" customHeight="1" x14ac:dyDescent="0.25">
      <c r="A30" s="475" t="s">
        <v>176</v>
      </c>
      <c r="B30" s="295">
        <f t="shared" ca="1" si="6"/>
        <v>0</v>
      </c>
      <c r="C30" s="265">
        <f t="shared" ca="1" si="6"/>
        <v>0.1</v>
      </c>
      <c r="D30" s="265">
        <f t="shared" ca="1" si="6"/>
        <v>0</v>
      </c>
      <c r="E30" s="298">
        <f t="shared" ca="1" si="6"/>
        <v>0</v>
      </c>
      <c r="F30" s="287"/>
      <c r="G30" s="268">
        <f t="shared" ca="1" si="7"/>
        <v>0</v>
      </c>
      <c r="H30" s="265">
        <f t="shared" ca="1" si="7"/>
        <v>0.1</v>
      </c>
      <c r="I30" s="265">
        <f t="shared" ca="1" si="7"/>
        <v>0</v>
      </c>
      <c r="J30" s="266">
        <f t="shared" ca="1" si="7"/>
        <v>0</v>
      </c>
      <c r="K30" s="287"/>
      <c r="L30" s="268">
        <f t="shared" ca="1" si="8"/>
        <v>0</v>
      </c>
      <c r="M30" s="265">
        <f t="shared" ca="1" si="8"/>
        <v>0.1</v>
      </c>
      <c r="N30" s="265">
        <f t="shared" ca="1" si="8"/>
        <v>0</v>
      </c>
      <c r="O30" s="266">
        <f t="shared" ca="1" si="8"/>
        <v>0</v>
      </c>
      <c r="P30" s="273"/>
      <c r="R30" s="387">
        <f t="shared" si="9"/>
        <v>83</v>
      </c>
      <c r="S30" s="387">
        <v>3</v>
      </c>
    </row>
    <row r="31" spans="1:19" ht="15" customHeight="1" x14ac:dyDescent="0.25">
      <c r="A31" s="475" t="s">
        <v>172</v>
      </c>
      <c r="B31" s="295">
        <f t="shared" ca="1" si="6"/>
        <v>0.05</v>
      </c>
      <c r="C31" s="265">
        <f t="shared" ca="1" si="6"/>
        <v>0.5</v>
      </c>
      <c r="D31" s="265">
        <f t="shared" ca="1" si="6"/>
        <v>0.05</v>
      </c>
      <c r="E31" s="298">
        <f t="shared" ca="1" si="6"/>
        <v>0.05</v>
      </c>
      <c r="F31" s="287"/>
      <c r="G31" s="268">
        <f t="shared" ca="1" si="7"/>
        <v>0.05</v>
      </c>
      <c r="H31" s="265">
        <f t="shared" ca="1" si="7"/>
        <v>0.5</v>
      </c>
      <c r="I31" s="265">
        <f t="shared" ca="1" si="7"/>
        <v>0.05</v>
      </c>
      <c r="J31" s="266">
        <f t="shared" ca="1" si="7"/>
        <v>0.05</v>
      </c>
      <c r="K31" s="287"/>
      <c r="L31" s="268">
        <f t="shared" ca="1" si="8"/>
        <v>0.05</v>
      </c>
      <c r="M31" s="265">
        <f t="shared" ca="1" si="8"/>
        <v>0.5</v>
      </c>
      <c r="N31" s="265">
        <f t="shared" ca="1" si="8"/>
        <v>0.05</v>
      </c>
      <c r="O31" s="266">
        <f t="shared" ca="1" si="8"/>
        <v>0.05</v>
      </c>
      <c r="P31" s="273"/>
      <c r="R31" s="387">
        <f t="shared" si="9"/>
        <v>86</v>
      </c>
      <c r="S31" s="387">
        <v>3</v>
      </c>
    </row>
    <row r="32" spans="1:19" ht="15" customHeight="1" x14ac:dyDescent="0.25">
      <c r="A32" s="305" t="s">
        <v>113</v>
      </c>
      <c r="B32" s="487"/>
      <c r="C32" s="487"/>
      <c r="D32" s="487"/>
      <c r="E32" s="487"/>
      <c r="F32" s="488"/>
      <c r="G32" s="487"/>
      <c r="H32" s="487"/>
      <c r="I32" s="487"/>
      <c r="J32" s="487"/>
      <c r="K32" s="488"/>
      <c r="L32" s="487"/>
      <c r="M32" s="487"/>
      <c r="N32" s="487"/>
      <c r="O32" s="487"/>
      <c r="P32" s="310"/>
      <c r="R32" s="387"/>
      <c r="S32" s="387"/>
    </row>
    <row r="33" spans="1:19" ht="15" customHeight="1" x14ac:dyDescent="0.25">
      <c r="A33" s="292" t="s">
        <v>108</v>
      </c>
      <c r="B33" s="293"/>
      <c r="C33" s="136"/>
      <c r="D33" s="136"/>
      <c r="E33" s="294"/>
      <c r="F33" s="283"/>
      <c r="G33" s="280"/>
      <c r="H33" s="136"/>
      <c r="I33" s="136"/>
      <c r="J33" s="277"/>
      <c r="K33" s="283"/>
      <c r="L33" s="280"/>
      <c r="M33" s="136"/>
      <c r="N33" s="136"/>
      <c r="O33" s="277"/>
      <c r="P33" s="283"/>
      <c r="R33" s="387"/>
      <c r="S33" s="387"/>
    </row>
    <row r="34" spans="1:19" ht="15" customHeight="1" x14ac:dyDescent="0.25">
      <c r="A34" s="475" t="s">
        <v>167</v>
      </c>
      <c r="B34" s="489"/>
      <c r="C34" s="490"/>
      <c r="D34" s="490"/>
      <c r="E34" s="491"/>
      <c r="F34" s="287"/>
      <c r="G34" s="492"/>
      <c r="H34" s="490"/>
      <c r="I34" s="490"/>
      <c r="J34" s="493"/>
      <c r="K34" s="287"/>
      <c r="L34" s="492"/>
      <c r="M34" s="490"/>
      <c r="N34" s="490"/>
      <c r="O34" s="493"/>
      <c r="P34" s="273"/>
      <c r="R34" s="387"/>
      <c r="S34" s="387"/>
    </row>
    <row r="35" spans="1:19" ht="15" customHeight="1" x14ac:dyDescent="0.25">
      <c r="A35" s="475" t="s">
        <v>168</v>
      </c>
      <c r="B35" s="489"/>
      <c r="C35" s="490"/>
      <c r="D35" s="490"/>
      <c r="E35" s="491"/>
      <c r="F35" s="287"/>
      <c r="G35" s="492"/>
      <c r="H35" s="490"/>
      <c r="I35" s="490"/>
      <c r="J35" s="493"/>
      <c r="K35" s="287"/>
      <c r="L35" s="492"/>
      <c r="M35" s="490"/>
      <c r="N35" s="490"/>
      <c r="O35" s="493"/>
      <c r="P35" s="273"/>
      <c r="R35" s="387"/>
      <c r="S35" s="387"/>
    </row>
    <row r="36" spans="1:19" ht="15" customHeight="1" x14ac:dyDescent="0.25">
      <c r="A36" s="475" t="s">
        <v>169</v>
      </c>
      <c r="B36" s="489"/>
      <c r="C36" s="490"/>
      <c r="D36" s="490"/>
      <c r="E36" s="491"/>
      <c r="F36" s="287"/>
      <c r="G36" s="492"/>
      <c r="H36" s="490"/>
      <c r="I36" s="490"/>
      <c r="J36" s="493"/>
      <c r="K36" s="287"/>
      <c r="L36" s="492"/>
      <c r="M36" s="490"/>
      <c r="N36" s="490"/>
      <c r="O36" s="493"/>
      <c r="P36" s="273"/>
      <c r="R36" s="387"/>
      <c r="S36" s="387"/>
    </row>
    <row r="37" spans="1:19" ht="15" customHeight="1" x14ac:dyDescent="0.25">
      <c r="A37" s="475" t="s">
        <v>170</v>
      </c>
      <c r="B37" s="489"/>
      <c r="C37" s="490"/>
      <c r="D37" s="490"/>
      <c r="E37" s="491"/>
      <c r="F37" s="287"/>
      <c r="G37" s="492"/>
      <c r="H37" s="490"/>
      <c r="I37" s="490"/>
      <c r="J37" s="493"/>
      <c r="K37" s="287"/>
      <c r="L37" s="492"/>
      <c r="M37" s="490"/>
      <c r="N37" s="490"/>
      <c r="O37" s="493"/>
      <c r="P37" s="273"/>
      <c r="R37" s="387"/>
      <c r="S37" s="387"/>
    </row>
    <row r="38" spans="1:19" ht="15" customHeight="1" x14ac:dyDescent="0.25">
      <c r="A38" s="475" t="s">
        <v>171</v>
      </c>
      <c r="B38" s="489"/>
      <c r="C38" s="490"/>
      <c r="D38" s="490"/>
      <c r="E38" s="491"/>
      <c r="F38" s="287"/>
      <c r="G38" s="492"/>
      <c r="H38" s="490"/>
      <c r="I38" s="490"/>
      <c r="J38" s="493"/>
      <c r="K38" s="287"/>
      <c r="L38" s="492"/>
      <c r="M38" s="490"/>
      <c r="N38" s="490"/>
      <c r="O38" s="493"/>
      <c r="P38" s="273"/>
      <c r="R38" s="387"/>
      <c r="S38" s="387"/>
    </row>
    <row r="39" spans="1:19" ht="15" customHeight="1" x14ac:dyDescent="0.25">
      <c r="A39" s="475" t="s">
        <v>176</v>
      </c>
      <c r="B39" s="489"/>
      <c r="C39" s="490"/>
      <c r="D39" s="490"/>
      <c r="E39" s="491"/>
      <c r="F39" s="287"/>
      <c r="G39" s="492"/>
      <c r="H39" s="490"/>
      <c r="I39" s="490"/>
      <c r="J39" s="493"/>
      <c r="K39" s="287"/>
      <c r="L39" s="492"/>
      <c r="M39" s="490"/>
      <c r="N39" s="490"/>
      <c r="O39" s="493"/>
      <c r="P39" s="273"/>
      <c r="R39" s="387"/>
      <c r="S39" s="387"/>
    </row>
    <row r="40" spans="1:19" ht="15" customHeight="1" x14ac:dyDescent="0.25">
      <c r="A40" s="475" t="s">
        <v>172</v>
      </c>
      <c r="B40" s="489"/>
      <c r="C40" s="490"/>
      <c r="D40" s="490"/>
      <c r="E40" s="491"/>
      <c r="F40" s="287"/>
      <c r="G40" s="492"/>
      <c r="H40" s="490"/>
      <c r="I40" s="490"/>
      <c r="J40" s="493"/>
      <c r="K40" s="287"/>
      <c r="L40" s="492"/>
      <c r="M40" s="490"/>
      <c r="N40" s="490"/>
      <c r="O40" s="493"/>
      <c r="P40" s="273"/>
      <c r="R40" s="387"/>
      <c r="S40" s="387"/>
    </row>
    <row r="41" spans="1:19" ht="15" customHeight="1" x14ac:dyDescent="0.25">
      <c r="A41" s="312" t="s">
        <v>174</v>
      </c>
      <c r="B41" s="487"/>
      <c r="C41" s="487"/>
      <c r="D41" s="487"/>
      <c r="E41" s="487"/>
      <c r="F41" s="488"/>
      <c r="G41" s="487"/>
      <c r="H41" s="487"/>
      <c r="I41" s="487"/>
      <c r="J41" s="487"/>
      <c r="K41" s="488"/>
      <c r="L41" s="487"/>
      <c r="M41" s="487"/>
      <c r="N41" s="487"/>
      <c r="O41" s="487"/>
      <c r="P41" s="310"/>
      <c r="R41" s="387"/>
      <c r="S41" s="387"/>
    </row>
    <row r="42" spans="1:19" ht="15" customHeight="1" x14ac:dyDescent="0.25">
      <c r="A42" s="292" t="s">
        <v>108</v>
      </c>
      <c r="B42" s="293"/>
      <c r="C42" s="136"/>
      <c r="D42" s="136"/>
      <c r="E42" s="294"/>
      <c r="F42" s="283"/>
      <c r="G42" s="280"/>
      <c r="H42" s="136"/>
      <c r="I42" s="136"/>
      <c r="J42" s="277"/>
      <c r="K42" s="283"/>
      <c r="L42" s="280"/>
      <c r="M42" s="136"/>
      <c r="N42" s="136"/>
      <c r="O42" s="277"/>
      <c r="P42" s="284"/>
      <c r="R42" s="387"/>
      <c r="S42" s="387"/>
    </row>
    <row r="43" spans="1:19" ht="15" customHeight="1" x14ac:dyDescent="0.25">
      <c r="A43" s="475" t="s">
        <v>167</v>
      </c>
      <c r="B43" s="295">
        <f t="shared" ref="B43:E49" ca="1" si="10">ROUND(INDIRECT("'3.Прогноз.С корректировкой Таб7'!"&amp;B$1&amp;$R43),3)</f>
        <v>0</v>
      </c>
      <c r="C43" s="265">
        <f t="shared" ca="1" si="10"/>
        <v>0</v>
      </c>
      <c r="D43" s="265">
        <f t="shared" ca="1" si="10"/>
        <v>0.4</v>
      </c>
      <c r="E43" s="298">
        <f t="shared" ca="1" si="10"/>
        <v>0.5</v>
      </c>
      <c r="F43" s="287"/>
      <c r="G43" s="268">
        <f t="shared" ref="G43:J49" ca="1" si="11">ROUND(INDIRECT("'3.Прогноз.С корректировкой Таб7'!"&amp;G$1&amp;$R43),3)</f>
        <v>0</v>
      </c>
      <c r="H43" s="265">
        <f t="shared" ca="1" si="11"/>
        <v>0</v>
      </c>
      <c r="I43" s="265">
        <f t="shared" ca="1" si="11"/>
        <v>0.4</v>
      </c>
      <c r="J43" s="266">
        <f t="shared" ca="1" si="11"/>
        <v>0.5</v>
      </c>
      <c r="K43" s="287"/>
      <c r="L43" s="268">
        <f t="shared" ref="L43:O49" ca="1" si="12">ROUND(INDIRECT("'3.Прогноз.С корректировкой Таб7'!"&amp;L$1&amp;$R43),3)</f>
        <v>0</v>
      </c>
      <c r="M43" s="265">
        <f t="shared" ca="1" si="12"/>
        <v>0</v>
      </c>
      <c r="N43" s="265">
        <f t="shared" ca="1" si="12"/>
        <v>0.4</v>
      </c>
      <c r="O43" s="266">
        <f t="shared" ca="1" si="12"/>
        <v>0.5</v>
      </c>
      <c r="P43" s="273"/>
      <c r="R43" s="387">
        <f>ROW('3.Прогноз.С корректировкой Таб7'!A98)</f>
        <v>98</v>
      </c>
      <c r="S43" s="387"/>
    </row>
    <row r="44" spans="1:19" ht="15" customHeight="1" x14ac:dyDescent="0.25">
      <c r="A44" s="475" t="s">
        <v>168</v>
      </c>
      <c r="B44" s="295">
        <f t="shared" ca="1" si="10"/>
        <v>0</v>
      </c>
      <c r="C44" s="265">
        <f t="shared" ca="1" si="10"/>
        <v>2.4</v>
      </c>
      <c r="D44" s="265">
        <f t="shared" ca="1" si="10"/>
        <v>2</v>
      </c>
      <c r="E44" s="298">
        <f t="shared" ca="1" si="10"/>
        <v>127.9</v>
      </c>
      <c r="F44" s="287"/>
      <c r="G44" s="268">
        <f t="shared" ca="1" si="11"/>
        <v>0</v>
      </c>
      <c r="H44" s="265">
        <f t="shared" ca="1" si="11"/>
        <v>2.4</v>
      </c>
      <c r="I44" s="265">
        <f t="shared" ca="1" si="11"/>
        <v>2</v>
      </c>
      <c r="J44" s="266">
        <f t="shared" ca="1" si="11"/>
        <v>127.9</v>
      </c>
      <c r="K44" s="287"/>
      <c r="L44" s="268">
        <f t="shared" ca="1" si="12"/>
        <v>0</v>
      </c>
      <c r="M44" s="265">
        <f t="shared" ca="1" si="12"/>
        <v>2.4</v>
      </c>
      <c r="N44" s="265">
        <f t="shared" ca="1" si="12"/>
        <v>2</v>
      </c>
      <c r="O44" s="266">
        <f t="shared" ca="1" si="12"/>
        <v>127.9</v>
      </c>
      <c r="P44" s="273"/>
      <c r="R44" s="387">
        <f t="shared" ref="R44:R49" si="13">R43+S44</f>
        <v>101</v>
      </c>
      <c r="S44" s="387">
        <v>3</v>
      </c>
    </row>
    <row r="45" spans="1:19" ht="15" customHeight="1" x14ac:dyDescent="0.25">
      <c r="A45" s="475" t="s">
        <v>169</v>
      </c>
      <c r="B45" s="295">
        <f t="shared" ca="1" si="10"/>
        <v>0</v>
      </c>
      <c r="C45" s="265">
        <f t="shared" ca="1" si="10"/>
        <v>0</v>
      </c>
      <c r="D45" s="265">
        <f t="shared" ca="1" si="10"/>
        <v>0</v>
      </c>
      <c r="E45" s="298">
        <f t="shared" ca="1" si="10"/>
        <v>0</v>
      </c>
      <c r="F45" s="287"/>
      <c r="G45" s="268">
        <f t="shared" ca="1" si="11"/>
        <v>0</v>
      </c>
      <c r="H45" s="265">
        <f t="shared" ca="1" si="11"/>
        <v>0</v>
      </c>
      <c r="I45" s="265">
        <f t="shared" ca="1" si="11"/>
        <v>0</v>
      </c>
      <c r="J45" s="266">
        <f t="shared" ca="1" si="11"/>
        <v>0</v>
      </c>
      <c r="K45" s="287"/>
      <c r="L45" s="268">
        <f t="shared" ca="1" si="12"/>
        <v>0</v>
      </c>
      <c r="M45" s="265">
        <f t="shared" ca="1" si="12"/>
        <v>0</v>
      </c>
      <c r="N45" s="265">
        <f t="shared" ca="1" si="12"/>
        <v>0</v>
      </c>
      <c r="O45" s="266">
        <f t="shared" ca="1" si="12"/>
        <v>0</v>
      </c>
      <c r="P45" s="273"/>
      <c r="R45" s="387">
        <f t="shared" si="13"/>
        <v>104</v>
      </c>
      <c r="S45" s="387">
        <v>3</v>
      </c>
    </row>
    <row r="46" spans="1:19" ht="15" customHeight="1" x14ac:dyDescent="0.25">
      <c r="A46" s="475" t="s">
        <v>170</v>
      </c>
      <c r="B46" s="295">
        <f t="shared" ca="1" si="10"/>
        <v>0</v>
      </c>
      <c r="C46" s="265">
        <f t="shared" ca="1" si="10"/>
        <v>0</v>
      </c>
      <c r="D46" s="265">
        <f t="shared" ca="1" si="10"/>
        <v>0.6</v>
      </c>
      <c r="E46" s="298">
        <f t="shared" ca="1" si="10"/>
        <v>0.3</v>
      </c>
      <c r="F46" s="287"/>
      <c r="G46" s="268">
        <f t="shared" ca="1" si="11"/>
        <v>0</v>
      </c>
      <c r="H46" s="265">
        <f t="shared" ca="1" si="11"/>
        <v>0</v>
      </c>
      <c r="I46" s="265">
        <f t="shared" ca="1" si="11"/>
        <v>0.6</v>
      </c>
      <c r="J46" s="266">
        <f t="shared" ca="1" si="11"/>
        <v>0.3</v>
      </c>
      <c r="K46" s="287"/>
      <c r="L46" s="268">
        <f t="shared" ca="1" si="12"/>
        <v>0</v>
      </c>
      <c r="M46" s="265">
        <f t="shared" ca="1" si="12"/>
        <v>0</v>
      </c>
      <c r="N46" s="265">
        <f t="shared" ca="1" si="12"/>
        <v>0.6</v>
      </c>
      <c r="O46" s="266">
        <f t="shared" ca="1" si="12"/>
        <v>0.3</v>
      </c>
      <c r="P46" s="273"/>
      <c r="R46" s="387">
        <f t="shared" si="13"/>
        <v>107</v>
      </c>
      <c r="S46" s="387">
        <v>3</v>
      </c>
    </row>
    <row r="47" spans="1:19" ht="15" customHeight="1" x14ac:dyDescent="0.25">
      <c r="A47" s="475" t="s">
        <v>171</v>
      </c>
      <c r="B47" s="295">
        <f t="shared" ca="1" si="10"/>
        <v>0</v>
      </c>
      <c r="C47" s="265">
        <f t="shared" ca="1" si="10"/>
        <v>0</v>
      </c>
      <c r="D47" s="265">
        <f t="shared" ca="1" si="10"/>
        <v>0.2</v>
      </c>
      <c r="E47" s="298">
        <f t="shared" ca="1" si="10"/>
        <v>1.5</v>
      </c>
      <c r="F47" s="287"/>
      <c r="G47" s="268">
        <f t="shared" ca="1" si="11"/>
        <v>0</v>
      </c>
      <c r="H47" s="265">
        <f t="shared" ca="1" si="11"/>
        <v>0</v>
      </c>
      <c r="I47" s="265">
        <f t="shared" ca="1" si="11"/>
        <v>0.2</v>
      </c>
      <c r="J47" s="266">
        <f t="shared" ca="1" si="11"/>
        <v>1.5</v>
      </c>
      <c r="K47" s="287"/>
      <c r="L47" s="268">
        <f t="shared" ca="1" si="12"/>
        <v>0</v>
      </c>
      <c r="M47" s="265">
        <f t="shared" ca="1" si="12"/>
        <v>0</v>
      </c>
      <c r="N47" s="265">
        <f t="shared" ca="1" si="12"/>
        <v>0.2</v>
      </c>
      <c r="O47" s="266">
        <f t="shared" ca="1" si="12"/>
        <v>1.5</v>
      </c>
      <c r="P47" s="273"/>
      <c r="R47" s="387">
        <f t="shared" si="13"/>
        <v>110</v>
      </c>
      <c r="S47" s="387">
        <v>3</v>
      </c>
    </row>
    <row r="48" spans="1:19" ht="15" customHeight="1" x14ac:dyDescent="0.25">
      <c r="A48" s="475" t="s">
        <v>176</v>
      </c>
      <c r="B48" s="295">
        <f t="shared" ca="1" si="10"/>
        <v>0</v>
      </c>
      <c r="C48" s="265">
        <f t="shared" ca="1" si="10"/>
        <v>0</v>
      </c>
      <c r="D48" s="265">
        <f t="shared" ca="1" si="10"/>
        <v>0</v>
      </c>
      <c r="E48" s="298">
        <f t="shared" ca="1" si="10"/>
        <v>0</v>
      </c>
      <c r="F48" s="287"/>
      <c r="G48" s="268">
        <f t="shared" ca="1" si="11"/>
        <v>0</v>
      </c>
      <c r="H48" s="265">
        <f t="shared" ca="1" si="11"/>
        <v>0</v>
      </c>
      <c r="I48" s="265">
        <f t="shared" ca="1" si="11"/>
        <v>0</v>
      </c>
      <c r="J48" s="266">
        <f t="shared" ca="1" si="11"/>
        <v>0</v>
      </c>
      <c r="K48" s="287"/>
      <c r="L48" s="268">
        <f t="shared" ca="1" si="12"/>
        <v>0</v>
      </c>
      <c r="M48" s="265">
        <f t="shared" ca="1" si="12"/>
        <v>0</v>
      </c>
      <c r="N48" s="265">
        <f t="shared" ca="1" si="12"/>
        <v>0</v>
      </c>
      <c r="O48" s="266">
        <f t="shared" ca="1" si="12"/>
        <v>0</v>
      </c>
      <c r="P48" s="273"/>
      <c r="R48" s="387">
        <f t="shared" si="13"/>
        <v>113</v>
      </c>
      <c r="S48" s="387">
        <v>3</v>
      </c>
    </row>
    <row r="49" spans="1:19" ht="15" customHeight="1" x14ac:dyDescent="0.25">
      <c r="A49" s="475" t="s">
        <v>172</v>
      </c>
      <c r="B49" s="295">
        <f t="shared" ca="1" si="10"/>
        <v>0</v>
      </c>
      <c r="C49" s="265">
        <f t="shared" ca="1" si="10"/>
        <v>4</v>
      </c>
      <c r="D49" s="265">
        <f t="shared" ca="1" si="10"/>
        <v>5.5</v>
      </c>
      <c r="E49" s="298">
        <f t="shared" ca="1" si="10"/>
        <v>6.2</v>
      </c>
      <c r="F49" s="287"/>
      <c r="G49" s="268">
        <f t="shared" ca="1" si="11"/>
        <v>0</v>
      </c>
      <c r="H49" s="265">
        <f t="shared" ca="1" si="11"/>
        <v>4</v>
      </c>
      <c r="I49" s="265">
        <f t="shared" ca="1" si="11"/>
        <v>5.5</v>
      </c>
      <c r="J49" s="266">
        <f t="shared" ca="1" si="11"/>
        <v>6.2</v>
      </c>
      <c r="K49" s="287"/>
      <c r="L49" s="268">
        <f t="shared" ca="1" si="12"/>
        <v>0</v>
      </c>
      <c r="M49" s="265">
        <f t="shared" ca="1" si="12"/>
        <v>4</v>
      </c>
      <c r="N49" s="265">
        <f t="shared" ca="1" si="12"/>
        <v>5.5</v>
      </c>
      <c r="O49" s="266">
        <f t="shared" ca="1" si="12"/>
        <v>6.2</v>
      </c>
      <c r="P49" s="273"/>
      <c r="R49" s="387">
        <f t="shared" si="13"/>
        <v>116</v>
      </c>
      <c r="S49" s="387">
        <v>3</v>
      </c>
    </row>
    <row r="50" spans="1:19" ht="15" customHeight="1" x14ac:dyDescent="0.25">
      <c r="A50" s="305" t="s">
        <v>9</v>
      </c>
      <c r="B50" s="487"/>
      <c r="C50" s="487"/>
      <c r="D50" s="487"/>
      <c r="E50" s="487"/>
      <c r="F50" s="488"/>
      <c r="G50" s="487"/>
      <c r="H50" s="487"/>
      <c r="I50" s="487"/>
      <c r="J50" s="487"/>
      <c r="K50" s="488"/>
      <c r="L50" s="487"/>
      <c r="M50" s="487"/>
      <c r="N50" s="487"/>
      <c r="O50" s="487"/>
      <c r="P50" s="310"/>
      <c r="R50" s="387"/>
      <c r="S50" s="387"/>
    </row>
    <row r="51" spans="1:19" ht="15" customHeight="1" x14ac:dyDescent="0.25">
      <c r="A51" s="292" t="s">
        <v>108</v>
      </c>
      <c r="B51" s="293"/>
      <c r="C51" s="136"/>
      <c r="D51" s="136"/>
      <c r="E51" s="294"/>
      <c r="F51" s="283"/>
      <c r="G51" s="280"/>
      <c r="H51" s="136"/>
      <c r="I51" s="136"/>
      <c r="J51" s="277"/>
      <c r="K51" s="283"/>
      <c r="L51" s="280"/>
      <c r="M51" s="136"/>
      <c r="N51" s="136"/>
      <c r="O51" s="277"/>
      <c r="P51" s="283"/>
      <c r="R51" s="387"/>
      <c r="S51" s="387"/>
    </row>
    <row r="52" spans="1:19" ht="15" customHeight="1" x14ac:dyDescent="0.25">
      <c r="A52" s="475" t="s">
        <v>167</v>
      </c>
      <c r="B52" s="295">
        <f t="shared" ref="B52:E58" ca="1" si="14">ROUND(INDIRECT("'3.Прогноз.С корректировкой Таб7'!"&amp;B$1&amp;$R52),3)</f>
        <v>0</v>
      </c>
      <c r="C52" s="265">
        <f t="shared" ca="1" si="14"/>
        <v>0</v>
      </c>
      <c r="D52" s="265">
        <f t="shared" ca="1" si="14"/>
        <v>2</v>
      </c>
      <c r="E52" s="298">
        <f t="shared" ca="1" si="14"/>
        <v>1.1000000000000001</v>
      </c>
      <c r="F52" s="287"/>
      <c r="G52" s="268">
        <f t="shared" ref="G52:J58" ca="1" si="15">ROUND(INDIRECT("'3.Прогноз.С корректировкой Таб7'!"&amp;G$1&amp;$R52),3)</f>
        <v>0</v>
      </c>
      <c r="H52" s="265">
        <f t="shared" ca="1" si="15"/>
        <v>0</v>
      </c>
      <c r="I52" s="265">
        <f t="shared" ca="1" si="15"/>
        <v>2</v>
      </c>
      <c r="J52" s="266">
        <f t="shared" ca="1" si="15"/>
        <v>1.1000000000000001</v>
      </c>
      <c r="K52" s="287"/>
      <c r="L52" s="268">
        <f t="shared" ref="L52:O58" ca="1" si="16">ROUND(INDIRECT("'3.Прогноз.С корректировкой Таб7'!"&amp;L$1&amp;$R52),3)</f>
        <v>0</v>
      </c>
      <c r="M52" s="265">
        <f t="shared" ca="1" si="16"/>
        <v>0</v>
      </c>
      <c r="N52" s="265">
        <f t="shared" ca="1" si="16"/>
        <v>2</v>
      </c>
      <c r="O52" s="266">
        <f t="shared" ca="1" si="16"/>
        <v>1.1000000000000001</v>
      </c>
      <c r="P52" s="273"/>
      <c r="R52" s="387">
        <f>ROW('3.Прогноз.С корректировкой Таб7'!A128)</f>
        <v>128</v>
      </c>
      <c r="S52" s="387"/>
    </row>
    <row r="53" spans="1:19" ht="15" customHeight="1" x14ac:dyDescent="0.25">
      <c r="A53" s="475" t="s">
        <v>168</v>
      </c>
      <c r="B53" s="295">
        <f t="shared" ca="1" si="14"/>
        <v>0</v>
      </c>
      <c r="C53" s="265">
        <f t="shared" ca="1" si="14"/>
        <v>0</v>
      </c>
      <c r="D53" s="265">
        <f t="shared" ca="1" si="14"/>
        <v>300</v>
      </c>
      <c r="E53" s="298">
        <f t="shared" ca="1" si="14"/>
        <v>78.5</v>
      </c>
      <c r="F53" s="287"/>
      <c r="G53" s="268">
        <f t="shared" ca="1" si="15"/>
        <v>0</v>
      </c>
      <c r="H53" s="265">
        <f t="shared" ca="1" si="15"/>
        <v>0</v>
      </c>
      <c r="I53" s="265">
        <f t="shared" ca="1" si="15"/>
        <v>310</v>
      </c>
      <c r="J53" s="266">
        <f t="shared" ca="1" si="15"/>
        <v>83.5</v>
      </c>
      <c r="K53" s="287"/>
      <c r="L53" s="268">
        <f t="shared" ca="1" si="16"/>
        <v>0</v>
      </c>
      <c r="M53" s="265">
        <f t="shared" ca="1" si="16"/>
        <v>0</v>
      </c>
      <c r="N53" s="265">
        <f t="shared" ca="1" si="16"/>
        <v>310</v>
      </c>
      <c r="O53" s="266">
        <f t="shared" ca="1" si="16"/>
        <v>83.5</v>
      </c>
      <c r="P53" s="273"/>
      <c r="R53" s="387">
        <f t="shared" ref="R53:R58" si="17">R52+S53</f>
        <v>133</v>
      </c>
      <c r="S53" s="387">
        <v>5</v>
      </c>
    </row>
    <row r="54" spans="1:19" ht="15" customHeight="1" x14ac:dyDescent="0.25">
      <c r="A54" s="475" t="s">
        <v>169</v>
      </c>
      <c r="B54" s="295">
        <f t="shared" ca="1" si="14"/>
        <v>0</v>
      </c>
      <c r="C54" s="265">
        <f t="shared" ca="1" si="14"/>
        <v>0</v>
      </c>
      <c r="D54" s="265">
        <f t="shared" ca="1" si="14"/>
        <v>7</v>
      </c>
      <c r="E54" s="298">
        <f t="shared" ca="1" si="14"/>
        <v>1.1000000000000001</v>
      </c>
      <c r="F54" s="287"/>
      <c r="G54" s="268">
        <f t="shared" ca="1" si="15"/>
        <v>0</v>
      </c>
      <c r="H54" s="265">
        <f t="shared" ca="1" si="15"/>
        <v>0</v>
      </c>
      <c r="I54" s="265">
        <f t="shared" ca="1" si="15"/>
        <v>7</v>
      </c>
      <c r="J54" s="266">
        <f t="shared" ca="1" si="15"/>
        <v>1.1000000000000001</v>
      </c>
      <c r="K54" s="287"/>
      <c r="L54" s="268">
        <f t="shared" ca="1" si="16"/>
        <v>0</v>
      </c>
      <c r="M54" s="265">
        <f t="shared" ca="1" si="16"/>
        <v>0</v>
      </c>
      <c r="N54" s="265">
        <f t="shared" ca="1" si="16"/>
        <v>7</v>
      </c>
      <c r="O54" s="266">
        <f t="shared" ca="1" si="16"/>
        <v>1.1000000000000001</v>
      </c>
      <c r="P54" s="273"/>
      <c r="R54" s="387">
        <f t="shared" si="17"/>
        <v>138</v>
      </c>
      <c r="S54" s="387">
        <v>5</v>
      </c>
    </row>
    <row r="55" spans="1:19" ht="15" customHeight="1" x14ac:dyDescent="0.25">
      <c r="A55" s="475" t="s">
        <v>170</v>
      </c>
      <c r="B55" s="295">
        <f t="shared" ca="1" si="14"/>
        <v>0</v>
      </c>
      <c r="C55" s="265">
        <f t="shared" ca="1" si="14"/>
        <v>0</v>
      </c>
      <c r="D55" s="265">
        <f t="shared" ca="1" si="14"/>
        <v>0</v>
      </c>
      <c r="E55" s="298">
        <f t="shared" ca="1" si="14"/>
        <v>0</v>
      </c>
      <c r="F55" s="287"/>
      <c r="G55" s="268">
        <f t="shared" ca="1" si="15"/>
        <v>0</v>
      </c>
      <c r="H55" s="265">
        <f t="shared" ca="1" si="15"/>
        <v>0</v>
      </c>
      <c r="I55" s="265">
        <f t="shared" ca="1" si="15"/>
        <v>0</v>
      </c>
      <c r="J55" s="266">
        <f t="shared" ca="1" si="15"/>
        <v>0</v>
      </c>
      <c r="K55" s="287"/>
      <c r="L55" s="268">
        <f t="shared" ca="1" si="16"/>
        <v>0</v>
      </c>
      <c r="M55" s="265">
        <f t="shared" ca="1" si="16"/>
        <v>0</v>
      </c>
      <c r="N55" s="265">
        <f t="shared" ca="1" si="16"/>
        <v>0</v>
      </c>
      <c r="O55" s="266">
        <f t="shared" ca="1" si="16"/>
        <v>0</v>
      </c>
      <c r="P55" s="273"/>
      <c r="R55" s="387">
        <f t="shared" si="17"/>
        <v>143</v>
      </c>
      <c r="S55" s="387">
        <v>5</v>
      </c>
    </row>
    <row r="56" spans="1:19" ht="15" customHeight="1" x14ac:dyDescent="0.25">
      <c r="A56" s="475" t="s">
        <v>171</v>
      </c>
      <c r="B56" s="295">
        <f t="shared" ca="1" si="14"/>
        <v>0</v>
      </c>
      <c r="C56" s="265">
        <f t="shared" ca="1" si="14"/>
        <v>0</v>
      </c>
      <c r="D56" s="265">
        <f t="shared" ca="1" si="14"/>
        <v>0.9</v>
      </c>
      <c r="E56" s="298">
        <f t="shared" ca="1" si="14"/>
        <v>1</v>
      </c>
      <c r="F56" s="287"/>
      <c r="G56" s="268">
        <f t="shared" ca="1" si="15"/>
        <v>0</v>
      </c>
      <c r="H56" s="265">
        <f t="shared" ca="1" si="15"/>
        <v>0</v>
      </c>
      <c r="I56" s="265">
        <f t="shared" ca="1" si="15"/>
        <v>0.9</v>
      </c>
      <c r="J56" s="266">
        <f t="shared" ca="1" si="15"/>
        <v>1</v>
      </c>
      <c r="K56" s="287"/>
      <c r="L56" s="268">
        <f t="shared" ca="1" si="16"/>
        <v>0</v>
      </c>
      <c r="M56" s="265">
        <f t="shared" ca="1" si="16"/>
        <v>0</v>
      </c>
      <c r="N56" s="265">
        <f t="shared" ca="1" si="16"/>
        <v>0.9</v>
      </c>
      <c r="O56" s="266">
        <f t="shared" ca="1" si="16"/>
        <v>1</v>
      </c>
      <c r="P56" s="273"/>
      <c r="R56" s="387">
        <f t="shared" si="17"/>
        <v>148</v>
      </c>
      <c r="S56" s="387">
        <v>5</v>
      </c>
    </row>
    <row r="57" spans="1:19" ht="15" customHeight="1" x14ac:dyDescent="0.25">
      <c r="A57" s="475" t="s">
        <v>176</v>
      </c>
      <c r="B57" s="295">
        <f t="shared" ca="1" si="14"/>
        <v>0</v>
      </c>
      <c r="C57" s="265">
        <f t="shared" ca="1" si="14"/>
        <v>0.3</v>
      </c>
      <c r="D57" s="265">
        <f t="shared" ca="1" si="14"/>
        <v>2.2000000000000002</v>
      </c>
      <c r="E57" s="298">
        <f t="shared" ca="1" si="14"/>
        <v>1.5</v>
      </c>
      <c r="F57" s="287"/>
      <c r="G57" s="268">
        <f t="shared" ca="1" si="15"/>
        <v>0</v>
      </c>
      <c r="H57" s="265">
        <f t="shared" ca="1" si="15"/>
        <v>0.3</v>
      </c>
      <c r="I57" s="265">
        <f t="shared" ca="1" si="15"/>
        <v>2.2000000000000002</v>
      </c>
      <c r="J57" s="266">
        <f t="shared" ca="1" si="15"/>
        <v>1.5</v>
      </c>
      <c r="K57" s="287"/>
      <c r="L57" s="268">
        <f t="shared" ca="1" si="16"/>
        <v>0</v>
      </c>
      <c r="M57" s="265">
        <f t="shared" ca="1" si="16"/>
        <v>0.3</v>
      </c>
      <c r="N57" s="265">
        <f t="shared" ca="1" si="16"/>
        <v>2.2000000000000002</v>
      </c>
      <c r="O57" s="266">
        <f t="shared" ca="1" si="16"/>
        <v>1.5</v>
      </c>
      <c r="P57" s="273"/>
      <c r="R57" s="387">
        <f t="shared" si="17"/>
        <v>153</v>
      </c>
      <c r="S57" s="387">
        <v>5</v>
      </c>
    </row>
    <row r="58" spans="1:19" ht="15" customHeight="1" x14ac:dyDescent="0.25">
      <c r="A58" s="475" t="s">
        <v>172</v>
      </c>
      <c r="B58" s="295">
        <f t="shared" ca="1" si="14"/>
        <v>0</v>
      </c>
      <c r="C58" s="265">
        <f t="shared" ca="1" si="14"/>
        <v>0</v>
      </c>
      <c r="D58" s="265">
        <f t="shared" ca="1" si="14"/>
        <v>3.5</v>
      </c>
      <c r="E58" s="298">
        <f t="shared" ca="1" si="14"/>
        <v>1.7</v>
      </c>
      <c r="F58" s="287"/>
      <c r="G58" s="268">
        <f t="shared" ca="1" si="15"/>
        <v>0</v>
      </c>
      <c r="H58" s="265">
        <f t="shared" ca="1" si="15"/>
        <v>0</v>
      </c>
      <c r="I58" s="265">
        <f t="shared" ca="1" si="15"/>
        <v>3.5</v>
      </c>
      <c r="J58" s="266">
        <f t="shared" ca="1" si="15"/>
        <v>1.7</v>
      </c>
      <c r="K58" s="287"/>
      <c r="L58" s="268">
        <f t="shared" ca="1" si="16"/>
        <v>0</v>
      </c>
      <c r="M58" s="265">
        <f t="shared" ca="1" si="16"/>
        <v>0</v>
      </c>
      <c r="N58" s="265">
        <f t="shared" ca="1" si="16"/>
        <v>3.5</v>
      </c>
      <c r="O58" s="266">
        <f t="shared" ca="1" si="16"/>
        <v>1.7</v>
      </c>
      <c r="P58" s="273"/>
      <c r="R58" s="387">
        <f t="shared" si="17"/>
        <v>158</v>
      </c>
      <c r="S58" s="387">
        <v>5</v>
      </c>
    </row>
    <row r="59" spans="1:19" ht="15" customHeight="1" x14ac:dyDescent="0.25">
      <c r="A59" s="305" t="s">
        <v>112</v>
      </c>
      <c r="B59" s="487"/>
      <c r="C59" s="487"/>
      <c r="D59" s="487"/>
      <c r="E59" s="487"/>
      <c r="F59" s="488"/>
      <c r="G59" s="487"/>
      <c r="H59" s="487"/>
      <c r="I59" s="487"/>
      <c r="J59" s="487"/>
      <c r="K59" s="488"/>
      <c r="L59" s="487"/>
      <c r="M59" s="487"/>
      <c r="N59" s="487"/>
      <c r="O59" s="487"/>
      <c r="P59" s="310"/>
      <c r="R59" s="387"/>
      <c r="S59" s="387"/>
    </row>
    <row r="60" spans="1:19" ht="15" customHeight="1" x14ac:dyDescent="0.25">
      <c r="A60" s="292" t="s">
        <v>108</v>
      </c>
      <c r="B60" s="293"/>
      <c r="C60" s="136"/>
      <c r="D60" s="136"/>
      <c r="E60" s="294"/>
      <c r="F60" s="283"/>
      <c r="G60" s="280"/>
      <c r="H60" s="136"/>
      <c r="I60" s="136"/>
      <c r="J60" s="277"/>
      <c r="K60" s="283"/>
      <c r="L60" s="280"/>
      <c r="M60" s="136"/>
      <c r="N60" s="136"/>
      <c r="O60" s="277"/>
      <c r="P60" s="284"/>
      <c r="R60" s="387"/>
      <c r="S60" s="387"/>
    </row>
    <row r="61" spans="1:19" ht="15" customHeight="1" x14ac:dyDescent="0.25">
      <c r="A61" s="475" t="s">
        <v>167</v>
      </c>
      <c r="B61" s="295">
        <f t="shared" ref="B61:E67" ca="1" si="18">ROUND(INDIRECT("'3.Прогноз.С корректировкой Таб7'!"&amp;B$1&amp;$R61),3)</f>
        <v>0</v>
      </c>
      <c r="C61" s="265">
        <f t="shared" ca="1" si="18"/>
        <v>0</v>
      </c>
      <c r="D61" s="265">
        <f t="shared" ca="1" si="18"/>
        <v>0</v>
      </c>
      <c r="E61" s="298">
        <f t="shared" ca="1" si="18"/>
        <v>0</v>
      </c>
      <c r="F61" s="287"/>
      <c r="G61" s="268">
        <f t="shared" ref="G61:J67" ca="1" si="19">ROUND(INDIRECT("'3.Прогноз.С корректировкой Таб7'!"&amp;G$1&amp;$R61),3)</f>
        <v>0</v>
      </c>
      <c r="H61" s="265">
        <f t="shared" ca="1" si="19"/>
        <v>0</v>
      </c>
      <c r="I61" s="265">
        <f t="shared" ca="1" si="19"/>
        <v>0</v>
      </c>
      <c r="J61" s="266">
        <f t="shared" ca="1" si="19"/>
        <v>0</v>
      </c>
      <c r="K61" s="287"/>
      <c r="L61" s="268">
        <f t="shared" ref="L61:O67" ca="1" si="20">ROUND(INDIRECT("'3.Прогноз.С корректировкой Таб7'!"&amp;L$1&amp;$R61),3)</f>
        <v>0</v>
      </c>
      <c r="M61" s="265">
        <f t="shared" ca="1" si="20"/>
        <v>0</v>
      </c>
      <c r="N61" s="265">
        <f t="shared" ca="1" si="20"/>
        <v>0</v>
      </c>
      <c r="O61" s="266">
        <f t="shared" ca="1" si="20"/>
        <v>0</v>
      </c>
      <c r="P61" s="273"/>
      <c r="R61" s="387">
        <f>ROW('3.Прогноз.С корректировкой Таб7'!A164)</f>
        <v>164</v>
      </c>
      <c r="S61" s="387"/>
    </row>
    <row r="62" spans="1:19" ht="15" customHeight="1" x14ac:dyDescent="0.25">
      <c r="A62" s="475" t="s">
        <v>168</v>
      </c>
      <c r="B62" s="295">
        <f t="shared" ca="1" si="18"/>
        <v>0</v>
      </c>
      <c r="C62" s="265">
        <f t="shared" ca="1" si="18"/>
        <v>0</v>
      </c>
      <c r="D62" s="265">
        <f t="shared" ca="1" si="18"/>
        <v>0</v>
      </c>
      <c r="E62" s="298">
        <f t="shared" ca="1" si="18"/>
        <v>0</v>
      </c>
      <c r="F62" s="287"/>
      <c r="G62" s="268">
        <f t="shared" ca="1" si="19"/>
        <v>0</v>
      </c>
      <c r="H62" s="265">
        <f t="shared" ca="1" si="19"/>
        <v>0</v>
      </c>
      <c r="I62" s="265">
        <f t="shared" ca="1" si="19"/>
        <v>0</v>
      </c>
      <c r="J62" s="266">
        <f t="shared" ca="1" si="19"/>
        <v>0</v>
      </c>
      <c r="K62" s="287"/>
      <c r="L62" s="268">
        <f t="shared" ca="1" si="20"/>
        <v>0</v>
      </c>
      <c r="M62" s="265">
        <f t="shared" ca="1" si="20"/>
        <v>0</v>
      </c>
      <c r="N62" s="265">
        <f t="shared" ca="1" si="20"/>
        <v>0</v>
      </c>
      <c r="O62" s="266">
        <f t="shared" ca="1" si="20"/>
        <v>0</v>
      </c>
      <c r="P62" s="273"/>
      <c r="R62" s="387">
        <f t="shared" ref="R62:R67" si="21">R61+S62</f>
        <v>169</v>
      </c>
      <c r="S62" s="387">
        <v>5</v>
      </c>
    </row>
    <row r="63" spans="1:19" ht="15" customHeight="1" x14ac:dyDescent="0.25">
      <c r="A63" s="475" t="s">
        <v>169</v>
      </c>
      <c r="B63" s="295">
        <f t="shared" ca="1" si="18"/>
        <v>0</v>
      </c>
      <c r="C63" s="265">
        <f t="shared" ca="1" si="18"/>
        <v>0</v>
      </c>
      <c r="D63" s="265">
        <f t="shared" ca="1" si="18"/>
        <v>0</v>
      </c>
      <c r="E63" s="298">
        <f t="shared" ca="1" si="18"/>
        <v>0</v>
      </c>
      <c r="F63" s="287"/>
      <c r="G63" s="268">
        <f t="shared" ca="1" si="19"/>
        <v>0</v>
      </c>
      <c r="H63" s="265">
        <f t="shared" ca="1" si="19"/>
        <v>0</v>
      </c>
      <c r="I63" s="265">
        <f t="shared" ca="1" si="19"/>
        <v>0</v>
      </c>
      <c r="J63" s="266">
        <f t="shared" ca="1" si="19"/>
        <v>0</v>
      </c>
      <c r="K63" s="287"/>
      <c r="L63" s="268">
        <f t="shared" ca="1" si="20"/>
        <v>0</v>
      </c>
      <c r="M63" s="265">
        <f t="shared" ca="1" si="20"/>
        <v>0</v>
      </c>
      <c r="N63" s="265">
        <f t="shared" ca="1" si="20"/>
        <v>0</v>
      </c>
      <c r="O63" s="266">
        <f t="shared" ca="1" si="20"/>
        <v>0</v>
      </c>
      <c r="P63" s="273"/>
      <c r="R63" s="387">
        <f t="shared" si="21"/>
        <v>174</v>
      </c>
      <c r="S63" s="387">
        <v>5</v>
      </c>
    </row>
    <row r="64" spans="1:19" ht="15" customHeight="1" x14ac:dyDescent="0.25">
      <c r="A64" s="475" t="s">
        <v>170</v>
      </c>
      <c r="B64" s="295">
        <f t="shared" ca="1" si="18"/>
        <v>0</v>
      </c>
      <c r="C64" s="265">
        <f t="shared" ca="1" si="18"/>
        <v>0</v>
      </c>
      <c r="D64" s="265">
        <f t="shared" ca="1" si="18"/>
        <v>0</v>
      </c>
      <c r="E64" s="298">
        <f t="shared" ca="1" si="18"/>
        <v>0</v>
      </c>
      <c r="F64" s="287"/>
      <c r="G64" s="268">
        <f t="shared" ca="1" si="19"/>
        <v>0</v>
      </c>
      <c r="H64" s="265">
        <f t="shared" ca="1" si="19"/>
        <v>0</v>
      </c>
      <c r="I64" s="265">
        <f t="shared" ca="1" si="19"/>
        <v>0</v>
      </c>
      <c r="J64" s="266">
        <f t="shared" ca="1" si="19"/>
        <v>0</v>
      </c>
      <c r="K64" s="287"/>
      <c r="L64" s="268">
        <f t="shared" ca="1" si="20"/>
        <v>0</v>
      </c>
      <c r="M64" s="265">
        <f t="shared" ca="1" si="20"/>
        <v>0</v>
      </c>
      <c r="N64" s="265">
        <f t="shared" ca="1" si="20"/>
        <v>0</v>
      </c>
      <c r="O64" s="266">
        <f t="shared" ca="1" si="20"/>
        <v>0</v>
      </c>
      <c r="P64" s="273"/>
      <c r="R64" s="387">
        <f t="shared" si="21"/>
        <v>179</v>
      </c>
      <c r="S64" s="387">
        <v>5</v>
      </c>
    </row>
    <row r="65" spans="1:19" ht="15" customHeight="1" x14ac:dyDescent="0.25">
      <c r="A65" s="475" t="s">
        <v>171</v>
      </c>
      <c r="B65" s="295">
        <f t="shared" ca="1" si="18"/>
        <v>0</v>
      </c>
      <c r="C65" s="265">
        <f t="shared" ca="1" si="18"/>
        <v>0</v>
      </c>
      <c r="D65" s="265">
        <f t="shared" ca="1" si="18"/>
        <v>0</v>
      </c>
      <c r="E65" s="298">
        <f t="shared" ca="1" si="18"/>
        <v>0</v>
      </c>
      <c r="F65" s="287"/>
      <c r="G65" s="268">
        <f t="shared" ca="1" si="19"/>
        <v>0</v>
      </c>
      <c r="H65" s="265">
        <f t="shared" ca="1" si="19"/>
        <v>0</v>
      </c>
      <c r="I65" s="265">
        <f t="shared" ca="1" si="19"/>
        <v>0</v>
      </c>
      <c r="J65" s="266">
        <f t="shared" ca="1" si="19"/>
        <v>0</v>
      </c>
      <c r="K65" s="287"/>
      <c r="L65" s="268">
        <f t="shared" ca="1" si="20"/>
        <v>0</v>
      </c>
      <c r="M65" s="265">
        <f t="shared" ca="1" si="20"/>
        <v>0</v>
      </c>
      <c r="N65" s="265">
        <f t="shared" ca="1" si="20"/>
        <v>0</v>
      </c>
      <c r="O65" s="266">
        <f t="shared" ca="1" si="20"/>
        <v>0</v>
      </c>
      <c r="P65" s="273"/>
      <c r="R65" s="387">
        <f t="shared" si="21"/>
        <v>184</v>
      </c>
      <c r="S65" s="387">
        <v>5</v>
      </c>
    </row>
    <row r="66" spans="1:19" ht="15" customHeight="1" x14ac:dyDescent="0.25">
      <c r="A66" s="475" t="s">
        <v>176</v>
      </c>
      <c r="B66" s="295">
        <f t="shared" ca="1" si="18"/>
        <v>0</v>
      </c>
      <c r="C66" s="265">
        <f t="shared" ca="1" si="18"/>
        <v>0</v>
      </c>
      <c r="D66" s="265">
        <f t="shared" ca="1" si="18"/>
        <v>0</v>
      </c>
      <c r="E66" s="298">
        <f t="shared" ca="1" si="18"/>
        <v>0</v>
      </c>
      <c r="F66" s="287"/>
      <c r="G66" s="268">
        <f t="shared" ca="1" si="19"/>
        <v>0</v>
      </c>
      <c r="H66" s="265">
        <f t="shared" ca="1" si="19"/>
        <v>0</v>
      </c>
      <c r="I66" s="265">
        <f t="shared" ca="1" si="19"/>
        <v>0</v>
      </c>
      <c r="J66" s="266">
        <f t="shared" ca="1" si="19"/>
        <v>0</v>
      </c>
      <c r="K66" s="287"/>
      <c r="L66" s="268">
        <f t="shared" ca="1" si="20"/>
        <v>0</v>
      </c>
      <c r="M66" s="265">
        <f t="shared" ca="1" si="20"/>
        <v>0</v>
      </c>
      <c r="N66" s="265">
        <f t="shared" ca="1" si="20"/>
        <v>0</v>
      </c>
      <c r="O66" s="266">
        <f t="shared" ca="1" si="20"/>
        <v>0</v>
      </c>
      <c r="P66" s="273"/>
      <c r="R66" s="387">
        <f t="shared" si="21"/>
        <v>189</v>
      </c>
      <c r="S66" s="387">
        <v>5</v>
      </c>
    </row>
    <row r="67" spans="1:19" ht="15" customHeight="1" x14ac:dyDescent="0.25">
      <c r="A67" s="475" t="s">
        <v>172</v>
      </c>
      <c r="B67" s="295">
        <f t="shared" ca="1" si="18"/>
        <v>0</v>
      </c>
      <c r="C67" s="265">
        <f t="shared" ca="1" si="18"/>
        <v>0</v>
      </c>
      <c r="D67" s="265">
        <f t="shared" ca="1" si="18"/>
        <v>0</v>
      </c>
      <c r="E67" s="298">
        <f t="shared" ca="1" si="18"/>
        <v>0</v>
      </c>
      <c r="F67" s="287"/>
      <c r="G67" s="268">
        <f t="shared" ca="1" si="19"/>
        <v>0</v>
      </c>
      <c r="H67" s="265">
        <f t="shared" ca="1" si="19"/>
        <v>0</v>
      </c>
      <c r="I67" s="265">
        <f t="shared" ca="1" si="19"/>
        <v>0</v>
      </c>
      <c r="J67" s="266">
        <f t="shared" ca="1" si="19"/>
        <v>0</v>
      </c>
      <c r="K67" s="287"/>
      <c r="L67" s="268">
        <f t="shared" ca="1" si="20"/>
        <v>0</v>
      </c>
      <c r="M67" s="265">
        <f t="shared" ca="1" si="20"/>
        <v>0</v>
      </c>
      <c r="N67" s="265">
        <f t="shared" ca="1" si="20"/>
        <v>0</v>
      </c>
      <c r="O67" s="266">
        <f t="shared" ca="1" si="20"/>
        <v>0</v>
      </c>
      <c r="P67" s="273"/>
      <c r="R67" s="387">
        <f t="shared" si="21"/>
        <v>194</v>
      </c>
      <c r="S67" s="387">
        <v>5</v>
      </c>
    </row>
    <row r="68" spans="1:19" ht="15" customHeight="1" x14ac:dyDescent="0.25">
      <c r="A68" s="305" t="s">
        <v>6</v>
      </c>
      <c r="B68" s="487"/>
      <c r="C68" s="487"/>
      <c r="D68" s="487"/>
      <c r="E68" s="487"/>
      <c r="F68" s="488"/>
      <c r="G68" s="487"/>
      <c r="H68" s="487"/>
      <c r="I68" s="487"/>
      <c r="J68" s="487"/>
      <c r="K68" s="488"/>
      <c r="L68" s="487"/>
      <c r="M68" s="487"/>
      <c r="N68" s="487"/>
      <c r="O68" s="487"/>
      <c r="P68" s="310"/>
      <c r="R68" s="387"/>
      <c r="S68" s="387"/>
    </row>
    <row r="69" spans="1:19" ht="15" customHeight="1" x14ac:dyDescent="0.25">
      <c r="A69" s="292" t="s">
        <v>108</v>
      </c>
      <c r="B69" s="293"/>
      <c r="C69" s="136"/>
      <c r="D69" s="136"/>
      <c r="E69" s="294"/>
      <c r="F69" s="283"/>
      <c r="G69" s="280"/>
      <c r="H69" s="136"/>
      <c r="I69" s="136"/>
      <c r="J69" s="277"/>
      <c r="K69" s="283"/>
      <c r="L69" s="280"/>
      <c r="M69" s="136"/>
      <c r="N69" s="136"/>
      <c r="O69" s="277"/>
      <c r="P69" s="284"/>
      <c r="R69" s="387"/>
      <c r="S69" s="387"/>
    </row>
    <row r="70" spans="1:19" ht="15" customHeight="1" x14ac:dyDescent="0.25">
      <c r="A70" s="475" t="s">
        <v>167</v>
      </c>
      <c r="B70" s="295">
        <f t="shared" ref="B70:E76" ca="1" si="22">ROUND(INDIRECT("'3.Прогноз.С корректировкой Таб7'!"&amp;B$1&amp;$R70),3)</f>
        <v>0</v>
      </c>
      <c r="C70" s="265">
        <f t="shared" ca="1" si="22"/>
        <v>0</v>
      </c>
      <c r="D70" s="265">
        <f t="shared" ca="1" si="22"/>
        <v>0</v>
      </c>
      <c r="E70" s="298">
        <f t="shared" ca="1" si="22"/>
        <v>0</v>
      </c>
      <c r="F70" s="287"/>
      <c r="G70" s="268">
        <f t="shared" ref="G70:J76" ca="1" si="23">ROUND(INDIRECT("'3.Прогноз.С корректировкой Таб7'!"&amp;G$1&amp;$R70),3)</f>
        <v>0</v>
      </c>
      <c r="H70" s="265">
        <f t="shared" ca="1" si="23"/>
        <v>0</v>
      </c>
      <c r="I70" s="265">
        <f t="shared" ca="1" si="23"/>
        <v>0</v>
      </c>
      <c r="J70" s="266">
        <f t="shared" ca="1" si="23"/>
        <v>0</v>
      </c>
      <c r="K70" s="287"/>
      <c r="L70" s="268">
        <f t="shared" ref="L70:O76" ca="1" si="24">ROUND(INDIRECT("'3.Прогноз.С корректировкой Таб7'!"&amp;L$1&amp;$R70),3)</f>
        <v>0</v>
      </c>
      <c r="M70" s="265">
        <f t="shared" ca="1" si="24"/>
        <v>0</v>
      </c>
      <c r="N70" s="265">
        <f t="shared" ca="1" si="24"/>
        <v>0</v>
      </c>
      <c r="O70" s="266">
        <f t="shared" ca="1" si="24"/>
        <v>0</v>
      </c>
      <c r="P70" s="273"/>
      <c r="R70" s="387">
        <f>ROW('3.Прогноз.С корректировкой Таб7'!A200)</f>
        <v>200</v>
      </c>
      <c r="S70" s="387"/>
    </row>
    <row r="71" spans="1:19" ht="15" customHeight="1" x14ac:dyDescent="0.25">
      <c r="A71" s="475" t="s">
        <v>168</v>
      </c>
      <c r="B71" s="295">
        <f t="shared" ca="1" si="22"/>
        <v>0</v>
      </c>
      <c r="C71" s="265">
        <f t="shared" ca="1" si="22"/>
        <v>0</v>
      </c>
      <c r="D71" s="265">
        <f t="shared" ca="1" si="22"/>
        <v>8.1820000000000004</v>
      </c>
      <c r="E71" s="298">
        <f t="shared" ca="1" si="22"/>
        <v>0</v>
      </c>
      <c r="F71" s="287"/>
      <c r="G71" s="268">
        <f t="shared" ca="1" si="23"/>
        <v>0</v>
      </c>
      <c r="H71" s="265">
        <f t="shared" ca="1" si="23"/>
        <v>0</v>
      </c>
      <c r="I71" s="265">
        <f t="shared" ca="1" si="23"/>
        <v>7.3890000000000002</v>
      </c>
      <c r="J71" s="266">
        <f t="shared" ca="1" si="23"/>
        <v>0</v>
      </c>
      <c r="K71" s="287"/>
      <c r="L71" s="268">
        <f t="shared" ca="1" si="24"/>
        <v>0</v>
      </c>
      <c r="M71" s="265">
        <f t="shared" ca="1" si="24"/>
        <v>0</v>
      </c>
      <c r="N71" s="265">
        <f t="shared" ca="1" si="24"/>
        <v>6.6079999999999997</v>
      </c>
      <c r="O71" s="266">
        <f t="shared" ca="1" si="24"/>
        <v>0</v>
      </c>
      <c r="P71" s="273"/>
      <c r="R71" s="387">
        <f t="shared" ref="R71:R76" si="25">R70+S71</f>
        <v>202</v>
      </c>
      <c r="S71" s="387">
        <v>2</v>
      </c>
    </row>
    <row r="72" spans="1:19" ht="15" customHeight="1" x14ac:dyDescent="0.25">
      <c r="A72" s="475" t="s">
        <v>169</v>
      </c>
      <c r="B72" s="295">
        <f t="shared" ca="1" si="22"/>
        <v>0</v>
      </c>
      <c r="C72" s="265">
        <f t="shared" ca="1" si="22"/>
        <v>0</v>
      </c>
      <c r="D72" s="265">
        <f t="shared" ca="1" si="22"/>
        <v>0</v>
      </c>
      <c r="E72" s="298">
        <f t="shared" ca="1" si="22"/>
        <v>0</v>
      </c>
      <c r="F72" s="287"/>
      <c r="G72" s="268">
        <f t="shared" ca="1" si="23"/>
        <v>0</v>
      </c>
      <c r="H72" s="265">
        <f t="shared" ca="1" si="23"/>
        <v>0</v>
      </c>
      <c r="I72" s="265">
        <f t="shared" ca="1" si="23"/>
        <v>0</v>
      </c>
      <c r="J72" s="266">
        <f t="shared" ca="1" si="23"/>
        <v>0</v>
      </c>
      <c r="K72" s="287"/>
      <c r="L72" s="268">
        <f t="shared" ca="1" si="24"/>
        <v>0</v>
      </c>
      <c r="M72" s="265">
        <f t="shared" ca="1" si="24"/>
        <v>0</v>
      </c>
      <c r="N72" s="265">
        <f t="shared" ca="1" si="24"/>
        <v>0</v>
      </c>
      <c r="O72" s="266">
        <f t="shared" ca="1" si="24"/>
        <v>0</v>
      </c>
      <c r="P72" s="273"/>
      <c r="R72" s="387">
        <f t="shared" si="25"/>
        <v>204</v>
      </c>
      <c r="S72" s="387">
        <v>2</v>
      </c>
    </row>
    <row r="73" spans="1:19" ht="15" customHeight="1" x14ac:dyDescent="0.25">
      <c r="A73" s="475" t="s">
        <v>170</v>
      </c>
      <c r="B73" s="295">
        <f t="shared" ca="1" si="22"/>
        <v>0</v>
      </c>
      <c r="C73" s="265">
        <f t="shared" ca="1" si="22"/>
        <v>0</v>
      </c>
      <c r="D73" s="265">
        <f t="shared" ca="1" si="22"/>
        <v>0</v>
      </c>
      <c r="E73" s="298">
        <f t="shared" ca="1" si="22"/>
        <v>0</v>
      </c>
      <c r="F73" s="287"/>
      <c r="G73" s="268">
        <f t="shared" ca="1" si="23"/>
        <v>0</v>
      </c>
      <c r="H73" s="265">
        <f t="shared" ca="1" si="23"/>
        <v>0</v>
      </c>
      <c r="I73" s="265">
        <f t="shared" ca="1" si="23"/>
        <v>0</v>
      </c>
      <c r="J73" s="266">
        <f t="shared" ca="1" si="23"/>
        <v>0</v>
      </c>
      <c r="K73" s="287"/>
      <c r="L73" s="268">
        <f t="shared" ca="1" si="24"/>
        <v>0</v>
      </c>
      <c r="M73" s="265">
        <f t="shared" ca="1" si="24"/>
        <v>0</v>
      </c>
      <c r="N73" s="265">
        <f t="shared" ca="1" si="24"/>
        <v>0</v>
      </c>
      <c r="O73" s="266">
        <f t="shared" ca="1" si="24"/>
        <v>0</v>
      </c>
      <c r="P73" s="273"/>
      <c r="R73" s="387">
        <f t="shared" si="25"/>
        <v>206</v>
      </c>
      <c r="S73" s="387">
        <v>2</v>
      </c>
    </row>
    <row r="74" spans="1:19" ht="15" customHeight="1" x14ac:dyDescent="0.25">
      <c r="A74" s="475" t="s">
        <v>171</v>
      </c>
      <c r="B74" s="295">
        <f t="shared" ca="1" si="22"/>
        <v>0</v>
      </c>
      <c r="C74" s="265">
        <f t="shared" ca="1" si="22"/>
        <v>0</v>
      </c>
      <c r="D74" s="265">
        <f t="shared" ca="1" si="22"/>
        <v>0</v>
      </c>
      <c r="E74" s="298">
        <f t="shared" ca="1" si="22"/>
        <v>0</v>
      </c>
      <c r="F74" s="287"/>
      <c r="G74" s="268">
        <f t="shared" ca="1" si="23"/>
        <v>0</v>
      </c>
      <c r="H74" s="265">
        <f t="shared" ca="1" si="23"/>
        <v>0</v>
      </c>
      <c r="I74" s="265">
        <f t="shared" ca="1" si="23"/>
        <v>0</v>
      </c>
      <c r="J74" s="266">
        <f t="shared" ca="1" si="23"/>
        <v>0</v>
      </c>
      <c r="K74" s="287"/>
      <c r="L74" s="268">
        <f t="shared" ca="1" si="24"/>
        <v>0</v>
      </c>
      <c r="M74" s="265">
        <f t="shared" ca="1" si="24"/>
        <v>0</v>
      </c>
      <c r="N74" s="265">
        <f t="shared" ca="1" si="24"/>
        <v>0</v>
      </c>
      <c r="O74" s="266">
        <f t="shared" ca="1" si="24"/>
        <v>0</v>
      </c>
      <c r="P74" s="273"/>
      <c r="R74" s="387">
        <f t="shared" si="25"/>
        <v>208</v>
      </c>
      <c r="S74" s="387">
        <v>2</v>
      </c>
    </row>
    <row r="75" spans="1:19" ht="15" customHeight="1" x14ac:dyDescent="0.25">
      <c r="A75" s="475" t="s">
        <v>176</v>
      </c>
      <c r="B75" s="295">
        <f t="shared" ca="1" si="22"/>
        <v>0</v>
      </c>
      <c r="C75" s="265">
        <f t="shared" ca="1" si="22"/>
        <v>0.82199999999999995</v>
      </c>
      <c r="D75" s="265">
        <f t="shared" ca="1" si="22"/>
        <v>0.82499999999999996</v>
      </c>
      <c r="E75" s="298">
        <f t="shared" ca="1" si="22"/>
        <v>0.82299999999999995</v>
      </c>
      <c r="F75" s="287"/>
      <c r="G75" s="268">
        <f t="shared" ca="1" si="23"/>
        <v>0</v>
      </c>
      <c r="H75" s="265">
        <f t="shared" ca="1" si="23"/>
        <v>0.84799999999999998</v>
      </c>
      <c r="I75" s="265">
        <f t="shared" ca="1" si="23"/>
        <v>0.85099999999999998</v>
      </c>
      <c r="J75" s="266">
        <f t="shared" ca="1" si="23"/>
        <v>0.84799999999999998</v>
      </c>
      <c r="K75" s="287"/>
      <c r="L75" s="268">
        <f t="shared" ca="1" si="24"/>
        <v>0</v>
      </c>
      <c r="M75" s="265">
        <f t="shared" ca="1" si="24"/>
        <v>0.874</v>
      </c>
      <c r="N75" s="265">
        <f t="shared" ca="1" si="24"/>
        <v>0.876</v>
      </c>
      <c r="O75" s="266">
        <f t="shared" ca="1" si="24"/>
        <v>0.874</v>
      </c>
      <c r="P75" s="273"/>
      <c r="R75" s="387">
        <f t="shared" si="25"/>
        <v>210</v>
      </c>
      <c r="S75" s="387">
        <v>2</v>
      </c>
    </row>
    <row r="76" spans="1:19" ht="15" customHeight="1" x14ac:dyDescent="0.25">
      <c r="A76" s="475" t="s">
        <v>172</v>
      </c>
      <c r="B76" s="295">
        <f t="shared" ca="1" si="22"/>
        <v>0</v>
      </c>
      <c r="C76" s="265">
        <f t="shared" ca="1" si="22"/>
        <v>0</v>
      </c>
      <c r="D76" s="265">
        <f t="shared" ca="1" si="22"/>
        <v>5.4139999999999997</v>
      </c>
      <c r="E76" s="298">
        <f t="shared" ca="1" si="22"/>
        <v>0</v>
      </c>
      <c r="F76" s="287"/>
      <c r="G76" s="268">
        <f t="shared" ca="1" si="23"/>
        <v>0</v>
      </c>
      <c r="H76" s="265">
        <f t="shared" ca="1" si="23"/>
        <v>0</v>
      </c>
      <c r="I76" s="265">
        <f t="shared" ca="1" si="23"/>
        <v>6.7640000000000002</v>
      </c>
      <c r="J76" s="266">
        <f t="shared" ca="1" si="23"/>
        <v>0</v>
      </c>
      <c r="K76" s="287"/>
      <c r="L76" s="268">
        <f t="shared" ca="1" si="24"/>
        <v>0</v>
      </c>
      <c r="M76" s="265">
        <f t="shared" ca="1" si="24"/>
        <v>0</v>
      </c>
      <c r="N76" s="265">
        <f t="shared" ca="1" si="24"/>
        <v>7.7869999999999999</v>
      </c>
      <c r="O76" s="266">
        <f t="shared" ca="1" si="24"/>
        <v>0</v>
      </c>
      <c r="P76" s="273"/>
      <c r="R76" s="387">
        <f t="shared" si="25"/>
        <v>212</v>
      </c>
      <c r="S76" s="387">
        <v>2</v>
      </c>
    </row>
    <row r="77" spans="1:19" ht="15" customHeight="1" x14ac:dyDescent="0.25">
      <c r="A77" s="305" t="s">
        <v>111</v>
      </c>
      <c r="B77" s="487"/>
      <c r="C77" s="487"/>
      <c r="D77" s="487"/>
      <c r="E77" s="487"/>
      <c r="F77" s="488"/>
      <c r="G77" s="487"/>
      <c r="H77" s="487"/>
      <c r="I77" s="487"/>
      <c r="J77" s="487"/>
      <c r="K77" s="488"/>
      <c r="L77" s="487"/>
      <c r="M77" s="487"/>
      <c r="N77" s="487"/>
      <c r="O77" s="487"/>
      <c r="P77" s="310"/>
      <c r="R77" s="387"/>
      <c r="S77" s="387"/>
    </row>
    <row r="78" spans="1:19" ht="15" customHeight="1" x14ac:dyDescent="0.25">
      <c r="A78" s="292" t="s">
        <v>108</v>
      </c>
      <c r="B78" s="293"/>
      <c r="C78" s="136"/>
      <c r="D78" s="136"/>
      <c r="E78" s="294"/>
      <c r="F78" s="283"/>
      <c r="G78" s="280"/>
      <c r="H78" s="136"/>
      <c r="I78" s="136"/>
      <c r="J78" s="277"/>
      <c r="K78" s="283"/>
      <c r="L78" s="280"/>
      <c r="M78" s="136"/>
      <c r="N78" s="136"/>
      <c r="O78" s="277"/>
      <c r="P78" s="284"/>
      <c r="R78" s="387"/>
      <c r="S78" s="387"/>
    </row>
    <row r="79" spans="1:19" ht="15" customHeight="1" x14ac:dyDescent="0.25">
      <c r="A79" s="475" t="s">
        <v>167</v>
      </c>
      <c r="B79" s="295">
        <f t="shared" ref="B79:E85" ca="1" si="26">ROUND(INDIRECT("'3.Прогноз.С корректировкой Таб7'!"&amp;B$1&amp;$R79),3)</f>
        <v>0</v>
      </c>
      <c r="C79" s="265">
        <f t="shared" ca="1" si="26"/>
        <v>4.3</v>
      </c>
      <c r="D79" s="265">
        <f t="shared" ca="1" si="26"/>
        <v>17.218</v>
      </c>
      <c r="E79" s="298">
        <f t="shared" ca="1" si="26"/>
        <v>3.6539999999999999</v>
      </c>
      <c r="F79" s="287"/>
      <c r="G79" s="268">
        <f t="shared" ref="G79:J85" ca="1" si="27">ROUND(INDIRECT("'3.Прогноз.С корректировкой Таб7'!"&amp;G$1&amp;$R79),3)</f>
        <v>0</v>
      </c>
      <c r="H79" s="265">
        <f t="shared" ca="1" si="27"/>
        <v>4.3</v>
      </c>
      <c r="I79" s="265">
        <f t="shared" ca="1" si="27"/>
        <v>16.518000000000001</v>
      </c>
      <c r="J79" s="266">
        <f t="shared" ca="1" si="27"/>
        <v>0.93899999999999995</v>
      </c>
      <c r="K79" s="287"/>
      <c r="L79" s="268">
        <f t="shared" ref="L79:O85" ca="1" si="28">ROUND(INDIRECT("'3.Прогноз.С корректировкой Таб7'!"&amp;L$1&amp;$R79),3)</f>
        <v>0</v>
      </c>
      <c r="M79" s="265">
        <f t="shared" ca="1" si="28"/>
        <v>4.3</v>
      </c>
      <c r="N79" s="265">
        <f t="shared" ca="1" si="28"/>
        <v>16.402999999999999</v>
      </c>
      <c r="O79" s="266">
        <f t="shared" ca="1" si="28"/>
        <v>0.997</v>
      </c>
      <c r="P79" s="273"/>
      <c r="R79" s="387">
        <f>ROW('3.Прогноз.С корректировкой Таб7'!A215)</f>
        <v>215</v>
      </c>
      <c r="S79" s="387"/>
    </row>
    <row r="80" spans="1:19" ht="15" customHeight="1" x14ac:dyDescent="0.25">
      <c r="A80" s="475" t="s">
        <v>168</v>
      </c>
      <c r="B80" s="295">
        <f t="shared" ca="1" si="26"/>
        <v>0.2</v>
      </c>
      <c r="C80" s="265">
        <f t="shared" ca="1" si="26"/>
        <v>0.5</v>
      </c>
      <c r="D80" s="265">
        <f t="shared" ca="1" si="26"/>
        <v>80.088999999999999</v>
      </c>
      <c r="E80" s="298">
        <f t="shared" ca="1" si="26"/>
        <v>161.44</v>
      </c>
      <c r="F80" s="287"/>
      <c r="G80" s="268">
        <f t="shared" ca="1" si="27"/>
        <v>0.2</v>
      </c>
      <c r="H80" s="265">
        <f t="shared" ca="1" si="27"/>
        <v>0.5</v>
      </c>
      <c r="I80" s="265">
        <f t="shared" ca="1" si="27"/>
        <v>80.088999999999999</v>
      </c>
      <c r="J80" s="266">
        <f t="shared" ca="1" si="27"/>
        <v>140.67699999999999</v>
      </c>
      <c r="K80" s="287"/>
      <c r="L80" s="268">
        <f t="shared" ca="1" si="28"/>
        <v>0.2</v>
      </c>
      <c r="M80" s="265">
        <f t="shared" ca="1" si="28"/>
        <v>0.5</v>
      </c>
      <c r="N80" s="265">
        <f t="shared" ca="1" si="28"/>
        <v>80.088999999999999</v>
      </c>
      <c r="O80" s="266">
        <f t="shared" ca="1" si="28"/>
        <v>59.84</v>
      </c>
      <c r="P80" s="273"/>
      <c r="R80" s="387">
        <f t="shared" ref="R80:R85" si="29">R79+S80</f>
        <v>218</v>
      </c>
      <c r="S80" s="387">
        <v>3</v>
      </c>
    </row>
    <row r="81" spans="1:19" ht="15" customHeight="1" x14ac:dyDescent="0.25">
      <c r="A81" s="475" t="s">
        <v>169</v>
      </c>
      <c r="B81" s="295">
        <f t="shared" ca="1" si="26"/>
        <v>0</v>
      </c>
      <c r="C81" s="265">
        <f t="shared" ca="1" si="26"/>
        <v>3</v>
      </c>
      <c r="D81" s="265">
        <f t="shared" ca="1" si="26"/>
        <v>3</v>
      </c>
      <c r="E81" s="298">
        <f t="shared" ca="1" si="26"/>
        <v>11.641</v>
      </c>
      <c r="F81" s="287"/>
      <c r="G81" s="268">
        <f t="shared" ca="1" si="27"/>
        <v>0</v>
      </c>
      <c r="H81" s="265">
        <f t="shared" ca="1" si="27"/>
        <v>3</v>
      </c>
      <c r="I81" s="265">
        <f t="shared" ca="1" si="27"/>
        <v>3</v>
      </c>
      <c r="J81" s="266">
        <f t="shared" ca="1" si="27"/>
        <v>11.641</v>
      </c>
      <c r="K81" s="287"/>
      <c r="L81" s="268">
        <f t="shared" ca="1" si="28"/>
        <v>0</v>
      </c>
      <c r="M81" s="265">
        <f t="shared" ca="1" si="28"/>
        <v>3</v>
      </c>
      <c r="N81" s="265">
        <f t="shared" ca="1" si="28"/>
        <v>3</v>
      </c>
      <c r="O81" s="266">
        <f t="shared" ca="1" si="28"/>
        <v>11.641</v>
      </c>
      <c r="P81" s="273"/>
      <c r="R81" s="387">
        <f t="shared" si="29"/>
        <v>221</v>
      </c>
      <c r="S81" s="387">
        <v>3</v>
      </c>
    </row>
    <row r="82" spans="1:19" ht="15" customHeight="1" x14ac:dyDescent="0.25">
      <c r="A82" s="475" t="s">
        <v>170</v>
      </c>
      <c r="B82" s="295">
        <f t="shared" ca="1" si="26"/>
        <v>0</v>
      </c>
      <c r="C82" s="265">
        <f t="shared" ca="1" si="26"/>
        <v>0</v>
      </c>
      <c r="D82" s="265">
        <f t="shared" ca="1" si="26"/>
        <v>0</v>
      </c>
      <c r="E82" s="298">
        <f t="shared" ca="1" si="26"/>
        <v>0</v>
      </c>
      <c r="F82" s="287"/>
      <c r="G82" s="268">
        <f t="shared" ca="1" si="27"/>
        <v>0</v>
      </c>
      <c r="H82" s="265">
        <f t="shared" ca="1" si="27"/>
        <v>0</v>
      </c>
      <c r="I82" s="265">
        <f t="shared" ca="1" si="27"/>
        <v>0</v>
      </c>
      <c r="J82" s="266">
        <f t="shared" ca="1" si="27"/>
        <v>0</v>
      </c>
      <c r="K82" s="287"/>
      <c r="L82" s="268">
        <f t="shared" ca="1" si="28"/>
        <v>0</v>
      </c>
      <c r="M82" s="265">
        <f t="shared" ca="1" si="28"/>
        <v>0</v>
      </c>
      <c r="N82" s="265">
        <f t="shared" ca="1" si="28"/>
        <v>0</v>
      </c>
      <c r="O82" s="266">
        <f t="shared" ca="1" si="28"/>
        <v>0</v>
      </c>
      <c r="P82" s="273"/>
      <c r="R82" s="387">
        <f t="shared" si="29"/>
        <v>224</v>
      </c>
      <c r="S82" s="387">
        <v>3</v>
      </c>
    </row>
    <row r="83" spans="1:19" ht="15" customHeight="1" x14ac:dyDescent="0.25">
      <c r="A83" s="475" t="s">
        <v>171</v>
      </c>
      <c r="B83" s="295">
        <f t="shared" ca="1" si="26"/>
        <v>0</v>
      </c>
      <c r="C83" s="265">
        <f t="shared" ca="1" si="26"/>
        <v>2</v>
      </c>
      <c r="D83" s="265">
        <f t="shared" ca="1" si="26"/>
        <v>3</v>
      </c>
      <c r="E83" s="298">
        <f t="shared" ca="1" si="26"/>
        <v>3.226</v>
      </c>
      <c r="F83" s="287"/>
      <c r="G83" s="268">
        <f t="shared" ca="1" si="27"/>
        <v>0</v>
      </c>
      <c r="H83" s="265">
        <f t="shared" ca="1" si="27"/>
        <v>0.81499999999999995</v>
      </c>
      <c r="I83" s="265">
        <f t="shared" ca="1" si="27"/>
        <v>3.05</v>
      </c>
      <c r="J83" s="266">
        <f t="shared" ca="1" si="27"/>
        <v>3.13</v>
      </c>
      <c r="K83" s="287"/>
      <c r="L83" s="268">
        <f t="shared" ca="1" si="28"/>
        <v>0</v>
      </c>
      <c r="M83" s="265">
        <f t="shared" ca="1" si="28"/>
        <v>0.86499999999999999</v>
      </c>
      <c r="N83" s="265">
        <f t="shared" ca="1" si="28"/>
        <v>3</v>
      </c>
      <c r="O83" s="266">
        <f t="shared" ca="1" si="28"/>
        <v>3.226</v>
      </c>
      <c r="P83" s="273"/>
      <c r="R83" s="387">
        <f t="shared" si="29"/>
        <v>227</v>
      </c>
      <c r="S83" s="387">
        <v>3</v>
      </c>
    </row>
    <row r="84" spans="1:19" ht="15" customHeight="1" x14ac:dyDescent="0.25">
      <c r="A84" s="475" t="s">
        <v>176</v>
      </c>
      <c r="B84" s="295">
        <f t="shared" ca="1" si="26"/>
        <v>25</v>
      </c>
      <c r="C84" s="265">
        <f t="shared" ca="1" si="26"/>
        <v>25</v>
      </c>
      <c r="D84" s="265">
        <f t="shared" ca="1" si="26"/>
        <v>32</v>
      </c>
      <c r="E84" s="298">
        <f t="shared" ca="1" si="26"/>
        <v>138.49600000000001</v>
      </c>
      <c r="F84" s="287"/>
      <c r="G84" s="268">
        <f t="shared" ca="1" si="27"/>
        <v>25</v>
      </c>
      <c r="H84" s="265">
        <f t="shared" ca="1" si="27"/>
        <v>25</v>
      </c>
      <c r="I84" s="265">
        <f t="shared" ca="1" si="27"/>
        <v>32</v>
      </c>
      <c r="J84" s="266">
        <f t="shared" ca="1" si="27"/>
        <v>138.49600000000001</v>
      </c>
      <c r="K84" s="287"/>
      <c r="L84" s="268">
        <f t="shared" ca="1" si="28"/>
        <v>25</v>
      </c>
      <c r="M84" s="265">
        <f t="shared" ca="1" si="28"/>
        <v>25</v>
      </c>
      <c r="N84" s="265">
        <f t="shared" ca="1" si="28"/>
        <v>32</v>
      </c>
      <c r="O84" s="266">
        <f t="shared" ca="1" si="28"/>
        <v>138.49600000000001</v>
      </c>
      <c r="P84" s="273"/>
      <c r="R84" s="387">
        <f t="shared" si="29"/>
        <v>230</v>
      </c>
      <c r="S84" s="387">
        <v>3</v>
      </c>
    </row>
    <row r="85" spans="1:19" ht="15" customHeight="1" x14ac:dyDescent="0.25">
      <c r="A85" s="475" t="s">
        <v>172</v>
      </c>
      <c r="B85" s="295">
        <f t="shared" ca="1" si="26"/>
        <v>0.48699999999999999</v>
      </c>
      <c r="C85" s="265">
        <f t="shared" ca="1" si="26"/>
        <v>0.1</v>
      </c>
      <c r="D85" s="265">
        <f t="shared" ca="1" si="26"/>
        <v>128.86099999999999</v>
      </c>
      <c r="E85" s="298">
        <f t="shared" ca="1" si="26"/>
        <v>45.404000000000003</v>
      </c>
      <c r="F85" s="287"/>
      <c r="G85" s="268">
        <f t="shared" ca="1" si="27"/>
        <v>0.48699999999999999</v>
      </c>
      <c r="H85" s="265">
        <f t="shared" ca="1" si="27"/>
        <v>0.1</v>
      </c>
      <c r="I85" s="265">
        <f t="shared" ca="1" si="27"/>
        <v>128.86099999999999</v>
      </c>
      <c r="J85" s="266">
        <f t="shared" ca="1" si="27"/>
        <v>67.403999999999996</v>
      </c>
      <c r="K85" s="287"/>
      <c r="L85" s="268">
        <f t="shared" ca="1" si="28"/>
        <v>0.48699999999999999</v>
      </c>
      <c r="M85" s="265">
        <f t="shared" ca="1" si="28"/>
        <v>0.1</v>
      </c>
      <c r="N85" s="265">
        <f t="shared" ca="1" si="28"/>
        <v>192.86099999999999</v>
      </c>
      <c r="O85" s="266">
        <f t="shared" ca="1" si="28"/>
        <v>89.403999999999996</v>
      </c>
      <c r="P85" s="273"/>
      <c r="R85" s="387">
        <f t="shared" si="29"/>
        <v>233</v>
      </c>
      <c r="S85" s="387">
        <v>3</v>
      </c>
    </row>
    <row r="86" spans="1:19" ht="15" customHeight="1" x14ac:dyDescent="0.25">
      <c r="A86" s="305" t="s">
        <v>7</v>
      </c>
      <c r="B86" s="487"/>
      <c r="C86" s="487"/>
      <c r="D86" s="487"/>
      <c r="E86" s="487"/>
      <c r="F86" s="488"/>
      <c r="G86" s="487"/>
      <c r="H86" s="487"/>
      <c r="I86" s="487"/>
      <c r="J86" s="487"/>
      <c r="K86" s="488"/>
      <c r="L86" s="487"/>
      <c r="M86" s="487"/>
      <c r="N86" s="487"/>
      <c r="O86" s="487"/>
      <c r="P86" s="310"/>
      <c r="R86" s="387"/>
      <c r="S86" s="387"/>
    </row>
    <row r="87" spans="1:19" ht="15" customHeight="1" x14ac:dyDescent="0.25">
      <c r="A87" s="292" t="s">
        <v>108</v>
      </c>
      <c r="B87" s="293"/>
      <c r="C87" s="136"/>
      <c r="D87" s="136"/>
      <c r="E87" s="294"/>
      <c r="F87" s="283"/>
      <c r="G87" s="280"/>
      <c r="H87" s="136"/>
      <c r="I87" s="136"/>
      <c r="J87" s="277"/>
      <c r="K87" s="283"/>
      <c r="L87" s="280"/>
      <c r="M87" s="136"/>
      <c r="N87" s="136"/>
      <c r="O87" s="277"/>
      <c r="P87" s="284"/>
      <c r="R87" s="387"/>
      <c r="S87" s="387"/>
    </row>
    <row r="88" spans="1:19" ht="15" customHeight="1" x14ac:dyDescent="0.25">
      <c r="A88" s="475" t="s">
        <v>167</v>
      </c>
      <c r="B88" s="295">
        <f t="shared" ref="B88:E94" ca="1" si="30">ROUND(INDIRECT("'3.Прогноз.С корректировкой Таб7'!"&amp;B$1&amp;$R88),3)</f>
        <v>1.5</v>
      </c>
      <c r="C88" s="265">
        <f t="shared" ca="1" si="30"/>
        <v>4.5</v>
      </c>
      <c r="D88" s="265">
        <f t="shared" ca="1" si="30"/>
        <v>3.5</v>
      </c>
      <c r="E88" s="298">
        <f t="shared" ca="1" si="30"/>
        <v>3.1</v>
      </c>
      <c r="F88" s="287"/>
      <c r="G88" s="268">
        <f t="shared" ref="G88:J94" ca="1" si="31">ROUND(INDIRECT("'3.Прогноз.С корректировкой Таб7'!"&amp;G$1&amp;$R88),3)</f>
        <v>1.5</v>
      </c>
      <c r="H88" s="265">
        <f t="shared" ca="1" si="31"/>
        <v>4.5</v>
      </c>
      <c r="I88" s="265">
        <f t="shared" ca="1" si="31"/>
        <v>3.5</v>
      </c>
      <c r="J88" s="266">
        <f t="shared" ca="1" si="31"/>
        <v>3.1</v>
      </c>
      <c r="K88" s="287"/>
      <c r="L88" s="268">
        <f t="shared" ref="L88:O94" ca="1" si="32">ROUND(INDIRECT("'3.Прогноз.С корректировкой Таб7'!"&amp;L$1&amp;$R88),3)</f>
        <v>1.5</v>
      </c>
      <c r="M88" s="265">
        <f t="shared" ca="1" si="32"/>
        <v>4.5</v>
      </c>
      <c r="N88" s="265">
        <f t="shared" ca="1" si="32"/>
        <v>3.5</v>
      </c>
      <c r="O88" s="266">
        <f t="shared" ca="1" si="32"/>
        <v>3.1</v>
      </c>
      <c r="P88" s="273"/>
      <c r="R88" s="387">
        <f>ROW('3.Прогноз.С корректировкой Таб7'!A237)</f>
        <v>237</v>
      </c>
      <c r="S88" s="387"/>
    </row>
    <row r="89" spans="1:19" ht="15" customHeight="1" x14ac:dyDescent="0.25">
      <c r="A89" s="475" t="s">
        <v>168</v>
      </c>
      <c r="B89" s="295">
        <f t="shared" ca="1" si="30"/>
        <v>1.4</v>
      </c>
      <c r="C89" s="265">
        <f t="shared" ca="1" si="30"/>
        <v>7</v>
      </c>
      <c r="D89" s="265">
        <f t="shared" ca="1" si="30"/>
        <v>14</v>
      </c>
      <c r="E89" s="298">
        <f t="shared" ca="1" si="30"/>
        <v>38.700000000000003</v>
      </c>
      <c r="F89" s="287"/>
      <c r="G89" s="268">
        <f t="shared" ca="1" si="31"/>
        <v>1.4</v>
      </c>
      <c r="H89" s="265">
        <f t="shared" ca="1" si="31"/>
        <v>7</v>
      </c>
      <c r="I89" s="265">
        <f t="shared" ca="1" si="31"/>
        <v>14</v>
      </c>
      <c r="J89" s="266">
        <f t="shared" ca="1" si="31"/>
        <v>38.700000000000003</v>
      </c>
      <c r="K89" s="287"/>
      <c r="L89" s="268">
        <f t="shared" ca="1" si="32"/>
        <v>1.4</v>
      </c>
      <c r="M89" s="265">
        <f t="shared" ca="1" si="32"/>
        <v>7</v>
      </c>
      <c r="N89" s="265">
        <f t="shared" ca="1" si="32"/>
        <v>14</v>
      </c>
      <c r="O89" s="266">
        <f t="shared" ca="1" si="32"/>
        <v>38.700000000000003</v>
      </c>
      <c r="P89" s="273"/>
      <c r="R89" s="387">
        <f t="shared" ref="R89:R94" si="33">R88+S89</f>
        <v>240</v>
      </c>
      <c r="S89" s="387">
        <v>3</v>
      </c>
    </row>
    <row r="90" spans="1:19" ht="15" customHeight="1" x14ac:dyDescent="0.25">
      <c r="A90" s="475" t="s">
        <v>169</v>
      </c>
      <c r="B90" s="295">
        <f t="shared" ca="1" si="30"/>
        <v>1.3</v>
      </c>
      <c r="C90" s="265">
        <f t="shared" ca="1" si="30"/>
        <v>8.4</v>
      </c>
      <c r="D90" s="265">
        <f t="shared" ca="1" si="30"/>
        <v>11.2</v>
      </c>
      <c r="E90" s="298">
        <f t="shared" ca="1" si="30"/>
        <v>7.4</v>
      </c>
      <c r="F90" s="287"/>
      <c r="G90" s="268">
        <f t="shared" ca="1" si="31"/>
        <v>1.3</v>
      </c>
      <c r="H90" s="265">
        <f t="shared" ca="1" si="31"/>
        <v>8.4</v>
      </c>
      <c r="I90" s="265">
        <f t="shared" ca="1" si="31"/>
        <v>11.2</v>
      </c>
      <c r="J90" s="266">
        <f t="shared" ca="1" si="31"/>
        <v>7.4</v>
      </c>
      <c r="K90" s="287"/>
      <c r="L90" s="268">
        <f t="shared" ca="1" si="32"/>
        <v>1.3</v>
      </c>
      <c r="M90" s="265">
        <f t="shared" ca="1" si="32"/>
        <v>8.4</v>
      </c>
      <c r="N90" s="265">
        <f t="shared" ca="1" si="32"/>
        <v>11.2</v>
      </c>
      <c r="O90" s="266">
        <f t="shared" ca="1" si="32"/>
        <v>7.4</v>
      </c>
      <c r="P90" s="273"/>
      <c r="R90" s="387">
        <f t="shared" si="33"/>
        <v>243</v>
      </c>
      <c r="S90" s="387">
        <v>3</v>
      </c>
    </row>
    <row r="91" spans="1:19" ht="15" customHeight="1" x14ac:dyDescent="0.25">
      <c r="A91" s="475" t="s">
        <v>170</v>
      </c>
      <c r="B91" s="295">
        <f t="shared" ca="1" si="30"/>
        <v>2.5</v>
      </c>
      <c r="C91" s="265">
        <f t="shared" ca="1" si="30"/>
        <v>1.2</v>
      </c>
      <c r="D91" s="265">
        <f t="shared" ca="1" si="30"/>
        <v>0.36099999999999999</v>
      </c>
      <c r="E91" s="298">
        <f t="shared" ca="1" si="30"/>
        <v>1.9</v>
      </c>
      <c r="F91" s="287"/>
      <c r="G91" s="268">
        <f t="shared" ca="1" si="31"/>
        <v>2.5</v>
      </c>
      <c r="H91" s="265">
        <f t="shared" ca="1" si="31"/>
        <v>1.2</v>
      </c>
      <c r="I91" s="265">
        <f t="shared" ca="1" si="31"/>
        <v>0.36099999999999999</v>
      </c>
      <c r="J91" s="266">
        <f t="shared" ca="1" si="31"/>
        <v>1.9</v>
      </c>
      <c r="K91" s="287"/>
      <c r="L91" s="268">
        <f t="shared" ca="1" si="32"/>
        <v>2.4980000000000002</v>
      </c>
      <c r="M91" s="265">
        <f t="shared" ca="1" si="32"/>
        <v>1.2</v>
      </c>
      <c r="N91" s="265">
        <f t="shared" ca="1" si="32"/>
        <v>0.36099999999999999</v>
      </c>
      <c r="O91" s="266">
        <f t="shared" ca="1" si="32"/>
        <v>1.9</v>
      </c>
      <c r="P91" s="273"/>
      <c r="R91" s="387">
        <f t="shared" si="33"/>
        <v>246</v>
      </c>
      <c r="S91" s="387">
        <v>3</v>
      </c>
    </row>
    <row r="92" spans="1:19" ht="15" customHeight="1" x14ac:dyDescent="0.25">
      <c r="A92" s="475" t="s">
        <v>171</v>
      </c>
      <c r="B92" s="295">
        <f t="shared" ca="1" si="30"/>
        <v>1</v>
      </c>
      <c r="C92" s="265">
        <f t="shared" ca="1" si="30"/>
        <v>2</v>
      </c>
      <c r="D92" s="265">
        <f t="shared" ca="1" si="30"/>
        <v>2.2000000000000002</v>
      </c>
      <c r="E92" s="298">
        <f t="shared" ca="1" si="30"/>
        <v>1.4</v>
      </c>
      <c r="F92" s="287"/>
      <c r="G92" s="268">
        <f t="shared" ca="1" si="31"/>
        <v>1</v>
      </c>
      <c r="H92" s="265">
        <f t="shared" ca="1" si="31"/>
        <v>2</v>
      </c>
      <c r="I92" s="265">
        <f t="shared" ca="1" si="31"/>
        <v>2.2000000000000002</v>
      </c>
      <c r="J92" s="266">
        <f t="shared" ca="1" si="31"/>
        <v>1.4</v>
      </c>
      <c r="K92" s="287"/>
      <c r="L92" s="268">
        <f t="shared" ca="1" si="32"/>
        <v>1</v>
      </c>
      <c r="M92" s="265">
        <f t="shared" ca="1" si="32"/>
        <v>2</v>
      </c>
      <c r="N92" s="265">
        <f t="shared" ca="1" si="32"/>
        <v>2.2000000000000002</v>
      </c>
      <c r="O92" s="266">
        <f t="shared" ca="1" si="32"/>
        <v>1.4</v>
      </c>
      <c r="P92" s="273"/>
      <c r="R92" s="387">
        <f t="shared" si="33"/>
        <v>249</v>
      </c>
      <c r="S92" s="387">
        <v>3</v>
      </c>
    </row>
    <row r="93" spans="1:19" ht="15" customHeight="1" x14ac:dyDescent="0.25">
      <c r="A93" s="475" t="s">
        <v>176</v>
      </c>
      <c r="B93" s="295">
        <f t="shared" ca="1" si="30"/>
        <v>7</v>
      </c>
      <c r="C93" s="265">
        <f t="shared" ca="1" si="30"/>
        <v>5</v>
      </c>
      <c r="D93" s="265">
        <f t="shared" ca="1" si="30"/>
        <v>6.4</v>
      </c>
      <c r="E93" s="298">
        <f t="shared" ca="1" si="30"/>
        <v>5.5</v>
      </c>
      <c r="F93" s="287"/>
      <c r="G93" s="268">
        <f t="shared" ca="1" si="31"/>
        <v>7</v>
      </c>
      <c r="H93" s="265">
        <f t="shared" ca="1" si="31"/>
        <v>5</v>
      </c>
      <c r="I93" s="265">
        <f t="shared" ca="1" si="31"/>
        <v>6.4</v>
      </c>
      <c r="J93" s="266">
        <f t="shared" ca="1" si="31"/>
        <v>5.5</v>
      </c>
      <c r="K93" s="287"/>
      <c r="L93" s="268">
        <f t="shared" ca="1" si="32"/>
        <v>7</v>
      </c>
      <c r="M93" s="265">
        <f t="shared" ca="1" si="32"/>
        <v>5</v>
      </c>
      <c r="N93" s="265">
        <f t="shared" ca="1" si="32"/>
        <v>6.4</v>
      </c>
      <c r="O93" s="266">
        <f t="shared" ca="1" si="32"/>
        <v>5.5</v>
      </c>
      <c r="P93" s="273"/>
      <c r="R93" s="387">
        <f t="shared" si="33"/>
        <v>252</v>
      </c>
      <c r="S93" s="387">
        <v>3</v>
      </c>
    </row>
    <row r="94" spans="1:19" ht="15" customHeight="1" x14ac:dyDescent="0.25">
      <c r="A94" s="475" t="s">
        <v>172</v>
      </c>
      <c r="B94" s="295">
        <f t="shared" ca="1" si="30"/>
        <v>2.5</v>
      </c>
      <c r="C94" s="265">
        <f t="shared" ca="1" si="30"/>
        <v>10.199999999999999</v>
      </c>
      <c r="D94" s="265">
        <f t="shared" ca="1" si="30"/>
        <v>16.439</v>
      </c>
      <c r="E94" s="298">
        <f t="shared" ca="1" si="30"/>
        <v>13.5</v>
      </c>
      <c r="F94" s="287"/>
      <c r="G94" s="268">
        <f t="shared" ca="1" si="31"/>
        <v>2.5</v>
      </c>
      <c r="H94" s="265">
        <f t="shared" ca="1" si="31"/>
        <v>10.199999999999999</v>
      </c>
      <c r="I94" s="265">
        <f t="shared" ca="1" si="31"/>
        <v>16.439</v>
      </c>
      <c r="J94" s="266">
        <f t="shared" ca="1" si="31"/>
        <v>13.5</v>
      </c>
      <c r="K94" s="287"/>
      <c r="L94" s="268">
        <f t="shared" ca="1" si="32"/>
        <v>2.5</v>
      </c>
      <c r="M94" s="265">
        <f t="shared" ca="1" si="32"/>
        <v>10.199999999999999</v>
      </c>
      <c r="N94" s="265">
        <f t="shared" ca="1" si="32"/>
        <v>16.439</v>
      </c>
      <c r="O94" s="266">
        <f t="shared" ca="1" si="32"/>
        <v>13.5</v>
      </c>
      <c r="P94" s="273"/>
      <c r="R94" s="387">
        <f t="shared" si="33"/>
        <v>255</v>
      </c>
      <c r="S94" s="387">
        <v>3</v>
      </c>
    </row>
    <row r="95" spans="1:19" ht="15" customHeight="1" x14ac:dyDescent="0.25">
      <c r="A95" s="305" t="s">
        <v>110</v>
      </c>
      <c r="B95" s="487"/>
      <c r="C95" s="487"/>
      <c r="D95" s="487"/>
      <c r="E95" s="487"/>
      <c r="F95" s="488"/>
      <c r="G95" s="487"/>
      <c r="H95" s="487"/>
      <c r="I95" s="487"/>
      <c r="J95" s="487"/>
      <c r="K95" s="488"/>
      <c r="L95" s="487"/>
      <c r="M95" s="487"/>
      <c r="N95" s="487"/>
      <c r="O95" s="487"/>
      <c r="P95" s="310"/>
      <c r="R95" s="387"/>
      <c r="S95" s="387"/>
    </row>
    <row r="96" spans="1:19" ht="15" customHeight="1" x14ac:dyDescent="0.25">
      <c r="A96" s="292" t="s">
        <v>108</v>
      </c>
      <c r="B96" s="293"/>
      <c r="C96" s="136"/>
      <c r="D96" s="136"/>
      <c r="E96" s="294"/>
      <c r="F96" s="283"/>
      <c r="G96" s="280"/>
      <c r="H96" s="136"/>
      <c r="I96" s="136"/>
      <c r="J96" s="277"/>
      <c r="K96" s="283"/>
      <c r="L96" s="280"/>
      <c r="M96" s="136"/>
      <c r="N96" s="136"/>
      <c r="O96" s="277"/>
      <c r="P96" s="283"/>
      <c r="R96" s="387"/>
      <c r="S96" s="387"/>
    </row>
    <row r="97" spans="1:19" ht="15" customHeight="1" x14ac:dyDescent="0.25">
      <c r="A97" s="475" t="s">
        <v>167</v>
      </c>
      <c r="B97" s="489"/>
      <c r="C97" s="490"/>
      <c r="D97" s="490"/>
      <c r="E97" s="491"/>
      <c r="F97" s="285"/>
      <c r="G97" s="492"/>
      <c r="H97" s="490"/>
      <c r="I97" s="490"/>
      <c r="J97" s="493"/>
      <c r="K97" s="285"/>
      <c r="L97" s="492"/>
      <c r="M97" s="490"/>
      <c r="N97" s="490"/>
      <c r="O97" s="493"/>
      <c r="P97" s="285"/>
      <c r="R97" s="387"/>
      <c r="S97" s="387"/>
    </row>
    <row r="98" spans="1:19" ht="15" customHeight="1" x14ac:dyDescent="0.25">
      <c r="A98" s="475" t="s">
        <v>168</v>
      </c>
      <c r="B98" s="489"/>
      <c r="C98" s="490"/>
      <c r="D98" s="490"/>
      <c r="E98" s="491"/>
      <c r="F98" s="285"/>
      <c r="G98" s="492"/>
      <c r="H98" s="490"/>
      <c r="I98" s="490"/>
      <c r="J98" s="493"/>
      <c r="K98" s="285"/>
      <c r="L98" s="492"/>
      <c r="M98" s="490"/>
      <c r="N98" s="490"/>
      <c r="O98" s="493"/>
      <c r="P98" s="274"/>
      <c r="R98" s="387"/>
      <c r="S98" s="387"/>
    </row>
    <row r="99" spans="1:19" ht="15" customHeight="1" x14ac:dyDescent="0.25">
      <c r="A99" s="475" t="s">
        <v>169</v>
      </c>
      <c r="B99" s="489"/>
      <c r="C99" s="490"/>
      <c r="D99" s="490"/>
      <c r="E99" s="491"/>
      <c r="F99" s="285"/>
      <c r="G99" s="492"/>
      <c r="H99" s="490"/>
      <c r="I99" s="490"/>
      <c r="J99" s="493"/>
      <c r="K99" s="285"/>
      <c r="L99" s="492"/>
      <c r="M99" s="490"/>
      <c r="N99" s="490"/>
      <c r="O99" s="493"/>
      <c r="P99" s="274"/>
      <c r="R99" s="387"/>
      <c r="S99" s="387"/>
    </row>
    <row r="100" spans="1:19" ht="15" customHeight="1" x14ac:dyDescent="0.25">
      <c r="A100" s="475" t="s">
        <v>170</v>
      </c>
      <c r="B100" s="489"/>
      <c r="C100" s="490"/>
      <c r="D100" s="490"/>
      <c r="E100" s="491"/>
      <c r="F100" s="285"/>
      <c r="G100" s="492"/>
      <c r="H100" s="490"/>
      <c r="I100" s="490"/>
      <c r="J100" s="493"/>
      <c r="K100" s="285"/>
      <c r="L100" s="492"/>
      <c r="M100" s="490"/>
      <c r="N100" s="490"/>
      <c r="O100" s="493"/>
      <c r="P100" s="274"/>
      <c r="R100" s="387"/>
      <c r="S100" s="387"/>
    </row>
    <row r="101" spans="1:19" ht="15" customHeight="1" x14ac:dyDescent="0.25">
      <c r="A101" s="475" t="s">
        <v>171</v>
      </c>
      <c r="B101" s="489"/>
      <c r="C101" s="490"/>
      <c r="D101" s="490"/>
      <c r="E101" s="491"/>
      <c r="F101" s="285"/>
      <c r="G101" s="492"/>
      <c r="H101" s="490"/>
      <c r="I101" s="490"/>
      <c r="J101" s="493"/>
      <c r="K101" s="285"/>
      <c r="L101" s="492"/>
      <c r="M101" s="490"/>
      <c r="N101" s="490"/>
      <c r="O101" s="493"/>
      <c r="P101" s="274"/>
      <c r="R101" s="387"/>
      <c r="S101" s="387"/>
    </row>
    <row r="102" spans="1:19" ht="15" customHeight="1" x14ac:dyDescent="0.25">
      <c r="A102" s="475" t="s">
        <v>176</v>
      </c>
      <c r="B102" s="489"/>
      <c r="C102" s="490"/>
      <c r="D102" s="490"/>
      <c r="E102" s="491"/>
      <c r="F102" s="285"/>
      <c r="G102" s="492"/>
      <c r="H102" s="490"/>
      <c r="I102" s="490"/>
      <c r="J102" s="493"/>
      <c r="K102" s="285"/>
      <c r="L102" s="492"/>
      <c r="M102" s="490"/>
      <c r="N102" s="490"/>
      <c r="O102" s="493"/>
      <c r="P102" s="274"/>
      <c r="R102" s="387"/>
      <c r="S102" s="387"/>
    </row>
    <row r="103" spans="1:19" ht="15" customHeight="1" x14ac:dyDescent="0.25">
      <c r="A103" s="475" t="s">
        <v>172</v>
      </c>
      <c r="B103" s="489"/>
      <c r="C103" s="490"/>
      <c r="D103" s="490"/>
      <c r="E103" s="491"/>
      <c r="F103" s="285"/>
      <c r="G103" s="492"/>
      <c r="H103" s="490"/>
      <c r="I103" s="490"/>
      <c r="J103" s="493"/>
      <c r="K103" s="285"/>
      <c r="L103" s="492"/>
      <c r="M103" s="490"/>
      <c r="N103" s="490"/>
      <c r="O103" s="493"/>
      <c r="P103" s="274"/>
      <c r="R103" s="387"/>
      <c r="S103" s="387"/>
    </row>
    <row r="104" spans="1:19" ht="15" customHeight="1" x14ac:dyDescent="0.25">
      <c r="A104" s="305" t="s">
        <v>10</v>
      </c>
      <c r="B104" s="487"/>
      <c r="C104" s="487"/>
      <c r="D104" s="487"/>
      <c r="E104" s="487"/>
      <c r="F104" s="488"/>
      <c r="G104" s="487"/>
      <c r="H104" s="487"/>
      <c r="I104" s="487"/>
      <c r="J104" s="487"/>
      <c r="K104" s="488"/>
      <c r="L104" s="487"/>
      <c r="M104" s="487"/>
      <c r="N104" s="487"/>
      <c r="O104" s="487"/>
      <c r="P104" s="310"/>
      <c r="R104" s="387"/>
      <c r="S104" s="387"/>
    </row>
    <row r="105" spans="1:19" ht="15" customHeight="1" x14ac:dyDescent="0.25">
      <c r="A105" s="292" t="s">
        <v>108</v>
      </c>
      <c r="B105" s="293"/>
      <c r="C105" s="136"/>
      <c r="D105" s="136"/>
      <c r="E105" s="294"/>
      <c r="F105" s="283"/>
      <c r="G105" s="280"/>
      <c r="H105" s="136"/>
      <c r="I105" s="136"/>
      <c r="J105" s="277"/>
      <c r="K105" s="283"/>
      <c r="L105" s="280"/>
      <c r="M105" s="136"/>
      <c r="N105" s="136"/>
      <c r="O105" s="277"/>
      <c r="P105" s="283"/>
      <c r="R105" s="387"/>
      <c r="S105" s="387"/>
    </row>
    <row r="106" spans="1:19" ht="15" customHeight="1" x14ac:dyDescent="0.25">
      <c r="A106" s="475" t="s">
        <v>167</v>
      </c>
      <c r="B106" s="295">
        <f t="shared" ref="B106:B112" ca="1" si="34">B7+B16+B25-B43-B52-B61-B70-B79-B88</f>
        <v>8.91</v>
      </c>
      <c r="C106" s="265">
        <f t="shared" ref="C106:E112" ca="1" si="35">B106+C16+C25-C43-C52-C61-C70-C79-C88</f>
        <v>6.4890000000000008</v>
      </c>
      <c r="D106" s="265">
        <f t="shared" ca="1" si="35"/>
        <v>3.1290000000000013</v>
      </c>
      <c r="E106" s="298">
        <f t="shared" ca="1" si="35"/>
        <v>0.90100000000000291</v>
      </c>
      <c r="F106" s="287"/>
      <c r="G106" s="268">
        <f t="shared" ref="G106:G112" ca="1" si="36">E106+G16+G25-G43-G52-G61-G70-G79-G88</f>
        <v>5.7810000000000024</v>
      </c>
      <c r="H106" s="265">
        <f t="shared" ref="H106:J112" ca="1" si="37">G106+H16+H25-H43-H52-H61-H70-H79-H88</f>
        <v>3.3600000000000021</v>
      </c>
      <c r="I106" s="265">
        <f t="shared" ca="1" si="37"/>
        <v>0.70000000000000284</v>
      </c>
      <c r="J106" s="266">
        <f t="shared" ca="1" si="37"/>
        <v>0.90100000000000291</v>
      </c>
      <c r="K106" s="287"/>
      <c r="L106" s="268">
        <f t="shared" ref="L106:L112" ca="1" si="38">J106+L16+L25-L43-L52-L61-L70-L79-L88</f>
        <v>5.7810000000000024</v>
      </c>
      <c r="M106" s="265">
        <f t="shared" ref="M106:O112" ca="1" si="39">L106+M16+M25-M43-M52-M61-M70-M79-M88</f>
        <v>3.3600000000000021</v>
      </c>
      <c r="N106" s="265">
        <f t="shared" ca="1" si="39"/>
        <v>0.81500000000000483</v>
      </c>
      <c r="O106" s="266">
        <f t="shared" ca="1" si="39"/>
        <v>0.90100000000000469</v>
      </c>
      <c r="P106" s="287"/>
      <c r="R106" s="387"/>
      <c r="S106" s="387"/>
    </row>
    <row r="107" spans="1:19" ht="15" customHeight="1" x14ac:dyDescent="0.25">
      <c r="A107" s="475" t="s">
        <v>168</v>
      </c>
      <c r="B107" s="295">
        <f t="shared" ca="1" si="34"/>
        <v>320.28400000000005</v>
      </c>
      <c r="C107" s="265">
        <f t="shared" ca="1" si="35"/>
        <v>320.73400000000009</v>
      </c>
      <c r="D107" s="265">
        <f t="shared" ca="1" si="35"/>
        <v>406.7530000000001</v>
      </c>
      <c r="E107" s="298">
        <f t="shared" ca="1" si="35"/>
        <v>86.821000000000126</v>
      </c>
      <c r="F107" s="287"/>
      <c r="G107" s="268">
        <f t="shared" ca="1" si="36"/>
        <v>232.14500000000012</v>
      </c>
      <c r="H107" s="265">
        <f t="shared" ca="1" si="37"/>
        <v>232.59500000000011</v>
      </c>
      <c r="I107" s="265">
        <f t="shared" ca="1" si="37"/>
        <v>309.4070000000001</v>
      </c>
      <c r="J107" s="266">
        <f t="shared" ca="1" si="37"/>
        <v>10.401000000000138</v>
      </c>
      <c r="K107" s="287"/>
      <c r="L107" s="268">
        <f t="shared" ca="1" si="38"/>
        <v>155.72500000000016</v>
      </c>
      <c r="M107" s="265">
        <f t="shared" ca="1" si="39"/>
        <v>156.17500000000015</v>
      </c>
      <c r="N107" s="265">
        <f t="shared" ca="1" si="39"/>
        <v>233.76800000000014</v>
      </c>
      <c r="O107" s="266">
        <f t="shared" ca="1" si="39"/>
        <v>10.436000000000135</v>
      </c>
      <c r="P107" s="287"/>
      <c r="R107" s="387"/>
      <c r="S107" s="387"/>
    </row>
    <row r="108" spans="1:19" ht="15" customHeight="1" x14ac:dyDescent="0.25">
      <c r="A108" s="475" t="s">
        <v>169</v>
      </c>
      <c r="B108" s="295">
        <f t="shared" ca="1" si="34"/>
        <v>2.0179999999999998</v>
      </c>
      <c r="C108" s="265">
        <f t="shared" ca="1" si="35"/>
        <v>3.6259999999999994</v>
      </c>
      <c r="D108" s="265">
        <f t="shared" ca="1" si="35"/>
        <v>13.818999999999999</v>
      </c>
      <c r="E108" s="298">
        <f t="shared" ca="1" si="35"/>
        <v>5.2779999999999987</v>
      </c>
      <c r="F108" s="287"/>
      <c r="G108" s="268">
        <f t="shared" ca="1" si="36"/>
        <v>5.0579999999999989</v>
      </c>
      <c r="H108" s="265">
        <f t="shared" ca="1" si="37"/>
        <v>6.6659999999999986</v>
      </c>
      <c r="I108" s="265">
        <f t="shared" ca="1" si="37"/>
        <v>16.858999999999998</v>
      </c>
      <c r="J108" s="266">
        <f t="shared" ca="1" si="37"/>
        <v>8.3179999999999978</v>
      </c>
      <c r="K108" s="287"/>
      <c r="L108" s="268">
        <f t="shared" ca="1" si="38"/>
        <v>8.0979999999999972</v>
      </c>
      <c r="M108" s="265">
        <f t="shared" ca="1" si="39"/>
        <v>9.7059999999999977</v>
      </c>
      <c r="N108" s="265">
        <f t="shared" ca="1" si="39"/>
        <v>19.898999999999997</v>
      </c>
      <c r="O108" s="266">
        <f t="shared" ca="1" si="39"/>
        <v>11.357999999999995</v>
      </c>
      <c r="P108" s="287"/>
      <c r="R108" s="387"/>
      <c r="S108" s="387"/>
    </row>
    <row r="109" spans="1:19" ht="15" customHeight="1" x14ac:dyDescent="0.25">
      <c r="A109" s="475" t="s">
        <v>170</v>
      </c>
      <c r="B109" s="295">
        <f t="shared" ca="1" si="34"/>
        <v>0.39800000000000013</v>
      </c>
      <c r="C109" s="265">
        <f t="shared" ca="1" si="35"/>
        <v>0.64700000000000002</v>
      </c>
      <c r="D109" s="265">
        <f t="shared" ca="1" si="35"/>
        <v>2.7249999999999996</v>
      </c>
      <c r="E109" s="298">
        <f t="shared" ca="1" si="35"/>
        <v>2.6240000000000001</v>
      </c>
      <c r="F109" s="287"/>
      <c r="G109" s="268">
        <f t="shared" ca="1" si="36"/>
        <v>0.37400000000000011</v>
      </c>
      <c r="H109" s="265">
        <f t="shared" ca="1" si="37"/>
        <v>0.623</v>
      </c>
      <c r="I109" s="265">
        <f t="shared" ca="1" si="37"/>
        <v>2.7009999999999996</v>
      </c>
      <c r="J109" s="266">
        <f t="shared" ca="1" si="37"/>
        <v>2.6240000000000001</v>
      </c>
      <c r="K109" s="287"/>
      <c r="L109" s="268">
        <f t="shared" ca="1" si="38"/>
        <v>0.37599999999999989</v>
      </c>
      <c r="M109" s="265">
        <f t="shared" ca="1" si="39"/>
        <v>0.62499999999999978</v>
      </c>
      <c r="N109" s="265">
        <f t="shared" ca="1" si="39"/>
        <v>2.7029999999999994</v>
      </c>
      <c r="O109" s="266">
        <f t="shared" ca="1" si="39"/>
        <v>2.6240000000000001</v>
      </c>
      <c r="P109" s="287"/>
      <c r="R109" s="387"/>
      <c r="S109" s="387"/>
    </row>
    <row r="110" spans="1:19" ht="15" customHeight="1" x14ac:dyDescent="0.25">
      <c r="A110" s="475" t="s">
        <v>171</v>
      </c>
      <c r="B110" s="295">
        <f t="shared" ca="1" si="34"/>
        <v>5.1739999999999995</v>
      </c>
      <c r="C110" s="265">
        <f t="shared" ca="1" si="35"/>
        <v>1.5909999999999993</v>
      </c>
      <c r="D110" s="265">
        <f t="shared" ca="1" si="35"/>
        <v>8.3589999999999982</v>
      </c>
      <c r="E110" s="298">
        <f t="shared" ca="1" si="35"/>
        <v>2.3479999999999985</v>
      </c>
      <c r="F110" s="287"/>
      <c r="G110" s="268">
        <f t="shared" ca="1" si="36"/>
        <v>2.4479999999999986</v>
      </c>
      <c r="H110" s="265">
        <f t="shared" ca="1" si="37"/>
        <v>9.9999999999998757E-2</v>
      </c>
      <c r="I110" s="265">
        <f t="shared" ca="1" si="37"/>
        <v>6.8180000000000005</v>
      </c>
      <c r="J110" s="266">
        <f t="shared" ca="1" si="37"/>
        <v>0.99999999999999956</v>
      </c>
      <c r="K110" s="287"/>
      <c r="L110" s="268">
        <f t="shared" ca="1" si="38"/>
        <v>1.0999999999999996</v>
      </c>
      <c r="M110" s="265">
        <f t="shared" ca="1" si="39"/>
        <v>0.25199999999999978</v>
      </c>
      <c r="N110" s="265">
        <f t="shared" ca="1" si="39"/>
        <v>7.0200000000000005</v>
      </c>
      <c r="O110" s="266">
        <f t="shared" ca="1" si="39"/>
        <v>1.0090000000000017</v>
      </c>
      <c r="P110" s="287"/>
      <c r="R110" s="387"/>
      <c r="S110" s="387"/>
    </row>
    <row r="111" spans="1:19" ht="15" customHeight="1" x14ac:dyDescent="0.25">
      <c r="A111" s="475" t="s">
        <v>176</v>
      </c>
      <c r="B111" s="295">
        <f t="shared" ca="1" si="34"/>
        <v>58.891999999999996</v>
      </c>
      <c r="C111" s="265">
        <f t="shared" ca="1" si="35"/>
        <v>54.313999999999993</v>
      </c>
      <c r="D111" s="265">
        <f t="shared" ca="1" si="35"/>
        <v>139.607</v>
      </c>
      <c r="E111" s="298">
        <f t="shared" ca="1" si="35"/>
        <v>101.94099999999997</v>
      </c>
      <c r="F111" s="287"/>
      <c r="G111" s="268">
        <f t="shared" ca="1" si="36"/>
        <v>69.940999999999974</v>
      </c>
      <c r="H111" s="265">
        <f t="shared" ca="1" si="37"/>
        <v>65.336999999999975</v>
      </c>
      <c r="I111" s="265">
        <f t="shared" ca="1" si="37"/>
        <v>150.60399999999998</v>
      </c>
      <c r="J111" s="266">
        <f t="shared" ca="1" si="37"/>
        <v>112.91299999999998</v>
      </c>
      <c r="K111" s="287"/>
      <c r="L111" s="268">
        <f t="shared" ca="1" si="38"/>
        <v>80.912999999999982</v>
      </c>
      <c r="M111" s="265">
        <f t="shared" ca="1" si="39"/>
        <v>76.282999999999987</v>
      </c>
      <c r="N111" s="265">
        <f t="shared" ca="1" si="39"/>
        <v>161.52499999999998</v>
      </c>
      <c r="O111" s="266">
        <f t="shared" ca="1" si="39"/>
        <v>123.80799999999996</v>
      </c>
      <c r="P111" s="287"/>
      <c r="R111" s="387"/>
      <c r="S111" s="387"/>
    </row>
    <row r="112" spans="1:19" ht="15" customHeight="1" thickBot="1" x14ac:dyDescent="0.3">
      <c r="A112" s="475" t="s">
        <v>172</v>
      </c>
      <c r="B112" s="295">
        <f t="shared" ca="1" si="34"/>
        <v>60.321999999999996</v>
      </c>
      <c r="C112" s="265">
        <f t="shared" ca="1" si="35"/>
        <v>86.546999999999997</v>
      </c>
      <c r="D112" s="265">
        <f t="shared" ca="1" si="35"/>
        <v>125.72000000000006</v>
      </c>
      <c r="E112" s="298">
        <f t="shared" ca="1" si="35"/>
        <v>142.89100000000008</v>
      </c>
      <c r="F112" s="287"/>
      <c r="G112" s="268">
        <f t="shared" ca="1" si="36"/>
        <v>139.95400000000009</v>
      </c>
      <c r="H112" s="265">
        <f t="shared" ca="1" si="37"/>
        <v>168.2640000000001</v>
      </c>
      <c r="I112" s="265">
        <f t="shared" ca="1" si="37"/>
        <v>216.43900000000011</v>
      </c>
      <c r="J112" s="266">
        <f t="shared" ca="1" si="37"/>
        <v>215.97900000000016</v>
      </c>
      <c r="K112" s="287"/>
      <c r="L112" s="268">
        <f t="shared" ca="1" si="38"/>
        <v>213.04200000000017</v>
      </c>
      <c r="M112" s="265">
        <f t="shared" ca="1" si="39"/>
        <v>241.35200000000017</v>
      </c>
      <c r="N112" s="265">
        <f t="shared" ca="1" si="39"/>
        <v>224.50400000000022</v>
      </c>
      <c r="O112" s="266">
        <f t="shared" ca="1" si="39"/>
        <v>202.04400000000027</v>
      </c>
      <c r="P112" s="287"/>
      <c r="R112" s="387"/>
      <c r="S112" s="387"/>
    </row>
    <row r="113" spans="1:16" ht="15" customHeight="1" x14ac:dyDescent="0.25">
      <c r="A113" s="306" t="s">
        <v>109</v>
      </c>
      <c r="B113" s="307"/>
      <c r="C113" s="307"/>
      <c r="D113" s="307"/>
      <c r="E113" s="307"/>
      <c r="F113" s="308"/>
      <c r="G113" s="307"/>
      <c r="H113" s="307"/>
      <c r="I113" s="307"/>
      <c r="J113" s="307"/>
      <c r="K113" s="308"/>
      <c r="L113" s="307"/>
      <c r="M113" s="307"/>
      <c r="N113" s="307"/>
      <c r="O113" s="307"/>
      <c r="P113" s="309"/>
    </row>
    <row r="114" spans="1:16" ht="15" customHeight="1" x14ac:dyDescent="0.25">
      <c r="A114" s="292" t="s">
        <v>108</v>
      </c>
      <c r="B114" s="299"/>
      <c r="C114" s="138"/>
      <c r="D114" s="138"/>
      <c r="E114" s="300"/>
      <c r="F114" s="286"/>
      <c r="G114" s="282"/>
      <c r="H114" s="138"/>
      <c r="I114" s="138"/>
      <c r="J114" s="279"/>
      <c r="K114" s="286"/>
      <c r="L114" s="282"/>
      <c r="M114" s="138"/>
      <c r="N114" s="138"/>
      <c r="O114" s="279"/>
      <c r="P114" s="286"/>
    </row>
    <row r="115" spans="1:16" ht="15" customHeight="1" x14ac:dyDescent="0.25">
      <c r="A115" s="475" t="s">
        <v>167</v>
      </c>
      <c r="B115" s="301"/>
      <c r="C115" s="133"/>
      <c r="D115" s="133"/>
      <c r="E115" s="302"/>
      <c r="F115" s="276"/>
      <c r="G115" s="269"/>
      <c r="H115" s="133"/>
      <c r="I115" s="133"/>
      <c r="J115" s="267"/>
      <c r="K115" s="276"/>
      <c r="L115" s="269"/>
      <c r="M115" s="133"/>
      <c r="N115" s="133"/>
      <c r="O115" s="267"/>
      <c r="P115" s="276"/>
    </row>
    <row r="116" spans="1:16" ht="15" customHeight="1" x14ac:dyDescent="0.25">
      <c r="A116" s="475" t="s">
        <v>168</v>
      </c>
      <c r="B116" s="301"/>
      <c r="C116" s="133"/>
      <c r="D116" s="133"/>
      <c r="E116" s="302"/>
      <c r="F116" s="276"/>
      <c r="G116" s="269"/>
      <c r="H116" s="133"/>
      <c r="I116" s="133"/>
      <c r="J116" s="267"/>
      <c r="K116" s="276"/>
      <c r="L116" s="269"/>
      <c r="M116" s="133"/>
      <c r="N116" s="133"/>
      <c r="O116" s="267"/>
      <c r="P116" s="276"/>
    </row>
    <row r="117" spans="1:16" ht="15" customHeight="1" x14ac:dyDescent="0.25">
      <c r="A117" s="475" t="s">
        <v>169</v>
      </c>
      <c r="B117" s="301"/>
      <c r="C117" s="133"/>
      <c r="D117" s="133"/>
      <c r="E117" s="302"/>
      <c r="F117" s="276"/>
      <c r="G117" s="269"/>
      <c r="H117" s="133"/>
      <c r="I117" s="133"/>
      <c r="J117" s="267"/>
      <c r="K117" s="276"/>
      <c r="L117" s="269"/>
      <c r="M117" s="133"/>
      <c r="N117" s="133"/>
      <c r="O117" s="267"/>
      <c r="P117" s="276"/>
    </row>
    <row r="118" spans="1:16" ht="15" customHeight="1" x14ac:dyDescent="0.25">
      <c r="A118" s="475" t="s">
        <v>170</v>
      </c>
      <c r="B118" s="301"/>
      <c r="C118" s="133"/>
      <c r="D118" s="133"/>
      <c r="E118" s="302"/>
      <c r="F118" s="276"/>
      <c r="G118" s="269"/>
      <c r="H118" s="133"/>
      <c r="I118" s="133"/>
      <c r="J118" s="267"/>
      <c r="K118" s="276"/>
      <c r="L118" s="269"/>
      <c r="M118" s="133"/>
      <c r="N118" s="133"/>
      <c r="O118" s="267"/>
      <c r="P118" s="276"/>
    </row>
    <row r="119" spans="1:16" ht="15" customHeight="1" x14ac:dyDescent="0.25">
      <c r="A119" s="475" t="s">
        <v>171</v>
      </c>
      <c r="B119" s="301"/>
      <c r="C119" s="133"/>
      <c r="D119" s="133"/>
      <c r="E119" s="302"/>
      <c r="F119" s="276"/>
      <c r="G119" s="269"/>
      <c r="H119" s="133"/>
      <c r="I119" s="133"/>
      <c r="J119" s="267"/>
      <c r="K119" s="276"/>
      <c r="L119" s="269"/>
      <c r="M119" s="133"/>
      <c r="N119" s="133"/>
      <c r="O119" s="267"/>
      <c r="P119" s="276"/>
    </row>
    <row r="120" spans="1:16" ht="15" customHeight="1" x14ac:dyDescent="0.25">
      <c r="A120" s="475" t="s">
        <v>176</v>
      </c>
      <c r="B120" s="301"/>
      <c r="C120" s="133"/>
      <c r="D120" s="133"/>
      <c r="E120" s="302"/>
      <c r="F120" s="276"/>
      <c r="G120" s="269"/>
      <c r="H120" s="133"/>
      <c r="I120" s="133"/>
      <c r="J120" s="267"/>
      <c r="K120" s="276"/>
      <c r="L120" s="269"/>
      <c r="M120" s="133"/>
      <c r="N120" s="133"/>
      <c r="O120" s="267"/>
      <c r="P120" s="276"/>
    </row>
    <row r="121" spans="1:16" s="132" customFormat="1" ht="15" customHeight="1" thickBot="1" x14ac:dyDescent="0.3">
      <c r="A121" s="476" t="s">
        <v>172</v>
      </c>
      <c r="B121" s="303"/>
      <c r="C121" s="289"/>
      <c r="D121" s="289"/>
      <c r="E121" s="304"/>
      <c r="F121" s="275"/>
      <c r="G121" s="291"/>
      <c r="H121" s="289"/>
      <c r="I121" s="289"/>
      <c r="J121" s="290"/>
      <c r="K121" s="275"/>
      <c r="L121" s="291"/>
      <c r="M121" s="289"/>
      <c r="N121" s="289"/>
      <c r="O121" s="290"/>
      <c r="P121" s="275"/>
    </row>
    <row r="122" spans="1:16" ht="15" customHeight="1" x14ac:dyDescent="0.25"/>
  </sheetData>
  <sheetProtection algorithmName="SHA-512" hashValue="E6kmNotELr/PuHHVRAtpnZ+82KF7V+BZ7fa5bHiSQHvNHYN2EPiVDc1iMP9WVD/WVyEDz2VfCQhi8qfBWrU73g==" saltValue="W8l3CPvcMxYVypU6XSe4mA==" spinCount="100000" sheet="1" objects="1" scenarios="1"/>
  <mergeCells count="8">
    <mergeCell ref="K3:K4"/>
    <mergeCell ref="L3:O3"/>
    <mergeCell ref="P3:P4"/>
    <mergeCell ref="A1:A2"/>
    <mergeCell ref="A3:A4"/>
    <mergeCell ref="B3:E3"/>
    <mergeCell ref="F3:F4"/>
    <mergeCell ref="G3:J3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F17"/>
  <sheetViews>
    <sheetView tabSelected="1" zoomScaleNormal="100" workbookViewId="0">
      <selection activeCell="B17" sqref="B17"/>
    </sheetView>
  </sheetViews>
  <sheetFormatPr defaultRowHeight="15" x14ac:dyDescent="0.25"/>
  <cols>
    <col min="1" max="1" width="47.85546875" customWidth="1"/>
    <col min="2" max="4" width="13.28515625" customWidth="1"/>
    <col min="5" max="5" width="64.7109375" customWidth="1"/>
    <col min="6" max="6" width="25.28515625" customWidth="1"/>
  </cols>
  <sheetData>
    <row r="1" spans="1:6" x14ac:dyDescent="0.25">
      <c r="A1" s="528"/>
      <c r="B1" s="528"/>
      <c r="C1" s="528"/>
      <c r="D1" s="528"/>
      <c r="E1" s="528"/>
    </row>
    <row r="2" spans="1:6" ht="20.25" x14ac:dyDescent="0.3">
      <c r="A2" s="603" t="s">
        <v>177</v>
      </c>
      <c r="B2" s="603"/>
      <c r="C2" s="603"/>
      <c r="D2" s="603"/>
      <c r="E2" s="603"/>
    </row>
    <row r="3" spans="1:6" ht="15.75" thickBot="1" x14ac:dyDescent="0.3">
      <c r="A3" s="529"/>
      <c r="B3" s="529"/>
      <c r="C3" s="529"/>
      <c r="D3" s="529"/>
      <c r="E3" s="529"/>
    </row>
    <row r="4" spans="1:6" ht="57.75" thickBot="1" x14ac:dyDescent="0.3">
      <c r="A4" s="530" t="s">
        <v>178</v>
      </c>
      <c r="B4" s="530" t="str">
        <f>(YEAR(Test_date)-1)&amp;" год"</f>
        <v>2019 год</v>
      </c>
      <c r="C4" s="530" t="str">
        <f>(LEFT(B4,4)+1)&amp;" год"</f>
        <v>2020 год</v>
      </c>
      <c r="D4" s="530" t="s">
        <v>179</v>
      </c>
      <c r="E4" s="531" t="s">
        <v>180</v>
      </c>
      <c r="F4" s="532"/>
    </row>
    <row r="5" spans="1:6" ht="24" customHeight="1" thickBot="1" x14ac:dyDescent="0.35">
      <c r="A5" s="549" t="s">
        <v>69</v>
      </c>
      <c r="B5" s="550">
        <f>SUM(B6:B8)</f>
        <v>1715.7629999999999</v>
      </c>
      <c r="C5" s="550">
        <f>SUM(C6:C8)</f>
        <v>1780.8860000000002</v>
      </c>
      <c r="D5" s="550">
        <f>IFERROR(C5/B5*100-100,"")</f>
        <v>3.7955708335009035</v>
      </c>
      <c r="E5" s="551"/>
      <c r="F5" s="533" t="str">
        <f t="shared" ref="F5:F17" si="0">IF(OR($D5&gt;10,$D5&lt;-10),IF($D5="","",IF($E5="","Внесите комментарий!","")),"")</f>
        <v/>
      </c>
    </row>
    <row r="6" spans="1:6" ht="24" customHeight="1" x14ac:dyDescent="0.3">
      <c r="A6" s="545" t="s">
        <v>70</v>
      </c>
      <c r="B6" s="546">
        <f>'1. Статистика'!M67</f>
        <v>342.73999999999995</v>
      </c>
      <c r="C6" s="546">
        <f>'3.Прогноз.С корректировкой Таб7'!G9</f>
        <v>343.101</v>
      </c>
      <c r="D6" s="546">
        <f t="shared" ref="D6:D17" si="1">IFERROR(C6/B6*100-100,"")</f>
        <v>0.1053276536149923</v>
      </c>
      <c r="E6" s="547"/>
      <c r="F6" s="533" t="str">
        <f t="shared" si="0"/>
        <v/>
      </c>
    </row>
    <row r="7" spans="1:6" ht="24" customHeight="1" x14ac:dyDescent="0.3">
      <c r="A7" s="548" t="s">
        <v>71</v>
      </c>
      <c r="B7" s="537">
        <f>'1. Статистика'!M75</f>
        <v>1362.4009999999998</v>
      </c>
      <c r="C7" s="537">
        <f>'3.Прогноз.С корректировкой Таб7'!G17</f>
        <v>1426.6410000000001</v>
      </c>
      <c r="D7" s="537">
        <f t="shared" si="1"/>
        <v>4.71520499471157</v>
      </c>
      <c r="E7" s="541"/>
      <c r="F7" s="533" t="str">
        <f t="shared" si="0"/>
        <v/>
      </c>
    </row>
    <row r="8" spans="1:6" ht="24" customHeight="1" x14ac:dyDescent="0.3">
      <c r="A8" s="548" t="s">
        <v>78</v>
      </c>
      <c r="B8" s="537">
        <f>'1. Статистика'!M83</f>
        <v>10.622</v>
      </c>
      <c r="C8" s="537">
        <f>'3.Прогноз.С корректировкой Таб7'!G67</f>
        <v>11.144</v>
      </c>
      <c r="D8" s="537">
        <f t="shared" si="1"/>
        <v>4.9143287516475169</v>
      </c>
      <c r="E8" s="541"/>
      <c r="F8" s="533" t="str">
        <f t="shared" si="0"/>
        <v/>
      </c>
    </row>
    <row r="9" spans="1:6" ht="24" customHeight="1" x14ac:dyDescent="0.3">
      <c r="A9" s="534" t="s">
        <v>81</v>
      </c>
      <c r="B9" s="535">
        <f>SUM(B10,B11,B14)</f>
        <v>538.59999999999991</v>
      </c>
      <c r="C9" s="535">
        <f>SUM(C10,C11,C14)</f>
        <v>568.36599999999999</v>
      </c>
      <c r="D9" s="535">
        <f t="shared" si="1"/>
        <v>5.5265503156331448</v>
      </c>
      <c r="E9" s="552"/>
      <c r="F9" s="533" t="str">
        <f t="shared" si="0"/>
        <v/>
      </c>
    </row>
    <row r="10" spans="1:6" ht="24" customHeight="1" x14ac:dyDescent="0.3">
      <c r="A10" s="536" t="s">
        <v>181</v>
      </c>
      <c r="B10" s="537">
        <f>'1. Статистика'!M99</f>
        <v>151.5</v>
      </c>
      <c r="C10" s="537">
        <f>'3.Прогноз.С корректировкой Таб7'!G97</f>
        <v>151.5</v>
      </c>
      <c r="D10" s="537">
        <f t="shared" si="1"/>
        <v>0</v>
      </c>
      <c r="E10" s="541"/>
      <c r="F10" s="533" t="str">
        <f t="shared" si="0"/>
        <v/>
      </c>
    </row>
    <row r="11" spans="1:6" ht="24" customHeight="1" x14ac:dyDescent="0.3">
      <c r="A11" s="536" t="s">
        <v>182</v>
      </c>
      <c r="B11" s="537">
        <f>SUM(B12:B13)</f>
        <v>370.8</v>
      </c>
      <c r="C11" s="537">
        <f>SUM(C12:C13)</f>
        <v>400.8</v>
      </c>
      <c r="D11" s="537">
        <f t="shared" si="1"/>
        <v>8.0906148867314016</v>
      </c>
      <c r="E11" s="553"/>
      <c r="F11" s="533" t="str">
        <f t="shared" si="0"/>
        <v/>
      </c>
    </row>
    <row r="12" spans="1:6" ht="24" customHeight="1" x14ac:dyDescent="0.3">
      <c r="A12" s="538" t="s">
        <v>86</v>
      </c>
      <c r="B12" s="539">
        <f>'1. Статистика'!M107</f>
        <v>370.8</v>
      </c>
      <c r="C12" s="539">
        <f>'3.Прогноз.С корректировкой Таб7'!G127</f>
        <v>400.8</v>
      </c>
      <c r="D12" s="539">
        <f t="shared" si="1"/>
        <v>8.0906148867314016</v>
      </c>
      <c r="E12" s="540"/>
      <c r="F12" s="533" t="str">
        <f t="shared" si="0"/>
        <v/>
      </c>
    </row>
    <row r="13" spans="1:6" ht="24" customHeight="1" x14ac:dyDescent="0.3">
      <c r="A13" s="538" t="s">
        <v>183</v>
      </c>
      <c r="B13" s="539">
        <f>'1. Статистика'!M115</f>
        <v>0</v>
      </c>
      <c r="C13" s="539">
        <f>'3.Прогноз.С корректировкой Таб7'!G163</f>
        <v>0</v>
      </c>
      <c r="D13" s="539" t="str">
        <f t="shared" si="1"/>
        <v/>
      </c>
      <c r="E13" s="540"/>
      <c r="F13" s="533" t="str">
        <f t="shared" si="0"/>
        <v/>
      </c>
    </row>
    <row r="14" spans="1:6" ht="24" customHeight="1" x14ac:dyDescent="0.3">
      <c r="A14" s="536" t="s">
        <v>184</v>
      </c>
      <c r="B14" s="537">
        <f>'1. Статистика'!M123</f>
        <v>16.3</v>
      </c>
      <c r="C14" s="537">
        <f>'3.Прогноз.С корректировкой Таб7'!G199</f>
        <v>16.065999999999999</v>
      </c>
      <c r="D14" s="537">
        <f t="shared" si="1"/>
        <v>-1.4355828220859053</v>
      </c>
      <c r="E14" s="541"/>
      <c r="F14" s="533" t="str">
        <f t="shared" si="0"/>
        <v/>
      </c>
    </row>
    <row r="15" spans="1:6" ht="24" customHeight="1" x14ac:dyDescent="0.3">
      <c r="A15" s="536" t="s">
        <v>185</v>
      </c>
      <c r="B15" s="537">
        <f>'1. Статистика'!M131</f>
        <v>657.96199999999999</v>
      </c>
      <c r="C15" s="537">
        <f>'3.Прогноз.С корректировкой Таб7'!G214</f>
        <v>688.61599999999999</v>
      </c>
      <c r="D15" s="537">
        <f t="shared" si="1"/>
        <v>4.6589316708259787</v>
      </c>
      <c r="E15" s="541"/>
      <c r="F15" s="533" t="str">
        <f t="shared" si="0"/>
        <v/>
      </c>
    </row>
    <row r="16" spans="1:6" ht="24" customHeight="1" x14ac:dyDescent="0.3">
      <c r="A16" s="536" t="s">
        <v>186</v>
      </c>
      <c r="B16" s="537">
        <f>'1. Статистика'!M139</f>
        <v>176.09999999999997</v>
      </c>
      <c r="C16" s="537">
        <f>'3.Прогноз.С корректировкой Таб7'!G236</f>
        <v>181.1</v>
      </c>
      <c r="D16" s="537">
        <f t="shared" si="1"/>
        <v>2.8392958546280767</v>
      </c>
      <c r="E16" s="541"/>
      <c r="F16" s="533" t="str">
        <f t="shared" si="0"/>
        <v/>
      </c>
    </row>
    <row r="17" spans="1:6" ht="24" customHeight="1" thickBot="1" x14ac:dyDescent="0.35">
      <c r="A17" s="542" t="s">
        <v>96</v>
      </c>
      <c r="B17" s="543">
        <f>'1. Статистика'!M147</f>
        <v>343.101</v>
      </c>
      <c r="C17" s="543">
        <f>'3.Прогноз.С корректировкой Таб7'!G266</f>
        <v>342.80399999999997</v>
      </c>
      <c r="D17" s="543">
        <f t="shared" si="1"/>
        <v>-8.6563431759174136E-2</v>
      </c>
      <c r="E17" s="544"/>
      <c r="F17" s="533" t="str">
        <f t="shared" si="0"/>
        <v/>
      </c>
    </row>
  </sheetData>
  <sheetProtection algorithmName="SHA-512" hashValue="onHzNI1Mpd4CZhK685+ka/GVJOZtP3IXIOcbxXVVa5W5Lql7sc5dQgJ0yzMRQ69HOlvOTV/5XLl1jZ9jYnxP0Q==" saltValue="cqdum+bCSs4Fh03mzAz4Eg==" spinCount="100000" sheet="1" objects="1" scenarios="1"/>
  <mergeCells count="1">
    <mergeCell ref="A2:E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203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1. Статистика</vt:lpstr>
      <vt:lpstr>2. Прогноз. Без корректировки</vt:lpstr>
      <vt:lpstr>3.Прогноз.С корректировкой Таб7</vt:lpstr>
      <vt:lpstr>4.Комментарий</vt:lpstr>
      <vt:lpstr>Date</vt:lpstr>
      <vt:lpstr>DocN</vt:lpstr>
      <vt:lpstr>Test_date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Aleksandr Degtyarev</dc:creator>
  <cp:lastModifiedBy>Ерещенкова Альбина Александровна</cp:lastModifiedBy>
  <cp:revision>11</cp:revision>
  <cp:lastPrinted>2021-02-18T06:13:16Z</cp:lastPrinted>
  <dcterms:created xsi:type="dcterms:W3CDTF">2006-09-16T00:00:00Z</dcterms:created>
  <dcterms:modified xsi:type="dcterms:W3CDTF">2022-05-26T07:54:02Z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