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workbookProtection workbookAlgorithmName="SHA-512" workbookHashValue="if8fmSdAqVU6I246mUccX2ed7xPq0zIK/vkVo9FlJrSqeVv6tdscldYB/ACLG4FJR9NXe2qOsiLs8beqzxbQhg==" workbookSaltValue="9dQEG6MRN/dhkdxYvqhn/Q==" workbookSpinCount="100000" lockStructure="1"/>
  <bookViews>
    <workbookView xWindow="30" yWindow="870" windowWidth="19440" windowHeight="15330" tabRatio="753" activeTab="4"/>
  </bookViews>
  <sheets>
    <sheet name="1. Статистика" sheetId="6" r:id="rId1"/>
    <sheet name="2. Прогноз. Без корректировки" sheetId="7" r:id="rId2"/>
    <sheet name="3.Прогноз.С корректировкой Таб7" sheetId="11" r:id="rId3"/>
    <sheet name="Баланс" sheetId="12" state="veryHidden" r:id="rId4"/>
    <sheet name="4. Комментарии" sheetId="13" r:id="rId5"/>
  </sheets>
  <externalReferences>
    <externalReference r:id="rId6"/>
    <externalReference r:id="rId7"/>
  </externalReferences>
  <definedNames>
    <definedName name="Date">Баланс!$R$1</definedName>
    <definedName name="DocN">Баланс!$Q$1</definedName>
    <definedName name="Test_date">Баланс!$R$2</definedName>
  </definedNames>
  <calcPr calcId="145621"/>
</workbook>
</file>

<file path=xl/calcChain.xml><?xml version="1.0" encoding="utf-8"?>
<calcChain xmlns="http://schemas.openxmlformats.org/spreadsheetml/2006/main">
  <c r="L407" i="7" l="1"/>
  <c r="Q56" i="7" l="1"/>
  <c r="Q54" i="7"/>
  <c r="L56" i="7"/>
  <c r="L55" i="7"/>
  <c r="L54" i="7"/>
  <c r="G54" i="7" l="1"/>
  <c r="G49" i="7"/>
  <c r="G48" i="7"/>
  <c r="A24" i="13" l="1"/>
  <c r="A23" i="13"/>
  <c r="G4" i="13"/>
  <c r="F4" i="13"/>
  <c r="E4" i="13"/>
  <c r="R178" i="12"/>
  <c r="R179" i="12" s="1"/>
  <c r="R180" i="12" s="1"/>
  <c r="R181" i="12" s="1"/>
  <c r="R182" i="12" s="1"/>
  <c r="R183" i="12" s="1"/>
  <c r="R184" i="12" s="1"/>
  <c r="R185" i="12" s="1"/>
  <c r="R186" i="12" s="1"/>
  <c r="R177" i="12"/>
  <c r="R152" i="12"/>
  <c r="R151" i="12"/>
  <c r="R139" i="12"/>
  <c r="R140" i="12" s="1"/>
  <c r="R138" i="12"/>
  <c r="R126" i="12"/>
  <c r="R127" i="12" s="1"/>
  <c r="R125" i="12"/>
  <c r="R112" i="12"/>
  <c r="R113" i="12" s="1"/>
  <c r="R99" i="12"/>
  <c r="R100" i="12" s="1"/>
  <c r="R86" i="12"/>
  <c r="R73" i="12"/>
  <c r="R60" i="12"/>
  <c r="R61" i="12" s="1"/>
  <c r="R47" i="12"/>
  <c r="R48" i="12" s="1"/>
  <c r="R49" i="12" s="1"/>
  <c r="R50" i="12" s="1"/>
  <c r="R51" i="12" s="1"/>
  <c r="R52" i="12" s="1"/>
  <c r="R53" i="12" s="1"/>
  <c r="R54" i="12" s="1"/>
  <c r="R55" i="12" s="1"/>
  <c r="R56" i="12" s="1"/>
  <c r="R34" i="12"/>
  <c r="R35" i="12" s="1"/>
  <c r="R21" i="12"/>
  <c r="R22" i="12" s="1"/>
  <c r="R8" i="12"/>
  <c r="R9" i="12" s="1"/>
  <c r="R2" i="12"/>
  <c r="B3" i="12" s="1"/>
  <c r="E670" i="11"/>
  <c r="P495" i="11"/>
  <c r="O495" i="11"/>
  <c r="N495" i="11"/>
  <c r="M495" i="11"/>
  <c r="K495" i="11"/>
  <c r="J495" i="11"/>
  <c r="I495" i="11"/>
  <c r="H495" i="11"/>
  <c r="L495" i="11" s="1"/>
  <c r="F495" i="11"/>
  <c r="E495" i="11"/>
  <c r="D495" i="11"/>
  <c r="C495" i="11"/>
  <c r="G495" i="11" s="1"/>
  <c r="F494" i="11"/>
  <c r="E494" i="11"/>
  <c r="E493" i="11" s="1"/>
  <c r="J494" i="11" s="1"/>
  <c r="D494" i="11"/>
  <c r="C494" i="11"/>
  <c r="C493" i="11" s="1"/>
  <c r="H494" i="11" s="1"/>
  <c r="H493" i="11" s="1"/>
  <c r="M494" i="11" s="1"/>
  <c r="J493" i="11"/>
  <c r="O494" i="11" s="1"/>
  <c r="O493" i="11" s="1"/>
  <c r="F493" i="11"/>
  <c r="K494" i="11" s="1"/>
  <c r="K493" i="11" s="1"/>
  <c r="P494" i="11" s="1"/>
  <c r="P493" i="11" s="1"/>
  <c r="D493" i="11"/>
  <c r="I494" i="11" s="1"/>
  <c r="I493" i="11" s="1"/>
  <c r="N494" i="11" s="1"/>
  <c r="N493" i="11" s="1"/>
  <c r="P492" i="11"/>
  <c r="O492" i="11"/>
  <c r="N492" i="11"/>
  <c r="M492" i="11"/>
  <c r="Q492" i="11" s="1"/>
  <c r="K492" i="11"/>
  <c r="J492" i="11"/>
  <c r="I492" i="11"/>
  <c r="H492" i="11"/>
  <c r="L492" i="11" s="1"/>
  <c r="F492" i="11"/>
  <c r="E492" i="11"/>
  <c r="D492" i="11"/>
  <c r="C492" i="11"/>
  <c r="G492" i="11" s="1"/>
  <c r="G490" i="11" s="1"/>
  <c r="F491" i="11"/>
  <c r="F490" i="11" s="1"/>
  <c r="K491" i="11" s="1"/>
  <c r="E491" i="11"/>
  <c r="D491" i="11"/>
  <c r="D490" i="11" s="1"/>
  <c r="I491" i="11" s="1"/>
  <c r="C491" i="11"/>
  <c r="G491" i="11" s="1"/>
  <c r="K490" i="11"/>
  <c r="P491" i="11" s="1"/>
  <c r="P490" i="11" s="1"/>
  <c r="I490" i="11"/>
  <c r="N491" i="11" s="1"/>
  <c r="N490" i="11" s="1"/>
  <c r="E490" i="11"/>
  <c r="J491" i="11" s="1"/>
  <c r="J490" i="11" s="1"/>
  <c r="O491" i="11" s="1"/>
  <c r="O490" i="11" s="1"/>
  <c r="C490" i="11"/>
  <c r="H491" i="11" s="1"/>
  <c r="P489" i="11"/>
  <c r="O489" i="11"/>
  <c r="N489" i="11"/>
  <c r="M489" i="11"/>
  <c r="Q489" i="11" s="1"/>
  <c r="K489" i="11"/>
  <c r="J489" i="11"/>
  <c r="I489" i="11"/>
  <c r="H489" i="11"/>
  <c r="L489" i="11" s="1"/>
  <c r="F489" i="11"/>
  <c r="F487" i="11" s="1"/>
  <c r="K488" i="11" s="1"/>
  <c r="K487" i="11" s="1"/>
  <c r="P488" i="11" s="1"/>
  <c r="P487" i="11" s="1"/>
  <c r="E489" i="11"/>
  <c r="D489" i="11"/>
  <c r="C489" i="11"/>
  <c r="F488" i="11"/>
  <c r="E488" i="11"/>
  <c r="E487" i="11" s="1"/>
  <c r="J488" i="11" s="1"/>
  <c r="D488" i="11"/>
  <c r="C488" i="11"/>
  <c r="C487" i="11" s="1"/>
  <c r="H488" i="11" s="1"/>
  <c r="J487" i="11"/>
  <c r="O488" i="11" s="1"/>
  <c r="O487" i="11" s="1"/>
  <c r="H487" i="11"/>
  <c r="M488" i="11" s="1"/>
  <c r="D487" i="11"/>
  <c r="I488" i="11" s="1"/>
  <c r="I487" i="11" s="1"/>
  <c r="N488" i="11" s="1"/>
  <c r="N487" i="11" s="1"/>
  <c r="P486" i="11"/>
  <c r="O486" i="11"/>
  <c r="N486" i="11"/>
  <c r="M486" i="11"/>
  <c r="Q486" i="11" s="1"/>
  <c r="K486" i="11"/>
  <c r="J486" i="11"/>
  <c r="I486" i="11"/>
  <c r="H486" i="11"/>
  <c r="F486" i="11"/>
  <c r="E486" i="11"/>
  <c r="D486" i="11"/>
  <c r="C486" i="11"/>
  <c r="G486" i="11" s="1"/>
  <c r="F485" i="11"/>
  <c r="F484" i="11" s="1"/>
  <c r="K485" i="11" s="1"/>
  <c r="K484" i="11" s="1"/>
  <c r="P485" i="11" s="1"/>
  <c r="P484" i="11" s="1"/>
  <c r="E485" i="11"/>
  <c r="D485" i="11"/>
  <c r="D484" i="11" s="1"/>
  <c r="I485" i="11" s="1"/>
  <c r="I484" i="11" s="1"/>
  <c r="N485" i="11" s="1"/>
  <c r="N484" i="11" s="1"/>
  <c r="C485" i="11"/>
  <c r="G485" i="11" s="1"/>
  <c r="G484" i="11" s="1"/>
  <c r="E484" i="11"/>
  <c r="J485" i="11" s="1"/>
  <c r="J484" i="11" s="1"/>
  <c r="O485" i="11" s="1"/>
  <c r="O484" i="11" s="1"/>
  <c r="C484" i="11"/>
  <c r="H485" i="11" s="1"/>
  <c r="P483" i="11"/>
  <c r="O483" i="11"/>
  <c r="N483" i="11"/>
  <c r="M483" i="11"/>
  <c r="Q483" i="11" s="1"/>
  <c r="K483" i="11"/>
  <c r="J483" i="11"/>
  <c r="I483" i="11"/>
  <c r="H483" i="11"/>
  <c r="L483" i="11" s="1"/>
  <c r="F483" i="11"/>
  <c r="E483" i="11"/>
  <c r="D483" i="11"/>
  <c r="C483" i="11"/>
  <c r="G483" i="11" s="1"/>
  <c r="F482" i="11"/>
  <c r="E482" i="11"/>
  <c r="E481" i="11" s="1"/>
  <c r="J482" i="11" s="1"/>
  <c r="J481" i="11" s="1"/>
  <c r="O482" i="11" s="1"/>
  <c r="O481" i="11" s="1"/>
  <c r="D482" i="11"/>
  <c r="C482" i="11"/>
  <c r="G482" i="11" s="1"/>
  <c r="G481" i="11" s="1"/>
  <c r="F481" i="11"/>
  <c r="K482" i="11" s="1"/>
  <c r="K481" i="11" s="1"/>
  <c r="P482" i="11" s="1"/>
  <c r="P481" i="11" s="1"/>
  <c r="D481" i="11"/>
  <c r="I482" i="11" s="1"/>
  <c r="I481" i="11" s="1"/>
  <c r="N482" i="11" s="1"/>
  <c r="N481" i="11" s="1"/>
  <c r="P480" i="11"/>
  <c r="O480" i="11"/>
  <c r="N480" i="11"/>
  <c r="M480" i="11"/>
  <c r="Q480" i="11" s="1"/>
  <c r="K480" i="11"/>
  <c r="J480" i="11"/>
  <c r="I480" i="11"/>
  <c r="H480" i="11"/>
  <c r="L480" i="11" s="1"/>
  <c r="F480" i="11"/>
  <c r="E480" i="11"/>
  <c r="D480" i="11"/>
  <c r="C480" i="11"/>
  <c r="G480" i="11" s="1"/>
  <c r="F479" i="11"/>
  <c r="F478" i="11" s="1"/>
  <c r="K479" i="11" s="1"/>
  <c r="K478" i="11" s="1"/>
  <c r="P479" i="11" s="1"/>
  <c r="P478" i="11" s="1"/>
  <c r="E479" i="11"/>
  <c r="D479" i="11"/>
  <c r="D478" i="11" s="1"/>
  <c r="I479" i="11" s="1"/>
  <c r="I478" i="11" s="1"/>
  <c r="N479" i="11" s="1"/>
  <c r="N478" i="11" s="1"/>
  <c r="C479" i="11"/>
  <c r="G479" i="11" s="1"/>
  <c r="G478" i="11" s="1"/>
  <c r="E478" i="11"/>
  <c r="J479" i="11" s="1"/>
  <c r="J478" i="11" s="1"/>
  <c r="O479" i="11" s="1"/>
  <c r="O478" i="11" s="1"/>
  <c r="C478" i="11"/>
  <c r="H479" i="11" s="1"/>
  <c r="P477" i="11"/>
  <c r="O477" i="11"/>
  <c r="N477" i="11"/>
  <c r="M477" i="11"/>
  <c r="Q477" i="11" s="1"/>
  <c r="K477" i="11"/>
  <c r="J477" i="11"/>
  <c r="I477" i="11"/>
  <c r="H477" i="11"/>
  <c r="L477" i="11" s="1"/>
  <c r="F477" i="11"/>
  <c r="E477" i="11"/>
  <c r="D477" i="11"/>
  <c r="C477" i="11"/>
  <c r="G477" i="11" s="1"/>
  <c r="F476" i="11"/>
  <c r="E476" i="11"/>
  <c r="E475" i="11" s="1"/>
  <c r="J476" i="11" s="1"/>
  <c r="J475" i="11" s="1"/>
  <c r="O476" i="11" s="1"/>
  <c r="O475" i="11" s="1"/>
  <c r="D476" i="11"/>
  <c r="C476" i="11"/>
  <c r="G476" i="11" s="1"/>
  <c r="G475" i="11" s="1"/>
  <c r="F475" i="11"/>
  <c r="K476" i="11" s="1"/>
  <c r="K475" i="11" s="1"/>
  <c r="P476" i="11" s="1"/>
  <c r="P475" i="11" s="1"/>
  <c r="D475" i="11"/>
  <c r="I476" i="11" s="1"/>
  <c r="I475" i="11" s="1"/>
  <c r="N476" i="11" s="1"/>
  <c r="N475" i="11" s="1"/>
  <c r="P474" i="11"/>
  <c r="O474" i="11"/>
  <c r="N474" i="11"/>
  <c r="M474" i="11"/>
  <c r="Q474" i="11" s="1"/>
  <c r="K474" i="11"/>
  <c r="J474" i="11"/>
  <c r="I474" i="11"/>
  <c r="H474" i="11"/>
  <c r="L474" i="11" s="1"/>
  <c r="F474" i="11"/>
  <c r="E474" i="11"/>
  <c r="D474" i="11"/>
  <c r="C474" i="11"/>
  <c r="G474" i="11" s="1"/>
  <c r="F473" i="11"/>
  <c r="F472" i="11" s="1"/>
  <c r="K473" i="11" s="1"/>
  <c r="K472" i="11" s="1"/>
  <c r="P473" i="11" s="1"/>
  <c r="P472" i="11" s="1"/>
  <c r="E473" i="11"/>
  <c r="D473" i="11"/>
  <c r="D472" i="11" s="1"/>
  <c r="I473" i="11" s="1"/>
  <c r="I472" i="11" s="1"/>
  <c r="N473" i="11" s="1"/>
  <c r="N472" i="11" s="1"/>
  <c r="C473" i="11"/>
  <c r="G473" i="11" s="1"/>
  <c r="G472" i="11" s="1"/>
  <c r="E472" i="11"/>
  <c r="J473" i="11" s="1"/>
  <c r="J472" i="11" s="1"/>
  <c r="O473" i="11" s="1"/>
  <c r="O472" i="11" s="1"/>
  <c r="C472" i="11"/>
  <c r="H473" i="11" s="1"/>
  <c r="P471" i="11"/>
  <c r="O471" i="11"/>
  <c r="N471" i="11"/>
  <c r="M471" i="11"/>
  <c r="Q471" i="11" s="1"/>
  <c r="K471" i="11"/>
  <c r="J471" i="11"/>
  <c r="I471" i="11"/>
  <c r="H471" i="11"/>
  <c r="L471" i="11" s="1"/>
  <c r="F471" i="11"/>
  <c r="E471" i="11"/>
  <c r="D471" i="11"/>
  <c r="C471" i="11"/>
  <c r="G471" i="11" s="1"/>
  <c r="F470" i="11"/>
  <c r="E470" i="11"/>
  <c r="E469" i="11" s="1"/>
  <c r="J470" i="11" s="1"/>
  <c r="J469" i="11" s="1"/>
  <c r="O470" i="11" s="1"/>
  <c r="O469" i="11" s="1"/>
  <c r="D470" i="11"/>
  <c r="C470" i="11"/>
  <c r="G470" i="11" s="1"/>
  <c r="G469" i="11" s="1"/>
  <c r="F469" i="11"/>
  <c r="K470" i="11" s="1"/>
  <c r="K469" i="11" s="1"/>
  <c r="P470" i="11" s="1"/>
  <c r="P469" i="11" s="1"/>
  <c r="D469" i="11"/>
  <c r="I470" i="11" s="1"/>
  <c r="I469" i="11" s="1"/>
  <c r="N470" i="11" s="1"/>
  <c r="N469" i="11" s="1"/>
  <c r="P468" i="11"/>
  <c r="O468" i="11"/>
  <c r="N468" i="11"/>
  <c r="M468" i="11"/>
  <c r="Q468" i="11" s="1"/>
  <c r="K468" i="11"/>
  <c r="J468" i="11"/>
  <c r="I468" i="11"/>
  <c r="H468" i="11"/>
  <c r="L468" i="11" s="1"/>
  <c r="F468" i="11"/>
  <c r="E468" i="11"/>
  <c r="D468" i="11"/>
  <c r="C468" i="11"/>
  <c r="G468" i="11" s="1"/>
  <c r="F467" i="11"/>
  <c r="F466" i="11" s="1"/>
  <c r="K467" i="11" s="1"/>
  <c r="K466" i="11" s="1"/>
  <c r="P467" i="11" s="1"/>
  <c r="P466" i="11" s="1"/>
  <c r="E467" i="11"/>
  <c r="D467" i="11"/>
  <c r="D466" i="11" s="1"/>
  <c r="I467" i="11" s="1"/>
  <c r="I466" i="11" s="1"/>
  <c r="N467" i="11" s="1"/>
  <c r="N466" i="11" s="1"/>
  <c r="C467" i="11"/>
  <c r="G467" i="11" s="1"/>
  <c r="G466" i="11" s="1"/>
  <c r="E466" i="11"/>
  <c r="J467" i="11" s="1"/>
  <c r="J466" i="11" s="1"/>
  <c r="O467" i="11" s="1"/>
  <c r="O466" i="11" s="1"/>
  <c r="C466" i="11"/>
  <c r="H467" i="11" s="1"/>
  <c r="P465" i="11"/>
  <c r="O465" i="11"/>
  <c r="N465" i="11"/>
  <c r="M465" i="11"/>
  <c r="Q465" i="11" s="1"/>
  <c r="K465" i="11"/>
  <c r="J465" i="11"/>
  <c r="I465" i="11"/>
  <c r="H465" i="11"/>
  <c r="L465" i="11" s="1"/>
  <c r="F465" i="11"/>
  <c r="E465" i="11"/>
  <c r="D465" i="11"/>
  <c r="C465" i="11"/>
  <c r="G465" i="11" s="1"/>
  <c r="F464" i="11"/>
  <c r="E464" i="11"/>
  <c r="E463" i="11" s="1"/>
  <c r="D464" i="11"/>
  <c r="C464" i="11"/>
  <c r="G464" i="11" s="1"/>
  <c r="G463" i="11" s="1"/>
  <c r="F463" i="11"/>
  <c r="K464" i="11" s="1"/>
  <c r="K463" i="11" s="1"/>
  <c r="D463" i="11"/>
  <c r="I464" i="11" s="1"/>
  <c r="I463" i="11" s="1"/>
  <c r="F460" i="11"/>
  <c r="E460" i="11"/>
  <c r="D460" i="11"/>
  <c r="C460" i="11"/>
  <c r="G460" i="11" s="1"/>
  <c r="F457" i="11"/>
  <c r="E457" i="11"/>
  <c r="D457" i="11"/>
  <c r="C457" i="11"/>
  <c r="G457" i="11" s="1"/>
  <c r="F454" i="11"/>
  <c r="E454" i="11"/>
  <c r="D454" i="11"/>
  <c r="C454" i="11"/>
  <c r="G454" i="11" s="1"/>
  <c r="F451" i="11"/>
  <c r="E451" i="11"/>
  <c r="D451" i="11"/>
  <c r="C451" i="11"/>
  <c r="G451" i="11" s="1"/>
  <c r="F448" i="11"/>
  <c r="E448" i="11"/>
  <c r="D448" i="11"/>
  <c r="C448" i="11"/>
  <c r="G448" i="11" s="1"/>
  <c r="F445" i="11"/>
  <c r="E445" i="11"/>
  <c r="D445" i="11"/>
  <c r="C445" i="11"/>
  <c r="G445" i="11" s="1"/>
  <c r="F442" i="11"/>
  <c r="E442" i="11"/>
  <c r="D442" i="11"/>
  <c r="C442" i="11"/>
  <c r="G442" i="11" s="1"/>
  <c r="F439" i="11"/>
  <c r="E439" i="11"/>
  <c r="D439" i="11"/>
  <c r="C439" i="11"/>
  <c r="G439" i="11" s="1"/>
  <c r="F436" i="11"/>
  <c r="E436" i="11"/>
  <c r="D436" i="11"/>
  <c r="C436" i="11"/>
  <c r="G436" i="11" s="1"/>
  <c r="F433" i="11"/>
  <c r="E433" i="11"/>
  <c r="D433" i="11"/>
  <c r="C433" i="11"/>
  <c r="G433" i="11" s="1"/>
  <c r="F430" i="11"/>
  <c r="E430" i="11"/>
  <c r="D430" i="11"/>
  <c r="C430" i="11"/>
  <c r="G430" i="11" s="1"/>
  <c r="P404" i="11"/>
  <c r="O404" i="11"/>
  <c r="N404" i="11"/>
  <c r="M404" i="11"/>
  <c r="Q404" i="11" s="1"/>
  <c r="K404" i="11"/>
  <c r="J404" i="11"/>
  <c r="I404" i="11"/>
  <c r="H404" i="11"/>
  <c r="L404" i="11" s="1"/>
  <c r="F404" i="11"/>
  <c r="E404" i="11"/>
  <c r="D404" i="11"/>
  <c r="C404" i="11"/>
  <c r="G404" i="11" s="1"/>
  <c r="P403" i="11"/>
  <c r="O403" i="11"/>
  <c r="N403" i="11"/>
  <c r="M403" i="11"/>
  <c r="Q403" i="11" s="1"/>
  <c r="K403" i="11"/>
  <c r="J403" i="11"/>
  <c r="I403" i="11"/>
  <c r="H403" i="11"/>
  <c r="L403" i="11" s="1"/>
  <c r="F403" i="11"/>
  <c r="E403" i="11"/>
  <c r="D403" i="11"/>
  <c r="C403" i="11"/>
  <c r="G403" i="11" s="1"/>
  <c r="P402" i="11"/>
  <c r="O402" i="11"/>
  <c r="N402" i="11"/>
  <c r="M402" i="11"/>
  <c r="Q402" i="11" s="1"/>
  <c r="K402" i="11"/>
  <c r="J402" i="11"/>
  <c r="I402" i="11"/>
  <c r="H402" i="11"/>
  <c r="L402" i="11" s="1"/>
  <c r="F402" i="11"/>
  <c r="E402" i="11"/>
  <c r="D402" i="11"/>
  <c r="C402" i="11"/>
  <c r="G402" i="11" s="1"/>
  <c r="F401" i="11"/>
  <c r="F400" i="11" s="1"/>
  <c r="K401" i="11" s="1"/>
  <c r="K400" i="11" s="1"/>
  <c r="P401" i="11" s="1"/>
  <c r="P400" i="11" s="1"/>
  <c r="E401" i="11"/>
  <c r="D401" i="11"/>
  <c r="D400" i="11" s="1"/>
  <c r="I401" i="11" s="1"/>
  <c r="I400" i="11" s="1"/>
  <c r="N401" i="11" s="1"/>
  <c r="N400" i="11" s="1"/>
  <c r="C401" i="11"/>
  <c r="G401" i="11" s="1"/>
  <c r="G400" i="11" s="1"/>
  <c r="E400" i="11"/>
  <c r="J401" i="11" s="1"/>
  <c r="J400" i="11" s="1"/>
  <c r="O401" i="11" s="1"/>
  <c r="O400" i="11" s="1"/>
  <c r="C400" i="11"/>
  <c r="H401" i="11" s="1"/>
  <c r="P399" i="11"/>
  <c r="O399" i="11"/>
  <c r="N399" i="11"/>
  <c r="M399" i="11"/>
  <c r="Q399" i="11" s="1"/>
  <c r="K399" i="11"/>
  <c r="J399" i="11"/>
  <c r="I399" i="11"/>
  <c r="H399" i="11"/>
  <c r="L399" i="11" s="1"/>
  <c r="F399" i="11"/>
  <c r="E399" i="11"/>
  <c r="D399" i="11"/>
  <c r="C399" i="11"/>
  <c r="G399" i="11" s="1"/>
  <c r="P398" i="11"/>
  <c r="O398" i="11"/>
  <c r="N398" i="11"/>
  <c r="M398" i="11"/>
  <c r="Q398" i="11" s="1"/>
  <c r="K398" i="11"/>
  <c r="J398" i="11"/>
  <c r="I398" i="11"/>
  <c r="H398" i="11"/>
  <c r="F398" i="11"/>
  <c r="E398" i="11"/>
  <c r="D398" i="11"/>
  <c r="C398" i="11"/>
  <c r="G398" i="11" s="1"/>
  <c r="P397" i="11"/>
  <c r="O397" i="11"/>
  <c r="N397" i="11"/>
  <c r="M397" i="11"/>
  <c r="Q397" i="11" s="1"/>
  <c r="K397" i="11"/>
  <c r="J397" i="11"/>
  <c r="I397" i="11"/>
  <c r="H397" i="11"/>
  <c r="L397" i="11" s="1"/>
  <c r="F397" i="11"/>
  <c r="F395" i="11" s="1"/>
  <c r="E397" i="11"/>
  <c r="D397" i="11"/>
  <c r="C397" i="11"/>
  <c r="F396" i="11"/>
  <c r="E396" i="11"/>
  <c r="D396" i="11"/>
  <c r="C396" i="11"/>
  <c r="D395" i="11"/>
  <c r="I396" i="11" s="1"/>
  <c r="I395" i="11" s="1"/>
  <c r="N396" i="11" s="1"/>
  <c r="N395" i="11" s="1"/>
  <c r="P394" i="11"/>
  <c r="O394" i="11"/>
  <c r="N394" i="11"/>
  <c r="M394" i="11"/>
  <c r="Q394" i="11" s="1"/>
  <c r="K394" i="11"/>
  <c r="J394" i="11"/>
  <c r="I394" i="11"/>
  <c r="H394" i="11"/>
  <c r="F394" i="11"/>
  <c r="E394" i="11"/>
  <c r="D394" i="11"/>
  <c r="C394" i="11"/>
  <c r="G394" i="11" s="1"/>
  <c r="P393" i="11"/>
  <c r="O393" i="11"/>
  <c r="N393" i="11"/>
  <c r="M393" i="11"/>
  <c r="Q393" i="11" s="1"/>
  <c r="K393" i="11"/>
  <c r="J393" i="11"/>
  <c r="I393" i="11"/>
  <c r="H393" i="11"/>
  <c r="L393" i="11" s="1"/>
  <c r="F393" i="11"/>
  <c r="E393" i="11"/>
  <c r="D393" i="11"/>
  <c r="C393" i="11"/>
  <c r="P392" i="11"/>
  <c r="O392" i="11"/>
  <c r="N392" i="11"/>
  <c r="M392" i="11"/>
  <c r="Q392" i="11" s="1"/>
  <c r="K392" i="11"/>
  <c r="J392" i="11"/>
  <c r="I392" i="11"/>
  <c r="H392" i="11"/>
  <c r="L392" i="11" s="1"/>
  <c r="F392" i="11"/>
  <c r="E392" i="11"/>
  <c r="D392" i="11"/>
  <c r="C392" i="11"/>
  <c r="G392" i="11" s="1"/>
  <c r="F391" i="11"/>
  <c r="E391" i="11"/>
  <c r="D391" i="11"/>
  <c r="C391" i="11"/>
  <c r="G391" i="11" s="1"/>
  <c r="K390" i="11"/>
  <c r="P391" i="11" s="1"/>
  <c r="P390" i="11" s="1"/>
  <c r="F390" i="11"/>
  <c r="K391" i="11" s="1"/>
  <c r="E390" i="11"/>
  <c r="J391" i="11" s="1"/>
  <c r="J390" i="11" s="1"/>
  <c r="O391" i="11" s="1"/>
  <c r="O390" i="11" s="1"/>
  <c r="D390" i="11"/>
  <c r="I391" i="11" s="1"/>
  <c r="I390" i="11" s="1"/>
  <c r="N391" i="11" s="1"/>
  <c r="N390" i="11" s="1"/>
  <c r="C390" i="11"/>
  <c r="H391" i="11" s="1"/>
  <c r="P389" i="11"/>
  <c r="O389" i="11"/>
  <c r="N389" i="11"/>
  <c r="M389" i="11"/>
  <c r="Q389" i="11" s="1"/>
  <c r="K389" i="11"/>
  <c r="J389" i="11"/>
  <c r="I389" i="11"/>
  <c r="H389" i="11"/>
  <c r="L389" i="11" s="1"/>
  <c r="F389" i="11"/>
  <c r="E389" i="11"/>
  <c r="D389" i="11"/>
  <c r="C389" i="11"/>
  <c r="G389" i="11" s="1"/>
  <c r="P388" i="11"/>
  <c r="O388" i="11"/>
  <c r="N388" i="11"/>
  <c r="M388" i="11"/>
  <c r="Q388" i="11" s="1"/>
  <c r="K388" i="11"/>
  <c r="J388" i="11"/>
  <c r="I388" i="11"/>
  <c r="H388" i="11"/>
  <c r="L388" i="11" s="1"/>
  <c r="F388" i="11"/>
  <c r="E388" i="11"/>
  <c r="D388" i="11"/>
  <c r="C388" i="11"/>
  <c r="G388" i="11" s="1"/>
  <c r="P387" i="11"/>
  <c r="O387" i="11"/>
  <c r="N387" i="11"/>
  <c r="M387" i="11"/>
  <c r="Q387" i="11" s="1"/>
  <c r="K387" i="11"/>
  <c r="J387" i="11"/>
  <c r="I387" i="11"/>
  <c r="H387" i="11"/>
  <c r="L387" i="11" s="1"/>
  <c r="F387" i="11"/>
  <c r="E387" i="11"/>
  <c r="D387" i="11"/>
  <c r="C387" i="11"/>
  <c r="G387" i="11" s="1"/>
  <c r="F386" i="11"/>
  <c r="E386" i="11"/>
  <c r="E385" i="11" s="1"/>
  <c r="J386" i="11" s="1"/>
  <c r="J385" i="11" s="1"/>
  <c r="O386" i="11" s="1"/>
  <c r="O385" i="11" s="1"/>
  <c r="D386" i="11"/>
  <c r="C386" i="11"/>
  <c r="G386" i="11" s="1"/>
  <c r="G385" i="11" s="1"/>
  <c r="F385" i="11"/>
  <c r="K386" i="11" s="1"/>
  <c r="K385" i="11" s="1"/>
  <c r="P386" i="11" s="1"/>
  <c r="P385" i="11" s="1"/>
  <c r="D385" i="11"/>
  <c r="I386" i="11" s="1"/>
  <c r="I385" i="11" s="1"/>
  <c r="N386" i="11" s="1"/>
  <c r="N385" i="11" s="1"/>
  <c r="P384" i="11"/>
  <c r="O384" i="11"/>
  <c r="N384" i="11"/>
  <c r="M384" i="11"/>
  <c r="Q384" i="11" s="1"/>
  <c r="K384" i="11"/>
  <c r="J384" i="11"/>
  <c r="I384" i="11"/>
  <c r="H384" i="11"/>
  <c r="L384" i="11" s="1"/>
  <c r="F384" i="11"/>
  <c r="E384" i="11"/>
  <c r="D384" i="11"/>
  <c r="C384" i="11"/>
  <c r="G384" i="11" s="1"/>
  <c r="P383" i="11"/>
  <c r="O383" i="11"/>
  <c r="N383" i="11"/>
  <c r="M383" i="11"/>
  <c r="Q383" i="11" s="1"/>
  <c r="K383" i="11"/>
  <c r="J383" i="11"/>
  <c r="I383" i="11"/>
  <c r="H383" i="11"/>
  <c r="L383" i="11" s="1"/>
  <c r="F383" i="11"/>
  <c r="E383" i="11"/>
  <c r="D383" i="11"/>
  <c r="C383" i="11"/>
  <c r="G383" i="11" s="1"/>
  <c r="P382" i="11"/>
  <c r="O382" i="11"/>
  <c r="N382" i="11"/>
  <c r="M382" i="11"/>
  <c r="Q382" i="11" s="1"/>
  <c r="K382" i="11"/>
  <c r="J382" i="11"/>
  <c r="I382" i="11"/>
  <c r="H382" i="11"/>
  <c r="L382" i="11" s="1"/>
  <c r="F382" i="11"/>
  <c r="E382" i="11"/>
  <c r="D382" i="11"/>
  <c r="C382" i="11"/>
  <c r="G382" i="11" s="1"/>
  <c r="F381" i="11"/>
  <c r="F380" i="11" s="1"/>
  <c r="K381" i="11" s="1"/>
  <c r="K380" i="11" s="1"/>
  <c r="P381" i="11" s="1"/>
  <c r="P380" i="11" s="1"/>
  <c r="E381" i="11"/>
  <c r="D381" i="11"/>
  <c r="D380" i="11" s="1"/>
  <c r="I381" i="11" s="1"/>
  <c r="I380" i="11" s="1"/>
  <c r="N381" i="11" s="1"/>
  <c r="N380" i="11" s="1"/>
  <c r="C381" i="11"/>
  <c r="G381" i="11" s="1"/>
  <c r="G380" i="11" s="1"/>
  <c r="E380" i="11"/>
  <c r="J381" i="11" s="1"/>
  <c r="J380" i="11" s="1"/>
  <c r="O381" i="11" s="1"/>
  <c r="O380" i="11" s="1"/>
  <c r="C380" i="11"/>
  <c r="H381" i="11" s="1"/>
  <c r="P379" i="11"/>
  <c r="O379" i="11"/>
  <c r="N379" i="11"/>
  <c r="M379" i="11"/>
  <c r="Q379" i="11" s="1"/>
  <c r="K379" i="11"/>
  <c r="J379" i="11"/>
  <c r="I379" i="11"/>
  <c r="H379" i="11"/>
  <c r="L379" i="11" s="1"/>
  <c r="F379" i="11"/>
  <c r="E379" i="11"/>
  <c r="D379" i="11"/>
  <c r="C379" i="11"/>
  <c r="G379" i="11" s="1"/>
  <c r="P378" i="11"/>
  <c r="O378" i="11"/>
  <c r="N378" i="11"/>
  <c r="M378" i="11"/>
  <c r="Q378" i="11" s="1"/>
  <c r="K378" i="11"/>
  <c r="J378" i="11"/>
  <c r="I378" i="11"/>
  <c r="H378" i="11"/>
  <c r="L378" i="11" s="1"/>
  <c r="F378" i="11"/>
  <c r="E378" i="11"/>
  <c r="D378" i="11"/>
  <c r="C378" i="11"/>
  <c r="G378" i="11" s="1"/>
  <c r="P377" i="11"/>
  <c r="O377" i="11"/>
  <c r="N377" i="11"/>
  <c r="M377" i="11"/>
  <c r="Q377" i="11" s="1"/>
  <c r="K377" i="11"/>
  <c r="J377" i="11"/>
  <c r="I377" i="11"/>
  <c r="H377" i="11"/>
  <c r="L377" i="11" s="1"/>
  <c r="F377" i="11"/>
  <c r="E377" i="11"/>
  <c r="D377" i="11"/>
  <c r="C377" i="11"/>
  <c r="G377" i="11" s="1"/>
  <c r="F376" i="11"/>
  <c r="E376" i="11"/>
  <c r="E375" i="11" s="1"/>
  <c r="J376" i="11" s="1"/>
  <c r="J375" i="11" s="1"/>
  <c r="O376" i="11" s="1"/>
  <c r="O375" i="11" s="1"/>
  <c r="D376" i="11"/>
  <c r="C376" i="11"/>
  <c r="G376" i="11" s="1"/>
  <c r="G375" i="11" s="1"/>
  <c r="F375" i="11"/>
  <c r="K376" i="11" s="1"/>
  <c r="K375" i="11" s="1"/>
  <c r="P376" i="11" s="1"/>
  <c r="P375" i="11" s="1"/>
  <c r="D375" i="11"/>
  <c r="I376" i="11" s="1"/>
  <c r="I375" i="11" s="1"/>
  <c r="N376" i="11" s="1"/>
  <c r="N375" i="11" s="1"/>
  <c r="P374" i="11"/>
  <c r="O374" i="11"/>
  <c r="N374" i="11"/>
  <c r="M374" i="11"/>
  <c r="Q374" i="11" s="1"/>
  <c r="K374" i="11"/>
  <c r="J374" i="11"/>
  <c r="I374" i="11"/>
  <c r="H374" i="11"/>
  <c r="L374" i="11" s="1"/>
  <c r="F374" i="11"/>
  <c r="E374" i="11"/>
  <c r="D374" i="11"/>
  <c r="C374" i="11"/>
  <c r="G374" i="11" s="1"/>
  <c r="P373" i="11"/>
  <c r="O373" i="11"/>
  <c r="N373" i="11"/>
  <c r="M373" i="11"/>
  <c r="Q373" i="11" s="1"/>
  <c r="K373" i="11"/>
  <c r="J373" i="11"/>
  <c r="I373" i="11"/>
  <c r="H373" i="11"/>
  <c r="L373" i="11" s="1"/>
  <c r="F373" i="11"/>
  <c r="E373" i="11"/>
  <c r="D373" i="11"/>
  <c r="C373" i="11"/>
  <c r="G373" i="11" s="1"/>
  <c r="P372" i="11"/>
  <c r="O372" i="11"/>
  <c r="N372" i="11"/>
  <c r="M372" i="11"/>
  <c r="Q372" i="11" s="1"/>
  <c r="K372" i="11"/>
  <c r="J372" i="11"/>
  <c r="I372" i="11"/>
  <c r="H372" i="11"/>
  <c r="L372" i="11" s="1"/>
  <c r="F372" i="11"/>
  <c r="E372" i="11"/>
  <c r="D372" i="11"/>
  <c r="C372" i="11"/>
  <c r="G372" i="11" s="1"/>
  <c r="F371" i="11"/>
  <c r="F370" i="11" s="1"/>
  <c r="K371" i="11" s="1"/>
  <c r="K370" i="11" s="1"/>
  <c r="P371" i="11" s="1"/>
  <c r="P370" i="11" s="1"/>
  <c r="E371" i="11"/>
  <c r="D371" i="11"/>
  <c r="D370" i="11" s="1"/>
  <c r="I371" i="11" s="1"/>
  <c r="I370" i="11" s="1"/>
  <c r="N371" i="11" s="1"/>
  <c r="N370" i="11" s="1"/>
  <c r="C371" i="11"/>
  <c r="G371" i="11" s="1"/>
  <c r="G370" i="11" s="1"/>
  <c r="E370" i="11"/>
  <c r="J371" i="11" s="1"/>
  <c r="J370" i="11" s="1"/>
  <c r="O371" i="11" s="1"/>
  <c r="O370" i="11" s="1"/>
  <c r="C370" i="11"/>
  <c r="H371" i="11" s="1"/>
  <c r="P369" i="11"/>
  <c r="O369" i="11"/>
  <c r="N369" i="11"/>
  <c r="M369" i="11"/>
  <c r="Q369" i="11" s="1"/>
  <c r="K369" i="11"/>
  <c r="J369" i="11"/>
  <c r="I369" i="11"/>
  <c r="H369" i="11"/>
  <c r="L369" i="11" s="1"/>
  <c r="F369" i="11"/>
  <c r="E369" i="11"/>
  <c r="D369" i="11"/>
  <c r="C369" i="11"/>
  <c r="G369" i="11" s="1"/>
  <c r="P368" i="11"/>
  <c r="O368" i="11"/>
  <c r="N368" i="11"/>
  <c r="M368" i="11"/>
  <c r="Q368" i="11" s="1"/>
  <c r="K368" i="11"/>
  <c r="J368" i="11"/>
  <c r="I368" i="11"/>
  <c r="H368" i="11"/>
  <c r="L368" i="11" s="1"/>
  <c r="F368" i="11"/>
  <c r="E368" i="11"/>
  <c r="D368" i="11"/>
  <c r="C368" i="11"/>
  <c r="G368" i="11" s="1"/>
  <c r="P367" i="11"/>
  <c r="O367" i="11"/>
  <c r="N367" i="11"/>
  <c r="M367" i="11"/>
  <c r="Q367" i="11" s="1"/>
  <c r="K367" i="11"/>
  <c r="J367" i="11"/>
  <c r="I367" i="11"/>
  <c r="H367" i="11"/>
  <c r="L367" i="11" s="1"/>
  <c r="F367" i="11"/>
  <c r="E367" i="11"/>
  <c r="D367" i="11"/>
  <c r="C367" i="11"/>
  <c r="G367" i="11" s="1"/>
  <c r="F366" i="11"/>
  <c r="E366" i="11"/>
  <c r="E365" i="11" s="1"/>
  <c r="J366" i="11" s="1"/>
  <c r="J365" i="11" s="1"/>
  <c r="O366" i="11" s="1"/>
  <c r="O365" i="11" s="1"/>
  <c r="D366" i="11"/>
  <c r="C366" i="11"/>
  <c r="G366" i="11" s="1"/>
  <c r="G365" i="11" s="1"/>
  <c r="F365" i="11"/>
  <c r="K366" i="11" s="1"/>
  <c r="K365" i="11" s="1"/>
  <c r="P366" i="11" s="1"/>
  <c r="P365" i="11" s="1"/>
  <c r="D365" i="11"/>
  <c r="I366" i="11" s="1"/>
  <c r="I365" i="11" s="1"/>
  <c r="N366" i="11" s="1"/>
  <c r="N365" i="11" s="1"/>
  <c r="P364" i="11"/>
  <c r="O364" i="11"/>
  <c r="N364" i="11"/>
  <c r="M364" i="11"/>
  <c r="Q364" i="11" s="1"/>
  <c r="K364" i="11"/>
  <c r="J364" i="11"/>
  <c r="I364" i="11"/>
  <c r="H364" i="11"/>
  <c r="L364" i="11" s="1"/>
  <c r="F364" i="11"/>
  <c r="E364" i="11"/>
  <c r="D364" i="11"/>
  <c r="C364" i="11"/>
  <c r="G364" i="11" s="1"/>
  <c r="P363" i="11"/>
  <c r="O363" i="11"/>
  <c r="N363" i="11"/>
  <c r="M363" i="11"/>
  <c r="Q363" i="11" s="1"/>
  <c r="K363" i="11"/>
  <c r="J363" i="11"/>
  <c r="I363" i="11"/>
  <c r="H363" i="11"/>
  <c r="L363" i="11" s="1"/>
  <c r="F363" i="11"/>
  <c r="E363" i="11"/>
  <c r="D363" i="11"/>
  <c r="C363" i="11"/>
  <c r="G363" i="11" s="1"/>
  <c r="P362" i="11"/>
  <c r="O362" i="11"/>
  <c r="N362" i="11"/>
  <c r="M362" i="11"/>
  <c r="Q362" i="11" s="1"/>
  <c r="K362" i="11"/>
  <c r="J362" i="11"/>
  <c r="I362" i="11"/>
  <c r="H362" i="11"/>
  <c r="L362" i="11" s="1"/>
  <c r="F362" i="11"/>
  <c r="E362" i="11"/>
  <c r="D362" i="11"/>
  <c r="C362" i="11"/>
  <c r="G362" i="11" s="1"/>
  <c r="F361" i="11"/>
  <c r="F360" i="11" s="1"/>
  <c r="K361" i="11" s="1"/>
  <c r="K360" i="11" s="1"/>
  <c r="P361" i="11" s="1"/>
  <c r="P360" i="11" s="1"/>
  <c r="E361" i="11"/>
  <c r="D361" i="11"/>
  <c r="D360" i="11" s="1"/>
  <c r="I361" i="11" s="1"/>
  <c r="I360" i="11" s="1"/>
  <c r="N361" i="11" s="1"/>
  <c r="N360" i="11" s="1"/>
  <c r="C361" i="11"/>
  <c r="G361" i="11" s="1"/>
  <c r="G360" i="11" s="1"/>
  <c r="E360" i="11"/>
  <c r="J361" i="11" s="1"/>
  <c r="J360" i="11" s="1"/>
  <c r="O361" i="11" s="1"/>
  <c r="O360" i="11" s="1"/>
  <c r="C360" i="11"/>
  <c r="H361" i="11" s="1"/>
  <c r="P359" i="11"/>
  <c r="O359" i="11"/>
  <c r="N359" i="11"/>
  <c r="M359" i="11"/>
  <c r="Q359" i="11" s="1"/>
  <c r="K359" i="11"/>
  <c r="J359" i="11"/>
  <c r="I359" i="11"/>
  <c r="H359" i="11"/>
  <c r="L359" i="11" s="1"/>
  <c r="F359" i="11"/>
  <c r="E359" i="11"/>
  <c r="D359" i="11"/>
  <c r="C359" i="11"/>
  <c r="G359" i="11" s="1"/>
  <c r="P358" i="11"/>
  <c r="O358" i="11"/>
  <c r="N358" i="11"/>
  <c r="M358" i="11"/>
  <c r="Q358" i="11" s="1"/>
  <c r="K358" i="11"/>
  <c r="J358" i="11"/>
  <c r="I358" i="11"/>
  <c r="H358" i="11"/>
  <c r="L358" i="11" s="1"/>
  <c r="F358" i="11"/>
  <c r="E358" i="11"/>
  <c r="D358" i="11"/>
  <c r="C358" i="11"/>
  <c r="G358" i="11" s="1"/>
  <c r="P357" i="11"/>
  <c r="O357" i="11"/>
  <c r="N357" i="11"/>
  <c r="M357" i="11"/>
  <c r="Q357" i="11" s="1"/>
  <c r="K357" i="11"/>
  <c r="J357" i="11"/>
  <c r="I357" i="11"/>
  <c r="H357" i="11"/>
  <c r="L357" i="11" s="1"/>
  <c r="F357" i="11"/>
  <c r="E357" i="11"/>
  <c r="D357" i="11"/>
  <c r="C357" i="11"/>
  <c r="G357" i="11" s="1"/>
  <c r="F356" i="11"/>
  <c r="E356" i="11"/>
  <c r="E355" i="11" s="1"/>
  <c r="J356" i="11" s="1"/>
  <c r="J355" i="11" s="1"/>
  <c r="O356" i="11" s="1"/>
  <c r="O355" i="11" s="1"/>
  <c r="D356" i="11"/>
  <c r="C356" i="11"/>
  <c r="G356" i="11" s="1"/>
  <c r="G355" i="11" s="1"/>
  <c r="F355" i="11"/>
  <c r="K356" i="11" s="1"/>
  <c r="K355" i="11" s="1"/>
  <c r="P356" i="11" s="1"/>
  <c r="P355" i="11" s="1"/>
  <c r="D355" i="11"/>
  <c r="I356" i="11" s="1"/>
  <c r="I355" i="11" s="1"/>
  <c r="N356" i="11" s="1"/>
  <c r="N355" i="11" s="1"/>
  <c r="P354" i="11"/>
  <c r="O354" i="11"/>
  <c r="N354" i="11"/>
  <c r="M354" i="11"/>
  <c r="Q354" i="11" s="1"/>
  <c r="K354" i="11"/>
  <c r="J354" i="11"/>
  <c r="I354" i="11"/>
  <c r="H354" i="11"/>
  <c r="L354" i="11" s="1"/>
  <c r="F354" i="11"/>
  <c r="E354" i="11"/>
  <c r="D354" i="11"/>
  <c r="C354" i="11"/>
  <c r="G354" i="11" s="1"/>
  <c r="P353" i="11"/>
  <c r="O353" i="11"/>
  <c r="N353" i="11"/>
  <c r="M353" i="11"/>
  <c r="Q353" i="11" s="1"/>
  <c r="K353" i="11"/>
  <c r="J353" i="11"/>
  <c r="I353" i="11"/>
  <c r="H353" i="11"/>
  <c r="L353" i="11" s="1"/>
  <c r="F353" i="11"/>
  <c r="E353" i="11"/>
  <c r="D353" i="11"/>
  <c r="C353" i="11"/>
  <c r="G353" i="11" s="1"/>
  <c r="P352" i="11"/>
  <c r="O352" i="11"/>
  <c r="N352" i="11"/>
  <c r="M352" i="11"/>
  <c r="Q352" i="11" s="1"/>
  <c r="K352" i="11"/>
  <c r="J352" i="11"/>
  <c r="I352" i="11"/>
  <c r="H352" i="11"/>
  <c r="L352" i="11" s="1"/>
  <c r="F352" i="11"/>
  <c r="E352" i="11"/>
  <c r="D352" i="11"/>
  <c r="C352" i="11"/>
  <c r="G352" i="11" s="1"/>
  <c r="F351" i="11"/>
  <c r="F350" i="11" s="1"/>
  <c r="E351" i="11"/>
  <c r="D351" i="11"/>
  <c r="D350" i="11" s="1"/>
  <c r="C351" i="11"/>
  <c r="G351" i="11" s="1"/>
  <c r="G350" i="11" s="1"/>
  <c r="E350" i="11"/>
  <c r="J351" i="11" s="1"/>
  <c r="J350" i="11" s="1"/>
  <c r="C350" i="11"/>
  <c r="H351" i="11" s="1"/>
  <c r="P348" i="11"/>
  <c r="O348" i="11"/>
  <c r="N348" i="11"/>
  <c r="M348" i="11"/>
  <c r="Q348" i="11" s="1"/>
  <c r="K348" i="11"/>
  <c r="J348" i="11"/>
  <c r="I348" i="11"/>
  <c r="H348" i="11"/>
  <c r="L348" i="11" s="1"/>
  <c r="F348" i="11"/>
  <c r="E348" i="11"/>
  <c r="D348" i="11"/>
  <c r="C348" i="11"/>
  <c r="G348" i="11" s="1"/>
  <c r="P347" i="11"/>
  <c r="O347" i="11"/>
  <c r="N347" i="11"/>
  <c r="M347" i="11"/>
  <c r="Q347" i="11" s="1"/>
  <c r="K347" i="11"/>
  <c r="J347" i="11"/>
  <c r="I347" i="11"/>
  <c r="H347" i="11"/>
  <c r="L347" i="11" s="1"/>
  <c r="F347" i="11"/>
  <c r="E347" i="11"/>
  <c r="D347" i="11"/>
  <c r="C347" i="11"/>
  <c r="G347" i="11" s="1"/>
  <c r="P346" i="11"/>
  <c r="O346" i="11"/>
  <c r="N346" i="11"/>
  <c r="M346" i="11"/>
  <c r="Q346" i="11" s="1"/>
  <c r="K346" i="11"/>
  <c r="J346" i="11"/>
  <c r="I346" i="11"/>
  <c r="H346" i="11"/>
  <c r="L346" i="11" s="1"/>
  <c r="F346" i="11"/>
  <c r="E346" i="11"/>
  <c r="D346" i="11"/>
  <c r="C346" i="11"/>
  <c r="G346" i="11" s="1"/>
  <c r="F345" i="11"/>
  <c r="F344" i="11" s="1"/>
  <c r="K345" i="11" s="1"/>
  <c r="K344" i="11" s="1"/>
  <c r="P345" i="11" s="1"/>
  <c r="P344" i="11" s="1"/>
  <c r="E345" i="11"/>
  <c r="D345" i="11"/>
  <c r="D344" i="11" s="1"/>
  <c r="I345" i="11" s="1"/>
  <c r="I344" i="11" s="1"/>
  <c r="N345" i="11" s="1"/>
  <c r="N344" i="11" s="1"/>
  <c r="C345" i="11"/>
  <c r="G345" i="11" s="1"/>
  <c r="G344" i="11" s="1"/>
  <c r="E344" i="11"/>
  <c r="J345" i="11" s="1"/>
  <c r="J344" i="11" s="1"/>
  <c r="O345" i="11" s="1"/>
  <c r="O344" i="11" s="1"/>
  <c r="C344" i="11"/>
  <c r="H345" i="11" s="1"/>
  <c r="P343" i="11"/>
  <c r="O343" i="11"/>
  <c r="N343" i="11"/>
  <c r="M343" i="11"/>
  <c r="Q343" i="11" s="1"/>
  <c r="K343" i="11"/>
  <c r="J343" i="11"/>
  <c r="I343" i="11"/>
  <c r="H343" i="11"/>
  <c r="L343" i="11" s="1"/>
  <c r="F343" i="11"/>
  <c r="E343" i="11"/>
  <c r="D343" i="11"/>
  <c r="C343" i="11"/>
  <c r="G343" i="11" s="1"/>
  <c r="P342" i="11"/>
  <c r="O342" i="11"/>
  <c r="N342" i="11"/>
  <c r="M342" i="11"/>
  <c r="Q342" i="11" s="1"/>
  <c r="K342" i="11"/>
  <c r="J342" i="11"/>
  <c r="I342" i="11"/>
  <c r="H342" i="11"/>
  <c r="L342" i="11" s="1"/>
  <c r="F342" i="11"/>
  <c r="E342" i="11"/>
  <c r="D342" i="11"/>
  <c r="C342" i="11"/>
  <c r="G342" i="11" s="1"/>
  <c r="P341" i="11"/>
  <c r="O341" i="11"/>
  <c r="N341" i="11"/>
  <c r="M341" i="11"/>
  <c r="Q341" i="11" s="1"/>
  <c r="K341" i="11"/>
  <c r="J341" i="11"/>
  <c r="I341" i="11"/>
  <c r="H341" i="11"/>
  <c r="L341" i="11" s="1"/>
  <c r="F341" i="11"/>
  <c r="E341" i="11"/>
  <c r="D341" i="11"/>
  <c r="C341" i="11"/>
  <c r="G341" i="11" s="1"/>
  <c r="F340" i="11"/>
  <c r="E340" i="11"/>
  <c r="E339" i="11" s="1"/>
  <c r="J340" i="11" s="1"/>
  <c r="J339" i="11" s="1"/>
  <c r="O340" i="11" s="1"/>
  <c r="O339" i="11" s="1"/>
  <c r="D340" i="11"/>
  <c r="C340" i="11"/>
  <c r="G340" i="11" s="1"/>
  <c r="G339" i="11" s="1"/>
  <c r="F339" i="11"/>
  <c r="K340" i="11" s="1"/>
  <c r="K339" i="11" s="1"/>
  <c r="P340" i="11" s="1"/>
  <c r="P339" i="11" s="1"/>
  <c r="D339" i="11"/>
  <c r="I340" i="11" s="1"/>
  <c r="I339" i="11" s="1"/>
  <c r="N340" i="11" s="1"/>
  <c r="N339" i="11" s="1"/>
  <c r="P338" i="11"/>
  <c r="O338" i="11"/>
  <c r="N338" i="11"/>
  <c r="M338" i="11"/>
  <c r="Q338" i="11" s="1"/>
  <c r="K338" i="11"/>
  <c r="J338" i="11"/>
  <c r="I338" i="11"/>
  <c r="H338" i="11"/>
  <c r="L338" i="11" s="1"/>
  <c r="F338" i="11"/>
  <c r="E338" i="11"/>
  <c r="D338" i="11"/>
  <c r="C338" i="11"/>
  <c r="G338" i="11" s="1"/>
  <c r="P337" i="11"/>
  <c r="O337" i="11"/>
  <c r="N337" i="11"/>
  <c r="M337" i="11"/>
  <c r="Q337" i="11" s="1"/>
  <c r="K337" i="11"/>
  <c r="J337" i="11"/>
  <c r="I337" i="11"/>
  <c r="H337" i="11"/>
  <c r="L337" i="11" s="1"/>
  <c r="F337" i="11"/>
  <c r="E337" i="11"/>
  <c r="D337" i="11"/>
  <c r="C337" i="11"/>
  <c r="G337" i="11" s="1"/>
  <c r="P336" i="11"/>
  <c r="O336" i="11"/>
  <c r="N336" i="11"/>
  <c r="M336" i="11"/>
  <c r="Q336" i="11" s="1"/>
  <c r="K336" i="11"/>
  <c r="J336" i="11"/>
  <c r="I336" i="11"/>
  <c r="H336" i="11"/>
  <c r="L336" i="11" s="1"/>
  <c r="F336" i="11"/>
  <c r="E336" i="11"/>
  <c r="D336" i="11"/>
  <c r="C336" i="11"/>
  <c r="G336" i="11" s="1"/>
  <c r="F335" i="11"/>
  <c r="F334" i="11" s="1"/>
  <c r="K335" i="11" s="1"/>
  <c r="K334" i="11" s="1"/>
  <c r="P335" i="11" s="1"/>
  <c r="P334" i="11" s="1"/>
  <c r="E335" i="11"/>
  <c r="D335" i="11"/>
  <c r="D334" i="11" s="1"/>
  <c r="I335" i="11" s="1"/>
  <c r="I334" i="11" s="1"/>
  <c r="N335" i="11" s="1"/>
  <c r="N334" i="11" s="1"/>
  <c r="C335" i="11"/>
  <c r="G335" i="11" s="1"/>
  <c r="G334" i="11" s="1"/>
  <c r="E334" i="11"/>
  <c r="J335" i="11" s="1"/>
  <c r="J334" i="11" s="1"/>
  <c r="O335" i="11" s="1"/>
  <c r="O334" i="11" s="1"/>
  <c r="C334" i="11"/>
  <c r="H335" i="11" s="1"/>
  <c r="P333" i="11"/>
  <c r="O333" i="11"/>
  <c r="N333" i="11"/>
  <c r="M333" i="11"/>
  <c r="Q333" i="11" s="1"/>
  <c r="K333" i="11"/>
  <c r="J333" i="11"/>
  <c r="I333" i="11"/>
  <c r="H333" i="11"/>
  <c r="L333" i="11" s="1"/>
  <c r="F333" i="11"/>
  <c r="E333" i="11"/>
  <c r="D333" i="11"/>
  <c r="C333" i="11"/>
  <c r="G333" i="11" s="1"/>
  <c r="P332" i="11"/>
  <c r="O332" i="11"/>
  <c r="N332" i="11"/>
  <c r="M332" i="11"/>
  <c r="Q332" i="11" s="1"/>
  <c r="K332" i="11"/>
  <c r="J332" i="11"/>
  <c r="I332" i="11"/>
  <c r="H332" i="11"/>
  <c r="L332" i="11" s="1"/>
  <c r="F332" i="11"/>
  <c r="E332" i="11"/>
  <c r="D332" i="11"/>
  <c r="C332" i="11"/>
  <c r="G332" i="11" s="1"/>
  <c r="P331" i="11"/>
  <c r="O331" i="11"/>
  <c r="N331" i="11"/>
  <c r="M331" i="11"/>
  <c r="Q331" i="11" s="1"/>
  <c r="K331" i="11"/>
  <c r="J331" i="11"/>
  <c r="I331" i="11"/>
  <c r="H331" i="11"/>
  <c r="L331" i="11" s="1"/>
  <c r="F331" i="11"/>
  <c r="E331" i="11"/>
  <c r="D331" i="11"/>
  <c r="C331" i="11"/>
  <c r="G331" i="11" s="1"/>
  <c r="F330" i="11"/>
  <c r="E330" i="11"/>
  <c r="E329" i="11" s="1"/>
  <c r="J330" i="11" s="1"/>
  <c r="J329" i="11" s="1"/>
  <c r="O330" i="11" s="1"/>
  <c r="O329" i="11" s="1"/>
  <c r="D330" i="11"/>
  <c r="C330" i="11"/>
  <c r="G330" i="11" s="1"/>
  <c r="G329" i="11" s="1"/>
  <c r="F329" i="11"/>
  <c r="K330" i="11" s="1"/>
  <c r="K329" i="11" s="1"/>
  <c r="P330" i="11" s="1"/>
  <c r="P329" i="11" s="1"/>
  <c r="D329" i="11"/>
  <c r="I330" i="11" s="1"/>
  <c r="I329" i="11" s="1"/>
  <c r="N330" i="11" s="1"/>
  <c r="N329" i="11" s="1"/>
  <c r="P328" i="11"/>
  <c r="O328" i="11"/>
  <c r="N328" i="11"/>
  <c r="M328" i="11"/>
  <c r="Q328" i="11" s="1"/>
  <c r="K328" i="11"/>
  <c r="J328" i="11"/>
  <c r="I328" i="11"/>
  <c r="H328" i="11"/>
  <c r="L328" i="11" s="1"/>
  <c r="F328" i="11"/>
  <c r="E328" i="11"/>
  <c r="D328" i="11"/>
  <c r="C328" i="11"/>
  <c r="G328" i="11" s="1"/>
  <c r="P327" i="11"/>
  <c r="O327" i="11"/>
  <c r="N327" i="11"/>
  <c r="M327" i="11"/>
  <c r="Q327" i="11" s="1"/>
  <c r="K327" i="11"/>
  <c r="J327" i="11"/>
  <c r="I327" i="11"/>
  <c r="H327" i="11"/>
  <c r="L327" i="11" s="1"/>
  <c r="F327" i="11"/>
  <c r="E327" i="11"/>
  <c r="D327" i="11"/>
  <c r="C327" i="11"/>
  <c r="G327" i="11" s="1"/>
  <c r="P326" i="11"/>
  <c r="O326" i="11"/>
  <c r="N326" i="11"/>
  <c r="M326" i="11"/>
  <c r="Q326" i="11" s="1"/>
  <c r="K326" i="11"/>
  <c r="J326" i="11"/>
  <c r="I326" i="11"/>
  <c r="H326" i="11"/>
  <c r="L326" i="11" s="1"/>
  <c r="F326" i="11"/>
  <c r="E326" i="11"/>
  <c r="D326" i="11"/>
  <c r="C326" i="11"/>
  <c r="G326" i="11" s="1"/>
  <c r="F325" i="11"/>
  <c r="F324" i="11" s="1"/>
  <c r="K325" i="11" s="1"/>
  <c r="K324" i="11" s="1"/>
  <c r="P325" i="11" s="1"/>
  <c r="P324" i="11" s="1"/>
  <c r="E325" i="11"/>
  <c r="D325" i="11"/>
  <c r="D324" i="11" s="1"/>
  <c r="I325" i="11" s="1"/>
  <c r="I324" i="11" s="1"/>
  <c r="N325" i="11" s="1"/>
  <c r="N324" i="11" s="1"/>
  <c r="C325" i="11"/>
  <c r="G325" i="11" s="1"/>
  <c r="G324" i="11" s="1"/>
  <c r="E324" i="11"/>
  <c r="J325" i="11" s="1"/>
  <c r="J324" i="11" s="1"/>
  <c r="O325" i="11" s="1"/>
  <c r="O324" i="11" s="1"/>
  <c r="C324" i="11"/>
  <c r="H325" i="11" s="1"/>
  <c r="P323" i="11"/>
  <c r="O323" i="11"/>
  <c r="N323" i="11"/>
  <c r="M323" i="11"/>
  <c r="Q323" i="11" s="1"/>
  <c r="K323" i="11"/>
  <c r="J323" i="11"/>
  <c r="I323" i="11"/>
  <c r="H323" i="11"/>
  <c r="L323" i="11" s="1"/>
  <c r="F323" i="11"/>
  <c r="E323" i="11"/>
  <c r="D323" i="11"/>
  <c r="C323" i="11"/>
  <c r="G323" i="11" s="1"/>
  <c r="P322" i="11"/>
  <c r="O322" i="11"/>
  <c r="N322" i="11"/>
  <c r="M322" i="11"/>
  <c r="Q322" i="11" s="1"/>
  <c r="K322" i="11"/>
  <c r="J322" i="11"/>
  <c r="I322" i="11"/>
  <c r="H322" i="11"/>
  <c r="L322" i="11" s="1"/>
  <c r="F322" i="11"/>
  <c r="E322" i="11"/>
  <c r="D322" i="11"/>
  <c r="C322" i="11"/>
  <c r="G322" i="11" s="1"/>
  <c r="P321" i="11"/>
  <c r="O321" i="11"/>
  <c r="N321" i="11"/>
  <c r="M321" i="11"/>
  <c r="Q321" i="11" s="1"/>
  <c r="K321" i="11"/>
  <c r="J321" i="11"/>
  <c r="I321" i="11"/>
  <c r="H321" i="11"/>
  <c r="L321" i="11" s="1"/>
  <c r="F321" i="11"/>
  <c r="E321" i="11"/>
  <c r="D321" i="11"/>
  <c r="C321" i="11"/>
  <c r="G321" i="11" s="1"/>
  <c r="F320" i="11"/>
  <c r="E320" i="11"/>
  <c r="E319" i="11" s="1"/>
  <c r="J320" i="11" s="1"/>
  <c r="J319" i="11" s="1"/>
  <c r="O320" i="11" s="1"/>
  <c r="O319" i="11" s="1"/>
  <c r="D320" i="11"/>
  <c r="C320" i="11"/>
  <c r="G320" i="11" s="1"/>
  <c r="G319" i="11" s="1"/>
  <c r="F319" i="11"/>
  <c r="K320" i="11" s="1"/>
  <c r="K319" i="11" s="1"/>
  <c r="P320" i="11" s="1"/>
  <c r="P319" i="11" s="1"/>
  <c r="D319" i="11"/>
  <c r="I320" i="11" s="1"/>
  <c r="I319" i="11" s="1"/>
  <c r="N320" i="11" s="1"/>
  <c r="N319" i="11" s="1"/>
  <c r="P318" i="11"/>
  <c r="O318" i="11"/>
  <c r="N318" i="11"/>
  <c r="M318" i="11"/>
  <c r="Q318" i="11" s="1"/>
  <c r="K318" i="11"/>
  <c r="J318" i="11"/>
  <c r="I318" i="11"/>
  <c r="H318" i="11"/>
  <c r="L318" i="11" s="1"/>
  <c r="F318" i="11"/>
  <c r="E318" i="11"/>
  <c r="D318" i="11"/>
  <c r="C318" i="11"/>
  <c r="G318" i="11" s="1"/>
  <c r="P317" i="11"/>
  <c r="O317" i="11"/>
  <c r="N317" i="11"/>
  <c r="M317" i="11"/>
  <c r="Q317" i="11" s="1"/>
  <c r="K317" i="11"/>
  <c r="J317" i="11"/>
  <c r="I317" i="11"/>
  <c r="H317" i="11"/>
  <c r="L317" i="11" s="1"/>
  <c r="F317" i="11"/>
  <c r="E317" i="11"/>
  <c r="D317" i="11"/>
  <c r="C317" i="11"/>
  <c r="G317" i="11" s="1"/>
  <c r="P316" i="11"/>
  <c r="O316" i="11"/>
  <c r="N316" i="11"/>
  <c r="M316" i="11"/>
  <c r="Q316" i="11" s="1"/>
  <c r="K316" i="11"/>
  <c r="J316" i="11"/>
  <c r="I316" i="11"/>
  <c r="H316" i="11"/>
  <c r="L316" i="11" s="1"/>
  <c r="F316" i="11"/>
  <c r="E316" i="11"/>
  <c r="D316" i="11"/>
  <c r="C316" i="11"/>
  <c r="G316" i="11" s="1"/>
  <c r="F315" i="11"/>
  <c r="F314" i="11" s="1"/>
  <c r="K315" i="11" s="1"/>
  <c r="K314" i="11" s="1"/>
  <c r="P315" i="11" s="1"/>
  <c r="P314" i="11" s="1"/>
  <c r="E315" i="11"/>
  <c r="D315" i="11"/>
  <c r="D314" i="11" s="1"/>
  <c r="I315" i="11" s="1"/>
  <c r="I314" i="11" s="1"/>
  <c r="N315" i="11" s="1"/>
  <c r="N314" i="11" s="1"/>
  <c r="C315" i="11"/>
  <c r="G315" i="11" s="1"/>
  <c r="G314" i="11" s="1"/>
  <c r="E314" i="11"/>
  <c r="J315" i="11" s="1"/>
  <c r="J314" i="11" s="1"/>
  <c r="O315" i="11" s="1"/>
  <c r="O314" i="11" s="1"/>
  <c r="C314" i="11"/>
  <c r="H315" i="11" s="1"/>
  <c r="P313" i="11"/>
  <c r="O313" i="11"/>
  <c r="N313" i="11"/>
  <c r="M313" i="11"/>
  <c r="Q313" i="11" s="1"/>
  <c r="K313" i="11"/>
  <c r="J313" i="11"/>
  <c r="I313" i="11"/>
  <c r="H313" i="11"/>
  <c r="L313" i="11" s="1"/>
  <c r="F313" i="11"/>
  <c r="E313" i="11"/>
  <c r="D313" i="11"/>
  <c r="C313" i="11"/>
  <c r="G313" i="11" s="1"/>
  <c r="P312" i="11"/>
  <c r="O312" i="11"/>
  <c r="N312" i="11"/>
  <c r="M312" i="11"/>
  <c r="Q312" i="11" s="1"/>
  <c r="K312" i="11"/>
  <c r="J312" i="11"/>
  <c r="I312" i="11"/>
  <c r="H312" i="11"/>
  <c r="L312" i="11" s="1"/>
  <c r="F312" i="11"/>
  <c r="E312" i="11"/>
  <c r="D312" i="11"/>
  <c r="C312" i="11"/>
  <c r="G312" i="11" s="1"/>
  <c r="P311" i="11"/>
  <c r="O311" i="11"/>
  <c r="N311" i="11"/>
  <c r="M311" i="11"/>
  <c r="Q311" i="11" s="1"/>
  <c r="K311" i="11"/>
  <c r="J311" i="11"/>
  <c r="I311" i="11"/>
  <c r="H311" i="11"/>
  <c r="L311" i="11" s="1"/>
  <c r="F311" i="11"/>
  <c r="E311" i="11"/>
  <c r="D311" i="11"/>
  <c r="C311" i="11"/>
  <c r="G311" i="11" s="1"/>
  <c r="F310" i="11"/>
  <c r="E310" i="11"/>
  <c r="E309" i="11" s="1"/>
  <c r="J310" i="11" s="1"/>
  <c r="J309" i="11" s="1"/>
  <c r="O310" i="11" s="1"/>
  <c r="O309" i="11" s="1"/>
  <c r="D310" i="11"/>
  <c r="C310" i="11"/>
  <c r="G310" i="11" s="1"/>
  <c r="G309" i="11" s="1"/>
  <c r="F309" i="11"/>
  <c r="K310" i="11" s="1"/>
  <c r="K309" i="11" s="1"/>
  <c r="P310" i="11" s="1"/>
  <c r="P309" i="11" s="1"/>
  <c r="D309" i="11"/>
  <c r="I310" i="11" s="1"/>
  <c r="I309" i="11" s="1"/>
  <c r="N310" i="11" s="1"/>
  <c r="N309" i="11" s="1"/>
  <c r="P308" i="11"/>
  <c r="O308" i="11"/>
  <c r="N308" i="11"/>
  <c r="M308" i="11"/>
  <c r="Q308" i="11" s="1"/>
  <c r="K308" i="11"/>
  <c r="J308" i="11"/>
  <c r="I308" i="11"/>
  <c r="H308" i="11"/>
  <c r="L308" i="11" s="1"/>
  <c r="F308" i="11"/>
  <c r="E308" i="11"/>
  <c r="D308" i="11"/>
  <c r="C308" i="11"/>
  <c r="G308" i="11" s="1"/>
  <c r="P307" i="11"/>
  <c r="O307" i="11"/>
  <c r="N307" i="11"/>
  <c r="M307" i="11"/>
  <c r="Q307" i="11" s="1"/>
  <c r="K307" i="11"/>
  <c r="J307" i="11"/>
  <c r="I307" i="11"/>
  <c r="H307" i="11"/>
  <c r="L307" i="11" s="1"/>
  <c r="F307" i="11"/>
  <c r="E307" i="11"/>
  <c r="D307" i="11"/>
  <c r="C307" i="11"/>
  <c r="G307" i="11" s="1"/>
  <c r="P306" i="11"/>
  <c r="O306" i="11"/>
  <c r="N306" i="11"/>
  <c r="M306" i="11"/>
  <c r="Q306" i="11" s="1"/>
  <c r="K306" i="11"/>
  <c r="J306" i="11"/>
  <c r="I306" i="11"/>
  <c r="H306" i="11"/>
  <c r="L306" i="11" s="1"/>
  <c r="F306" i="11"/>
  <c r="E306" i="11"/>
  <c r="D306" i="11"/>
  <c r="C306" i="11"/>
  <c r="G306" i="11" s="1"/>
  <c r="F305" i="11"/>
  <c r="F304" i="11" s="1"/>
  <c r="K305" i="11" s="1"/>
  <c r="K304" i="11" s="1"/>
  <c r="P305" i="11" s="1"/>
  <c r="P304" i="11" s="1"/>
  <c r="E305" i="11"/>
  <c r="D305" i="11"/>
  <c r="D304" i="11" s="1"/>
  <c r="I305" i="11" s="1"/>
  <c r="I304" i="11" s="1"/>
  <c r="N305" i="11" s="1"/>
  <c r="N304" i="11" s="1"/>
  <c r="C305" i="11"/>
  <c r="G305" i="11" s="1"/>
  <c r="G304" i="11" s="1"/>
  <c r="E304" i="11"/>
  <c r="J305" i="11" s="1"/>
  <c r="J304" i="11" s="1"/>
  <c r="O305" i="11" s="1"/>
  <c r="O304" i="11" s="1"/>
  <c r="C304" i="11"/>
  <c r="H305" i="11" s="1"/>
  <c r="P303" i="11"/>
  <c r="O303" i="11"/>
  <c r="N303" i="11"/>
  <c r="M303" i="11"/>
  <c r="Q303" i="11" s="1"/>
  <c r="K303" i="11"/>
  <c r="J303" i="11"/>
  <c r="I303" i="11"/>
  <c r="H303" i="11"/>
  <c r="L303" i="11" s="1"/>
  <c r="F303" i="11"/>
  <c r="E303" i="11"/>
  <c r="D303" i="11"/>
  <c r="C303" i="11"/>
  <c r="G303" i="11" s="1"/>
  <c r="P302" i="11"/>
  <c r="O302" i="11"/>
  <c r="N302" i="11"/>
  <c r="M302" i="11"/>
  <c r="Q302" i="11" s="1"/>
  <c r="K302" i="11"/>
  <c r="J302" i="11"/>
  <c r="I302" i="11"/>
  <c r="H302" i="11"/>
  <c r="L302" i="11" s="1"/>
  <c r="F302" i="11"/>
  <c r="E302" i="11"/>
  <c r="D302" i="11"/>
  <c r="C302" i="11"/>
  <c r="G302" i="11" s="1"/>
  <c r="P301" i="11"/>
  <c r="O301" i="11"/>
  <c r="N301" i="11"/>
  <c r="M301" i="11"/>
  <c r="Q301" i="11" s="1"/>
  <c r="K301" i="11"/>
  <c r="J301" i="11"/>
  <c r="I301" i="11"/>
  <c r="H301" i="11"/>
  <c r="L301" i="11" s="1"/>
  <c r="F301" i="11"/>
  <c r="E301" i="11"/>
  <c r="D301" i="11"/>
  <c r="C301" i="11"/>
  <c r="G301" i="11" s="1"/>
  <c r="F300" i="11"/>
  <c r="E300" i="11"/>
  <c r="E299" i="11" s="1"/>
  <c r="J300" i="11" s="1"/>
  <c r="J299" i="11" s="1"/>
  <c r="O300" i="11" s="1"/>
  <c r="O299" i="11" s="1"/>
  <c r="D300" i="11"/>
  <c r="C300" i="11"/>
  <c r="G300" i="11" s="1"/>
  <c r="G299" i="11" s="1"/>
  <c r="F299" i="11"/>
  <c r="K300" i="11" s="1"/>
  <c r="K299" i="11" s="1"/>
  <c r="P300" i="11" s="1"/>
  <c r="P299" i="11" s="1"/>
  <c r="D299" i="11"/>
  <c r="I300" i="11" s="1"/>
  <c r="I299" i="11" s="1"/>
  <c r="N300" i="11" s="1"/>
  <c r="N299" i="11" s="1"/>
  <c r="P298" i="11"/>
  <c r="O298" i="11"/>
  <c r="N298" i="11"/>
  <c r="M298" i="11"/>
  <c r="Q298" i="11" s="1"/>
  <c r="K298" i="11"/>
  <c r="J298" i="11"/>
  <c r="I298" i="11"/>
  <c r="H298" i="11"/>
  <c r="L298" i="11" s="1"/>
  <c r="F298" i="11"/>
  <c r="E298" i="11"/>
  <c r="D298" i="11"/>
  <c r="C298" i="11"/>
  <c r="G298" i="11" s="1"/>
  <c r="P297" i="11"/>
  <c r="O297" i="11"/>
  <c r="N297" i="11"/>
  <c r="M297" i="11"/>
  <c r="Q297" i="11" s="1"/>
  <c r="K297" i="11"/>
  <c r="J297" i="11"/>
  <c r="I297" i="11"/>
  <c r="H297" i="11"/>
  <c r="L297" i="11" s="1"/>
  <c r="F297" i="11"/>
  <c r="E297" i="11"/>
  <c r="D297" i="11"/>
  <c r="C297" i="11"/>
  <c r="G297" i="11" s="1"/>
  <c r="P296" i="11"/>
  <c r="O296" i="11"/>
  <c r="N296" i="11"/>
  <c r="M296" i="11"/>
  <c r="Q296" i="11" s="1"/>
  <c r="K296" i="11"/>
  <c r="J296" i="11"/>
  <c r="I296" i="11"/>
  <c r="H296" i="11"/>
  <c r="L296" i="11" s="1"/>
  <c r="F296" i="11"/>
  <c r="E296" i="11"/>
  <c r="D296" i="11"/>
  <c r="C296" i="11"/>
  <c r="G296" i="11" s="1"/>
  <c r="F295" i="11"/>
  <c r="F294" i="11" s="1"/>
  <c r="E295" i="11"/>
  <c r="D295" i="11"/>
  <c r="D294" i="11" s="1"/>
  <c r="C295" i="11"/>
  <c r="G295" i="11" s="1"/>
  <c r="G294" i="11" s="1"/>
  <c r="G293" i="11" s="1"/>
  <c r="C15" i="13" s="1"/>
  <c r="E294" i="11"/>
  <c r="J295" i="11" s="1"/>
  <c r="J294" i="11" s="1"/>
  <c r="C294" i="11"/>
  <c r="H295" i="11" s="1"/>
  <c r="P292" i="11"/>
  <c r="O292" i="11"/>
  <c r="N292" i="11"/>
  <c r="M292" i="11"/>
  <c r="Q292" i="11" s="1"/>
  <c r="K292" i="11"/>
  <c r="J292" i="11"/>
  <c r="I292" i="11"/>
  <c r="H292" i="11"/>
  <c r="L292" i="11" s="1"/>
  <c r="F292" i="11"/>
  <c r="E292" i="11"/>
  <c r="D292" i="11"/>
  <c r="C292" i="11"/>
  <c r="G292" i="11" s="1"/>
  <c r="P291" i="11"/>
  <c r="O291" i="11"/>
  <c r="N291" i="11"/>
  <c r="M291" i="11"/>
  <c r="Q291" i="11" s="1"/>
  <c r="K291" i="11"/>
  <c r="J291" i="11"/>
  <c r="I291" i="11"/>
  <c r="H291" i="11"/>
  <c r="L291" i="11" s="1"/>
  <c r="F291" i="11"/>
  <c r="E291" i="11"/>
  <c r="D291" i="11"/>
  <c r="C291" i="11"/>
  <c r="G291" i="11" s="1"/>
  <c r="P290" i="11"/>
  <c r="O290" i="11"/>
  <c r="N290" i="11"/>
  <c r="M290" i="11"/>
  <c r="Q290" i="11" s="1"/>
  <c r="K290" i="11"/>
  <c r="J290" i="11"/>
  <c r="I290" i="11"/>
  <c r="H290" i="11"/>
  <c r="L290" i="11" s="1"/>
  <c r="F290" i="11"/>
  <c r="E290" i="11"/>
  <c r="D290" i="11"/>
  <c r="C290" i="11"/>
  <c r="G290" i="11" s="1"/>
  <c r="F289" i="11"/>
  <c r="F288" i="11" s="1"/>
  <c r="E289" i="11"/>
  <c r="D289" i="11"/>
  <c r="D288" i="11" s="1"/>
  <c r="C289" i="11"/>
  <c r="G289" i="11" s="1"/>
  <c r="G288" i="11" s="1"/>
  <c r="E288" i="11"/>
  <c r="J289" i="11" s="1"/>
  <c r="J288" i="11" s="1"/>
  <c r="C288" i="11"/>
  <c r="H289" i="11" s="1"/>
  <c r="P287" i="11"/>
  <c r="O287" i="11"/>
  <c r="N287" i="11"/>
  <c r="M287" i="11"/>
  <c r="Q287" i="11" s="1"/>
  <c r="K287" i="11"/>
  <c r="J287" i="11"/>
  <c r="I287" i="11"/>
  <c r="H287" i="11"/>
  <c r="L287" i="11" s="1"/>
  <c r="F287" i="11"/>
  <c r="E287" i="11"/>
  <c r="D287" i="11"/>
  <c r="C287" i="11"/>
  <c r="G287" i="11" s="1"/>
  <c r="P286" i="11"/>
  <c r="O286" i="11"/>
  <c r="N286" i="11"/>
  <c r="M286" i="11"/>
  <c r="Q286" i="11" s="1"/>
  <c r="K286" i="11"/>
  <c r="J286" i="11"/>
  <c r="I286" i="11"/>
  <c r="H286" i="11"/>
  <c r="L286" i="11" s="1"/>
  <c r="F286" i="11"/>
  <c r="E286" i="11"/>
  <c r="D286" i="11"/>
  <c r="C286" i="11"/>
  <c r="G286" i="11" s="1"/>
  <c r="P285" i="11"/>
  <c r="O285" i="11"/>
  <c r="N285" i="11"/>
  <c r="M285" i="11"/>
  <c r="Q285" i="11" s="1"/>
  <c r="K285" i="11"/>
  <c r="J285" i="11"/>
  <c r="I285" i="11"/>
  <c r="H285" i="11"/>
  <c r="L285" i="11" s="1"/>
  <c r="F285" i="11"/>
  <c r="E285" i="11"/>
  <c r="D285" i="11"/>
  <c r="C285" i="11"/>
  <c r="G285" i="11" s="1"/>
  <c r="F284" i="11"/>
  <c r="E284" i="11"/>
  <c r="E283" i="11" s="1"/>
  <c r="D284" i="11"/>
  <c r="C284" i="11"/>
  <c r="G284" i="11" s="1"/>
  <c r="G283" i="11" s="1"/>
  <c r="F283" i="11"/>
  <c r="K284" i="11" s="1"/>
  <c r="K283" i="11" s="1"/>
  <c r="D283" i="11"/>
  <c r="I284" i="11" s="1"/>
  <c r="I283" i="11" s="1"/>
  <c r="P282" i="11"/>
  <c r="O282" i="11"/>
  <c r="N282" i="11"/>
  <c r="M282" i="11"/>
  <c r="Q282" i="11" s="1"/>
  <c r="K282" i="11"/>
  <c r="J282" i="11"/>
  <c r="I282" i="11"/>
  <c r="H282" i="11"/>
  <c r="L282" i="11" s="1"/>
  <c r="F282" i="11"/>
  <c r="E282" i="11"/>
  <c r="D282" i="11"/>
  <c r="C282" i="11"/>
  <c r="G282" i="11" s="1"/>
  <c r="P281" i="11"/>
  <c r="O281" i="11"/>
  <c r="N281" i="11"/>
  <c r="M281" i="11"/>
  <c r="Q281" i="11" s="1"/>
  <c r="K281" i="11"/>
  <c r="J281" i="11"/>
  <c r="I281" i="11"/>
  <c r="H281" i="11"/>
  <c r="L281" i="11" s="1"/>
  <c r="F281" i="11"/>
  <c r="E281" i="11"/>
  <c r="D281" i="11"/>
  <c r="C281" i="11"/>
  <c r="G281" i="11" s="1"/>
  <c r="P280" i="11"/>
  <c r="O280" i="11"/>
  <c r="N280" i="11"/>
  <c r="M280" i="11"/>
  <c r="Q280" i="11" s="1"/>
  <c r="K280" i="11"/>
  <c r="J280" i="11"/>
  <c r="I280" i="11"/>
  <c r="H280" i="11"/>
  <c r="L280" i="11" s="1"/>
  <c r="F280" i="11"/>
  <c r="E280" i="11"/>
  <c r="D280" i="11"/>
  <c r="C280" i="11"/>
  <c r="G280" i="11" s="1"/>
  <c r="F279" i="11"/>
  <c r="F278" i="11" s="1"/>
  <c r="E279" i="11"/>
  <c r="E278" i="11" s="1"/>
  <c r="D279" i="11"/>
  <c r="D278" i="11" s="1"/>
  <c r="C279" i="11"/>
  <c r="G279" i="11" s="1"/>
  <c r="G278" i="11" s="1"/>
  <c r="C278" i="11"/>
  <c r="H279" i="11" s="1"/>
  <c r="P277" i="11"/>
  <c r="O277" i="11"/>
  <c r="N277" i="11"/>
  <c r="M277" i="11"/>
  <c r="Q277" i="11" s="1"/>
  <c r="K277" i="11"/>
  <c r="J277" i="11"/>
  <c r="I277" i="11"/>
  <c r="H277" i="11"/>
  <c r="L277" i="11" s="1"/>
  <c r="F277" i="11"/>
  <c r="E277" i="11"/>
  <c r="D277" i="11"/>
  <c r="C277" i="11"/>
  <c r="G277" i="11" s="1"/>
  <c r="P276" i="11"/>
  <c r="O276" i="11"/>
  <c r="N276" i="11"/>
  <c r="M276" i="11"/>
  <c r="Q276" i="11" s="1"/>
  <c r="K276" i="11"/>
  <c r="J276" i="11"/>
  <c r="I276" i="11"/>
  <c r="H276" i="11"/>
  <c r="L276" i="11" s="1"/>
  <c r="F276" i="11"/>
  <c r="E276" i="11"/>
  <c r="D276" i="11"/>
  <c r="C276" i="11"/>
  <c r="G276" i="11" s="1"/>
  <c r="P275" i="11"/>
  <c r="O275" i="11"/>
  <c r="N275" i="11"/>
  <c r="M275" i="11"/>
  <c r="Q275" i="11" s="1"/>
  <c r="K275" i="11"/>
  <c r="J275" i="11"/>
  <c r="I275" i="11"/>
  <c r="H275" i="11"/>
  <c r="L275" i="11" s="1"/>
  <c r="F275" i="11"/>
  <c r="E275" i="11"/>
  <c r="D275" i="11"/>
  <c r="C275" i="11"/>
  <c r="G275" i="11" s="1"/>
  <c r="F274" i="11"/>
  <c r="E274" i="11"/>
  <c r="E273" i="11" s="1"/>
  <c r="D274" i="11"/>
  <c r="C274" i="11"/>
  <c r="G274" i="11" s="1"/>
  <c r="G273" i="11" s="1"/>
  <c r="F273" i="11"/>
  <c r="K274" i="11" s="1"/>
  <c r="K273" i="11" s="1"/>
  <c r="D273" i="11"/>
  <c r="I274" i="11" s="1"/>
  <c r="I273" i="11" s="1"/>
  <c r="P272" i="11"/>
  <c r="O272" i="11"/>
  <c r="N272" i="11"/>
  <c r="M272" i="11"/>
  <c r="Q272" i="11" s="1"/>
  <c r="K272" i="11"/>
  <c r="J272" i="11"/>
  <c r="I272" i="11"/>
  <c r="H272" i="11"/>
  <c r="L272" i="11" s="1"/>
  <c r="F272" i="11"/>
  <c r="E272" i="11"/>
  <c r="D272" i="11"/>
  <c r="C272" i="11"/>
  <c r="G272" i="11" s="1"/>
  <c r="P271" i="11"/>
  <c r="O271" i="11"/>
  <c r="N271" i="11"/>
  <c r="M271" i="11"/>
  <c r="Q271" i="11" s="1"/>
  <c r="K271" i="11"/>
  <c r="J271" i="11"/>
  <c r="I271" i="11"/>
  <c r="H271" i="11"/>
  <c r="L271" i="11" s="1"/>
  <c r="F271" i="11"/>
  <c r="E271" i="11"/>
  <c r="D271" i="11"/>
  <c r="C271" i="11"/>
  <c r="G271" i="11" s="1"/>
  <c r="P270" i="11"/>
  <c r="O270" i="11"/>
  <c r="N270" i="11"/>
  <c r="M270" i="11"/>
  <c r="Q270" i="11" s="1"/>
  <c r="K270" i="11"/>
  <c r="J270" i="11"/>
  <c r="I270" i="11"/>
  <c r="H270" i="11"/>
  <c r="L270" i="11" s="1"/>
  <c r="F270" i="11"/>
  <c r="E270" i="11"/>
  <c r="D270" i="11"/>
  <c r="C270" i="11"/>
  <c r="G270" i="11" s="1"/>
  <c r="F269" i="11"/>
  <c r="F268" i="11" s="1"/>
  <c r="E269" i="11"/>
  <c r="E268" i="11" s="1"/>
  <c r="D269" i="11"/>
  <c r="D268" i="11" s="1"/>
  <c r="C269" i="11"/>
  <c r="G269" i="11" s="1"/>
  <c r="G268" i="11" s="1"/>
  <c r="C268" i="11"/>
  <c r="H269" i="11" s="1"/>
  <c r="P267" i="11"/>
  <c r="O267" i="11"/>
  <c r="N267" i="11"/>
  <c r="M267" i="11"/>
  <c r="Q267" i="11" s="1"/>
  <c r="K267" i="11"/>
  <c r="J267" i="11"/>
  <c r="I267" i="11"/>
  <c r="H267" i="11"/>
  <c r="L267" i="11" s="1"/>
  <c r="F267" i="11"/>
  <c r="E267" i="11"/>
  <c r="D267" i="11"/>
  <c r="C267" i="11"/>
  <c r="G267" i="11" s="1"/>
  <c r="P266" i="11"/>
  <c r="O266" i="11"/>
  <c r="N266" i="11"/>
  <c r="M266" i="11"/>
  <c r="Q266" i="11" s="1"/>
  <c r="K266" i="11"/>
  <c r="J266" i="11"/>
  <c r="I266" i="11"/>
  <c r="H266" i="11"/>
  <c r="L266" i="11" s="1"/>
  <c r="F266" i="11"/>
  <c r="E266" i="11"/>
  <c r="D266" i="11"/>
  <c r="C266" i="11"/>
  <c r="G266" i="11" s="1"/>
  <c r="P265" i="11"/>
  <c r="O265" i="11"/>
  <c r="N265" i="11"/>
  <c r="M265" i="11"/>
  <c r="Q265" i="11" s="1"/>
  <c r="K265" i="11"/>
  <c r="J265" i="11"/>
  <c r="I265" i="11"/>
  <c r="H265" i="11"/>
  <c r="L265" i="11" s="1"/>
  <c r="F265" i="11"/>
  <c r="E265" i="11"/>
  <c r="D265" i="11"/>
  <c r="C265" i="11"/>
  <c r="G265" i="11" s="1"/>
  <c r="F264" i="11"/>
  <c r="E264" i="11"/>
  <c r="E263" i="11" s="1"/>
  <c r="D264" i="11"/>
  <c r="C264" i="11"/>
  <c r="G264" i="11" s="1"/>
  <c r="G263" i="11" s="1"/>
  <c r="F263" i="11"/>
  <c r="K264" i="11" s="1"/>
  <c r="K263" i="11" s="1"/>
  <c r="D263" i="11"/>
  <c r="I264" i="11" s="1"/>
  <c r="I263" i="11" s="1"/>
  <c r="P262" i="11"/>
  <c r="O262" i="11"/>
  <c r="N262" i="11"/>
  <c r="M262" i="11"/>
  <c r="Q262" i="11" s="1"/>
  <c r="K262" i="11"/>
  <c r="J262" i="11"/>
  <c r="I262" i="11"/>
  <c r="H262" i="11"/>
  <c r="L262" i="11" s="1"/>
  <c r="F262" i="11"/>
  <c r="E262" i="11"/>
  <c r="D262" i="11"/>
  <c r="C262" i="11"/>
  <c r="G262" i="11" s="1"/>
  <c r="P261" i="11"/>
  <c r="O261" i="11"/>
  <c r="N261" i="11"/>
  <c r="M261" i="11"/>
  <c r="Q261" i="11" s="1"/>
  <c r="K261" i="11"/>
  <c r="J261" i="11"/>
  <c r="I261" i="11"/>
  <c r="H261" i="11"/>
  <c r="L261" i="11" s="1"/>
  <c r="F261" i="11"/>
  <c r="E261" i="11"/>
  <c r="D261" i="11"/>
  <c r="C261" i="11"/>
  <c r="G261" i="11" s="1"/>
  <c r="P260" i="11"/>
  <c r="O260" i="11"/>
  <c r="N260" i="11"/>
  <c r="M260" i="11"/>
  <c r="Q260" i="11" s="1"/>
  <c r="K260" i="11"/>
  <c r="J260" i="11"/>
  <c r="I260" i="11"/>
  <c r="H260" i="11"/>
  <c r="L260" i="11" s="1"/>
  <c r="F260" i="11"/>
  <c r="E260" i="11"/>
  <c r="D260" i="11"/>
  <c r="C260" i="11"/>
  <c r="G260" i="11" s="1"/>
  <c r="F259" i="11"/>
  <c r="F258" i="11" s="1"/>
  <c r="E259" i="11"/>
  <c r="E258" i="11" s="1"/>
  <c r="D259" i="11"/>
  <c r="D258" i="11" s="1"/>
  <c r="C259" i="11"/>
  <c r="G259" i="11" s="1"/>
  <c r="G258" i="11" s="1"/>
  <c r="C258" i="11"/>
  <c r="H259" i="11" s="1"/>
  <c r="P257" i="11"/>
  <c r="O257" i="11"/>
  <c r="N257" i="11"/>
  <c r="M257" i="11"/>
  <c r="Q257" i="11" s="1"/>
  <c r="K257" i="11"/>
  <c r="J257" i="11"/>
  <c r="I257" i="11"/>
  <c r="H257" i="11"/>
  <c r="L257" i="11" s="1"/>
  <c r="F257" i="11"/>
  <c r="E257" i="11"/>
  <c r="D257" i="11"/>
  <c r="C257" i="11"/>
  <c r="G257" i="11" s="1"/>
  <c r="P256" i="11"/>
  <c r="O256" i="11"/>
  <c r="N256" i="11"/>
  <c r="M256" i="11"/>
  <c r="Q256" i="11" s="1"/>
  <c r="K256" i="11"/>
  <c r="J256" i="11"/>
  <c r="I256" i="11"/>
  <c r="H256" i="11"/>
  <c r="L256" i="11" s="1"/>
  <c r="F256" i="11"/>
  <c r="E256" i="11"/>
  <c r="D256" i="11"/>
  <c r="C256" i="11"/>
  <c r="G256" i="11" s="1"/>
  <c r="P255" i="11"/>
  <c r="O255" i="11"/>
  <c r="N255" i="11"/>
  <c r="M255" i="11"/>
  <c r="Q255" i="11" s="1"/>
  <c r="K255" i="11"/>
  <c r="J255" i="11"/>
  <c r="I255" i="11"/>
  <c r="H255" i="11"/>
  <c r="L255" i="11" s="1"/>
  <c r="F255" i="11"/>
  <c r="E255" i="11"/>
  <c r="D255" i="11"/>
  <c r="C255" i="11"/>
  <c r="G255" i="11" s="1"/>
  <c r="F254" i="11"/>
  <c r="E254" i="11"/>
  <c r="E253" i="11" s="1"/>
  <c r="D254" i="11"/>
  <c r="C254" i="11"/>
  <c r="G254" i="11" s="1"/>
  <c r="G253" i="11" s="1"/>
  <c r="F253" i="11"/>
  <c r="K254" i="11" s="1"/>
  <c r="K253" i="11" s="1"/>
  <c r="D253" i="11"/>
  <c r="I254" i="11" s="1"/>
  <c r="I253" i="11" s="1"/>
  <c r="P252" i="11"/>
  <c r="O252" i="11"/>
  <c r="N252" i="11"/>
  <c r="M252" i="11"/>
  <c r="Q252" i="11" s="1"/>
  <c r="K252" i="11"/>
  <c r="J252" i="11"/>
  <c r="I252" i="11"/>
  <c r="H252" i="11"/>
  <c r="L252" i="11" s="1"/>
  <c r="F252" i="11"/>
  <c r="E252" i="11"/>
  <c r="D252" i="11"/>
  <c r="C252" i="11"/>
  <c r="G252" i="11" s="1"/>
  <c r="P251" i="11"/>
  <c r="O251" i="11"/>
  <c r="N251" i="11"/>
  <c r="M251" i="11"/>
  <c r="Q251" i="11" s="1"/>
  <c r="K251" i="11"/>
  <c r="J251" i="11"/>
  <c r="I251" i="11"/>
  <c r="H251" i="11"/>
  <c r="L251" i="11" s="1"/>
  <c r="F251" i="11"/>
  <c r="E251" i="11"/>
  <c r="D251" i="11"/>
  <c r="C251" i="11"/>
  <c r="G251" i="11" s="1"/>
  <c r="P250" i="11"/>
  <c r="O250" i="11"/>
  <c r="N250" i="11"/>
  <c r="M250" i="11"/>
  <c r="Q250" i="11" s="1"/>
  <c r="K250" i="11"/>
  <c r="J250" i="11"/>
  <c r="I250" i="11"/>
  <c r="H250" i="11"/>
  <c r="L250" i="11" s="1"/>
  <c r="F250" i="11"/>
  <c r="E250" i="11"/>
  <c r="D250" i="11"/>
  <c r="C250" i="11"/>
  <c r="G250" i="11" s="1"/>
  <c r="F249" i="11"/>
  <c r="F248" i="11" s="1"/>
  <c r="E249" i="11"/>
  <c r="E248" i="11" s="1"/>
  <c r="D249" i="11"/>
  <c r="D248" i="11" s="1"/>
  <c r="C249" i="11"/>
  <c r="G249" i="11" s="1"/>
  <c r="G248" i="11" s="1"/>
  <c r="C248" i="11"/>
  <c r="H249" i="11" s="1"/>
  <c r="P247" i="11"/>
  <c r="O247" i="11"/>
  <c r="N247" i="11"/>
  <c r="M247" i="11"/>
  <c r="Q247" i="11" s="1"/>
  <c r="K247" i="11"/>
  <c r="J247" i="11"/>
  <c r="I247" i="11"/>
  <c r="H247" i="11"/>
  <c r="L247" i="11" s="1"/>
  <c r="F247" i="11"/>
  <c r="E247" i="11"/>
  <c r="D247" i="11"/>
  <c r="C247" i="11"/>
  <c r="G247" i="11" s="1"/>
  <c r="P246" i="11"/>
  <c r="O246" i="11"/>
  <c r="N246" i="11"/>
  <c r="M246" i="11"/>
  <c r="Q246" i="11" s="1"/>
  <c r="K246" i="11"/>
  <c r="J246" i="11"/>
  <c r="I246" i="11"/>
  <c r="H246" i="11"/>
  <c r="L246" i="11" s="1"/>
  <c r="F246" i="11"/>
  <c r="E246" i="11"/>
  <c r="D246" i="11"/>
  <c r="C246" i="11"/>
  <c r="G246" i="11" s="1"/>
  <c r="P245" i="11"/>
  <c r="O245" i="11"/>
  <c r="N245" i="11"/>
  <c r="M245" i="11"/>
  <c r="Q245" i="11" s="1"/>
  <c r="K245" i="11"/>
  <c r="J245" i="11"/>
  <c r="I245" i="11"/>
  <c r="H245" i="11"/>
  <c r="L245" i="11" s="1"/>
  <c r="F245" i="11"/>
  <c r="E245" i="11"/>
  <c r="D245" i="11"/>
  <c r="C245" i="11"/>
  <c r="G245" i="11" s="1"/>
  <c r="F244" i="11"/>
  <c r="E244" i="11"/>
  <c r="E243" i="11" s="1"/>
  <c r="D244" i="11"/>
  <c r="C244" i="11"/>
  <c r="G244" i="11" s="1"/>
  <c r="G243" i="11" s="1"/>
  <c r="F243" i="11"/>
  <c r="K244" i="11" s="1"/>
  <c r="K243" i="11" s="1"/>
  <c r="D243" i="11"/>
  <c r="I244" i="11" s="1"/>
  <c r="I243" i="11" s="1"/>
  <c r="P242" i="11"/>
  <c r="O242" i="11"/>
  <c r="N242" i="11"/>
  <c r="M242" i="11"/>
  <c r="K242" i="11"/>
  <c r="J242" i="11"/>
  <c r="I242" i="11"/>
  <c r="H242" i="11"/>
  <c r="F242" i="11"/>
  <c r="E242" i="11"/>
  <c r="D242" i="11"/>
  <c r="C242" i="11"/>
  <c r="P241" i="11"/>
  <c r="O241" i="11"/>
  <c r="N241" i="11"/>
  <c r="M241" i="11"/>
  <c r="Q241" i="11" s="1"/>
  <c r="K241" i="11"/>
  <c r="J241" i="11"/>
  <c r="I241" i="11"/>
  <c r="H241" i="11"/>
  <c r="L241" i="11" s="1"/>
  <c r="F241" i="11"/>
  <c r="E241" i="11"/>
  <c r="D241" i="11"/>
  <c r="C241" i="11"/>
  <c r="G241" i="11" s="1"/>
  <c r="P240" i="11"/>
  <c r="O240" i="11"/>
  <c r="N240" i="11"/>
  <c r="M240" i="11"/>
  <c r="Q240" i="11" s="1"/>
  <c r="K240" i="11"/>
  <c r="J240" i="11"/>
  <c r="I240" i="11"/>
  <c r="H240" i="11"/>
  <c r="L240" i="11" s="1"/>
  <c r="F240" i="11"/>
  <c r="E240" i="11"/>
  <c r="D240" i="11"/>
  <c r="C240" i="11"/>
  <c r="G240" i="11" s="1"/>
  <c r="F239" i="11"/>
  <c r="F238" i="11" s="1"/>
  <c r="E239" i="11"/>
  <c r="E238" i="11" s="1"/>
  <c r="D239" i="11"/>
  <c r="D238" i="11" s="1"/>
  <c r="C239" i="11"/>
  <c r="G239" i="11" s="1"/>
  <c r="C238" i="11"/>
  <c r="H239" i="11" s="1"/>
  <c r="E236" i="11"/>
  <c r="C236" i="11"/>
  <c r="D235" i="11"/>
  <c r="C234" i="11"/>
  <c r="F233" i="11"/>
  <c r="D233" i="11"/>
  <c r="C232" i="11"/>
  <c r="F231" i="11"/>
  <c r="D231" i="11"/>
  <c r="C230" i="11"/>
  <c r="F229" i="11"/>
  <c r="D229" i="11"/>
  <c r="C228" i="11"/>
  <c r="F227" i="11"/>
  <c r="D227" i="11"/>
  <c r="C226" i="11"/>
  <c r="P224" i="11"/>
  <c r="O224" i="11"/>
  <c r="N224" i="11"/>
  <c r="M224" i="11"/>
  <c r="Q224" i="11" s="1"/>
  <c r="K224" i="11"/>
  <c r="J224" i="11"/>
  <c r="I224" i="11"/>
  <c r="H224" i="11"/>
  <c r="L224" i="11" s="1"/>
  <c r="F224" i="11"/>
  <c r="E224" i="11"/>
  <c r="D224" i="11"/>
  <c r="C224" i="11"/>
  <c r="G224" i="11" s="1"/>
  <c r="F223" i="11"/>
  <c r="F222" i="11" s="1"/>
  <c r="K223" i="11" s="1"/>
  <c r="K222" i="11" s="1"/>
  <c r="P223" i="11" s="1"/>
  <c r="P222" i="11" s="1"/>
  <c r="E223" i="11"/>
  <c r="D223" i="11"/>
  <c r="D222" i="11" s="1"/>
  <c r="I223" i="11" s="1"/>
  <c r="I222" i="11" s="1"/>
  <c r="N223" i="11" s="1"/>
  <c r="N222" i="11" s="1"/>
  <c r="C223" i="11"/>
  <c r="E222" i="11"/>
  <c r="J223" i="11" s="1"/>
  <c r="J222" i="11" s="1"/>
  <c r="O223" i="11" s="1"/>
  <c r="O222" i="11" s="1"/>
  <c r="C222" i="11"/>
  <c r="H223" i="11" s="1"/>
  <c r="P221" i="11"/>
  <c r="O221" i="11"/>
  <c r="N221" i="11"/>
  <c r="M221" i="11"/>
  <c r="Q221" i="11" s="1"/>
  <c r="K221" i="11"/>
  <c r="J221" i="11"/>
  <c r="I221" i="11"/>
  <c r="H221" i="11"/>
  <c r="L221" i="11" s="1"/>
  <c r="F221" i="11"/>
  <c r="E221" i="11"/>
  <c r="D221" i="11"/>
  <c r="C221" i="11"/>
  <c r="G221" i="11" s="1"/>
  <c r="F220" i="11"/>
  <c r="E220" i="11"/>
  <c r="E219" i="11" s="1"/>
  <c r="J220" i="11" s="1"/>
  <c r="J219" i="11" s="1"/>
  <c r="O220" i="11" s="1"/>
  <c r="O219" i="11" s="1"/>
  <c r="D220" i="11"/>
  <c r="C220" i="11"/>
  <c r="G220" i="11" s="1"/>
  <c r="G219" i="11" s="1"/>
  <c r="F219" i="11"/>
  <c r="K220" i="11" s="1"/>
  <c r="K219" i="11" s="1"/>
  <c r="P220" i="11" s="1"/>
  <c r="P219" i="11" s="1"/>
  <c r="D219" i="11"/>
  <c r="I220" i="11" s="1"/>
  <c r="I219" i="11" s="1"/>
  <c r="N220" i="11" s="1"/>
  <c r="N219" i="11" s="1"/>
  <c r="P218" i="11"/>
  <c r="O218" i="11"/>
  <c r="N218" i="11"/>
  <c r="M218" i="11"/>
  <c r="Q218" i="11" s="1"/>
  <c r="K218" i="11"/>
  <c r="J218" i="11"/>
  <c r="I218" i="11"/>
  <c r="H218" i="11"/>
  <c r="L218" i="11" s="1"/>
  <c r="F218" i="11"/>
  <c r="E218" i="11"/>
  <c r="D218" i="11"/>
  <c r="C218" i="11"/>
  <c r="G218" i="11" s="1"/>
  <c r="F217" i="11"/>
  <c r="F216" i="11" s="1"/>
  <c r="K217" i="11" s="1"/>
  <c r="K216" i="11" s="1"/>
  <c r="P217" i="11" s="1"/>
  <c r="P216" i="11" s="1"/>
  <c r="E217" i="11"/>
  <c r="E216" i="11" s="1"/>
  <c r="J217" i="11" s="1"/>
  <c r="J216" i="11" s="1"/>
  <c r="O217" i="11" s="1"/>
  <c r="O216" i="11" s="1"/>
  <c r="D217" i="11"/>
  <c r="D216" i="11" s="1"/>
  <c r="I217" i="11" s="1"/>
  <c r="I216" i="11" s="1"/>
  <c r="N217" i="11" s="1"/>
  <c r="N216" i="11" s="1"/>
  <c r="C217" i="11"/>
  <c r="G217" i="11" s="1"/>
  <c r="G216" i="11" s="1"/>
  <c r="C216" i="11"/>
  <c r="H217" i="11" s="1"/>
  <c r="P215" i="11"/>
  <c r="O215" i="11"/>
  <c r="N215" i="11"/>
  <c r="M215" i="11"/>
  <c r="Q215" i="11" s="1"/>
  <c r="K215" i="11"/>
  <c r="J215" i="11"/>
  <c r="I215" i="11"/>
  <c r="H215" i="11"/>
  <c r="L215" i="11" s="1"/>
  <c r="F215" i="11"/>
  <c r="E215" i="11"/>
  <c r="D215" i="11"/>
  <c r="C215" i="11"/>
  <c r="G215" i="11" s="1"/>
  <c r="F214" i="11"/>
  <c r="E214" i="11"/>
  <c r="E213" i="11" s="1"/>
  <c r="J214" i="11" s="1"/>
  <c r="J213" i="11" s="1"/>
  <c r="O214" i="11" s="1"/>
  <c r="O213" i="11" s="1"/>
  <c r="D214" i="11"/>
  <c r="C214" i="11"/>
  <c r="G214" i="11" s="1"/>
  <c r="G213" i="11" s="1"/>
  <c r="F213" i="11"/>
  <c r="K214" i="11" s="1"/>
  <c r="K213" i="11" s="1"/>
  <c r="P214" i="11" s="1"/>
  <c r="P213" i="11" s="1"/>
  <c r="D213" i="11"/>
  <c r="I214" i="11" s="1"/>
  <c r="I213" i="11" s="1"/>
  <c r="N214" i="11" s="1"/>
  <c r="N213" i="11" s="1"/>
  <c r="P212" i="11"/>
  <c r="O212" i="11"/>
  <c r="N212" i="11"/>
  <c r="M212" i="11"/>
  <c r="Q212" i="11" s="1"/>
  <c r="K212" i="11"/>
  <c r="J212" i="11"/>
  <c r="I212" i="11"/>
  <c r="H212" i="11"/>
  <c r="L212" i="11" s="1"/>
  <c r="F212" i="11"/>
  <c r="E212" i="11"/>
  <c r="D212" i="11"/>
  <c r="C212" i="11"/>
  <c r="G212" i="11" s="1"/>
  <c r="F211" i="11"/>
  <c r="F210" i="11" s="1"/>
  <c r="K211" i="11" s="1"/>
  <c r="K210" i="11" s="1"/>
  <c r="P211" i="11" s="1"/>
  <c r="P210" i="11" s="1"/>
  <c r="E211" i="11"/>
  <c r="E210" i="11" s="1"/>
  <c r="J211" i="11" s="1"/>
  <c r="J210" i="11" s="1"/>
  <c r="O211" i="11" s="1"/>
  <c r="O210" i="11" s="1"/>
  <c r="D211" i="11"/>
  <c r="D210" i="11" s="1"/>
  <c r="I211" i="11" s="1"/>
  <c r="I210" i="11" s="1"/>
  <c r="N211" i="11" s="1"/>
  <c r="N210" i="11" s="1"/>
  <c r="C211" i="11"/>
  <c r="G211" i="11" s="1"/>
  <c r="G210" i="11" s="1"/>
  <c r="C210" i="11"/>
  <c r="H211" i="11" s="1"/>
  <c r="P209" i="11"/>
  <c r="O209" i="11"/>
  <c r="N209" i="11"/>
  <c r="M209" i="11"/>
  <c r="Q209" i="11" s="1"/>
  <c r="K209" i="11"/>
  <c r="J209" i="11"/>
  <c r="I209" i="11"/>
  <c r="H209" i="11"/>
  <c r="L209" i="11" s="1"/>
  <c r="F209" i="11"/>
  <c r="E209" i="11"/>
  <c r="D209" i="11"/>
  <c r="C209" i="11"/>
  <c r="G209" i="11" s="1"/>
  <c r="F208" i="11"/>
  <c r="E208" i="11"/>
  <c r="E207" i="11" s="1"/>
  <c r="J208" i="11" s="1"/>
  <c r="J207" i="11" s="1"/>
  <c r="O208" i="11" s="1"/>
  <c r="O207" i="11" s="1"/>
  <c r="D208" i="11"/>
  <c r="C208" i="11"/>
  <c r="G208" i="11" s="1"/>
  <c r="G207" i="11" s="1"/>
  <c r="F207" i="11"/>
  <c r="K208" i="11" s="1"/>
  <c r="K207" i="11" s="1"/>
  <c r="P208" i="11" s="1"/>
  <c r="P207" i="11" s="1"/>
  <c r="D207" i="11"/>
  <c r="I208" i="11" s="1"/>
  <c r="I207" i="11" s="1"/>
  <c r="N208" i="11" s="1"/>
  <c r="N207" i="11" s="1"/>
  <c r="P206" i="11"/>
  <c r="O206" i="11"/>
  <c r="N206" i="11"/>
  <c r="M206" i="11"/>
  <c r="Q206" i="11" s="1"/>
  <c r="K206" i="11"/>
  <c r="J206" i="11"/>
  <c r="I206" i="11"/>
  <c r="H206" i="11"/>
  <c r="L206" i="11" s="1"/>
  <c r="F206" i="11"/>
  <c r="E206" i="11"/>
  <c r="D206" i="11"/>
  <c r="C206" i="11"/>
  <c r="G206" i="11" s="1"/>
  <c r="F205" i="11"/>
  <c r="F204" i="11" s="1"/>
  <c r="K205" i="11" s="1"/>
  <c r="K204" i="11" s="1"/>
  <c r="P205" i="11" s="1"/>
  <c r="P204" i="11" s="1"/>
  <c r="E205" i="11"/>
  <c r="D205" i="11"/>
  <c r="D204" i="11" s="1"/>
  <c r="I205" i="11" s="1"/>
  <c r="I204" i="11" s="1"/>
  <c r="N205" i="11" s="1"/>
  <c r="N204" i="11" s="1"/>
  <c r="C205" i="11"/>
  <c r="G205" i="11" s="1"/>
  <c r="G204" i="11" s="1"/>
  <c r="E204" i="11"/>
  <c r="J205" i="11" s="1"/>
  <c r="J204" i="11" s="1"/>
  <c r="O205" i="11" s="1"/>
  <c r="O204" i="11" s="1"/>
  <c r="C204" i="11"/>
  <c r="H205" i="11" s="1"/>
  <c r="P203" i="11"/>
  <c r="O203" i="11"/>
  <c r="N203" i="11"/>
  <c r="M203" i="11"/>
  <c r="Q203" i="11" s="1"/>
  <c r="K203" i="11"/>
  <c r="J203" i="11"/>
  <c r="I203" i="11"/>
  <c r="H203" i="11"/>
  <c r="L203" i="11" s="1"/>
  <c r="F203" i="11"/>
  <c r="E203" i="11"/>
  <c r="D203" i="11"/>
  <c r="C203" i="11"/>
  <c r="G203" i="11" s="1"/>
  <c r="F202" i="11"/>
  <c r="E202" i="11"/>
  <c r="E201" i="11" s="1"/>
  <c r="J202" i="11" s="1"/>
  <c r="J201" i="11" s="1"/>
  <c r="O202" i="11" s="1"/>
  <c r="O201" i="11" s="1"/>
  <c r="D202" i="11"/>
  <c r="C202" i="11"/>
  <c r="G202" i="11" s="1"/>
  <c r="G201" i="11" s="1"/>
  <c r="F201" i="11"/>
  <c r="K202" i="11" s="1"/>
  <c r="K201" i="11" s="1"/>
  <c r="P202" i="11" s="1"/>
  <c r="P201" i="11" s="1"/>
  <c r="D201" i="11"/>
  <c r="I202" i="11" s="1"/>
  <c r="I201" i="11" s="1"/>
  <c r="N202" i="11" s="1"/>
  <c r="N201" i="11" s="1"/>
  <c r="P200" i="11"/>
  <c r="O200" i="11"/>
  <c r="N200" i="11"/>
  <c r="M200" i="11"/>
  <c r="Q200" i="11" s="1"/>
  <c r="K200" i="11"/>
  <c r="J200" i="11"/>
  <c r="I200" i="11"/>
  <c r="H200" i="11"/>
  <c r="F200" i="11"/>
  <c r="E200" i="11"/>
  <c r="D200" i="11"/>
  <c r="C200" i="11"/>
  <c r="F199" i="11"/>
  <c r="F198" i="11" s="1"/>
  <c r="K199" i="11" s="1"/>
  <c r="K198" i="11" s="1"/>
  <c r="P199" i="11" s="1"/>
  <c r="P198" i="11" s="1"/>
  <c r="E199" i="11"/>
  <c r="D199" i="11"/>
  <c r="D198" i="11" s="1"/>
  <c r="I199" i="11" s="1"/>
  <c r="C199" i="11"/>
  <c r="I198" i="11"/>
  <c r="N199" i="11" s="1"/>
  <c r="N198" i="11" s="1"/>
  <c r="E198" i="11"/>
  <c r="J199" i="11" s="1"/>
  <c r="J198" i="11" s="1"/>
  <c r="O199" i="11" s="1"/>
  <c r="O198" i="11" s="1"/>
  <c r="P197" i="11"/>
  <c r="O197" i="11"/>
  <c r="N197" i="11"/>
  <c r="M197" i="11"/>
  <c r="K197" i="11"/>
  <c r="J197" i="11"/>
  <c r="I197" i="11"/>
  <c r="H197" i="11"/>
  <c r="L197" i="11" s="1"/>
  <c r="F197" i="11"/>
  <c r="E197" i="11"/>
  <c r="D197" i="11"/>
  <c r="C197" i="11"/>
  <c r="G197" i="11" s="1"/>
  <c r="F196" i="11"/>
  <c r="F195" i="11" s="1"/>
  <c r="E196" i="11"/>
  <c r="E195" i="11" s="1"/>
  <c r="J196" i="11" s="1"/>
  <c r="D196" i="11"/>
  <c r="C196" i="11"/>
  <c r="C195" i="11" s="1"/>
  <c r="H196" i="11" s="1"/>
  <c r="J195" i="11"/>
  <c r="O196" i="11" s="1"/>
  <c r="O195" i="11" s="1"/>
  <c r="D195" i="11"/>
  <c r="I196" i="11" s="1"/>
  <c r="I195" i="11" s="1"/>
  <c r="N196" i="11" s="1"/>
  <c r="N195" i="11" s="1"/>
  <c r="P194" i="11"/>
  <c r="O194" i="11"/>
  <c r="N194" i="11"/>
  <c r="M194" i="11"/>
  <c r="Q194" i="11" s="1"/>
  <c r="K194" i="11"/>
  <c r="J194" i="11"/>
  <c r="I194" i="11"/>
  <c r="H194" i="11"/>
  <c r="L194" i="11" s="1"/>
  <c r="F194" i="11"/>
  <c r="E194" i="11"/>
  <c r="D194" i="11"/>
  <c r="C194" i="11"/>
  <c r="G194" i="11" s="1"/>
  <c r="F193" i="11"/>
  <c r="F192" i="11" s="1"/>
  <c r="K193" i="11" s="1"/>
  <c r="E193" i="11"/>
  <c r="D193" i="11"/>
  <c r="D192" i="11" s="1"/>
  <c r="I193" i="11" s="1"/>
  <c r="C193" i="11"/>
  <c r="G193" i="11" s="1"/>
  <c r="K192" i="11"/>
  <c r="I192" i="11"/>
  <c r="E192" i="11"/>
  <c r="C192" i="11"/>
  <c r="F131" i="11"/>
  <c r="E131" i="11"/>
  <c r="D131" i="11"/>
  <c r="C131" i="11"/>
  <c r="F128" i="11"/>
  <c r="E128" i="11"/>
  <c r="D128" i="11"/>
  <c r="C128" i="11"/>
  <c r="G128" i="11" s="1"/>
  <c r="F125" i="11"/>
  <c r="E125" i="11"/>
  <c r="D125" i="11"/>
  <c r="C125" i="11"/>
  <c r="F122" i="11"/>
  <c r="E122" i="11"/>
  <c r="D122" i="11"/>
  <c r="C122" i="11"/>
  <c r="G122" i="11" s="1"/>
  <c r="F119" i="11"/>
  <c r="E119" i="11"/>
  <c r="D119" i="11"/>
  <c r="C119" i="11"/>
  <c r="F116" i="11"/>
  <c r="E116" i="11"/>
  <c r="D116" i="11"/>
  <c r="C116" i="11"/>
  <c r="G116" i="11" s="1"/>
  <c r="F113" i="11"/>
  <c r="E113" i="11"/>
  <c r="D113" i="11"/>
  <c r="C113" i="11"/>
  <c r="F110" i="11"/>
  <c r="E110" i="11"/>
  <c r="D110" i="11"/>
  <c r="C110" i="11"/>
  <c r="G110" i="11" s="1"/>
  <c r="F107" i="11"/>
  <c r="E107" i="11"/>
  <c r="D107" i="11"/>
  <c r="C107" i="11"/>
  <c r="F104" i="11"/>
  <c r="E104" i="11"/>
  <c r="D104" i="11"/>
  <c r="C104" i="11"/>
  <c r="G104" i="11" s="1"/>
  <c r="F101" i="11"/>
  <c r="E101" i="11"/>
  <c r="D101" i="11"/>
  <c r="C101" i="11"/>
  <c r="Q95" i="11"/>
  <c r="L95" i="11"/>
  <c r="G95" i="11"/>
  <c r="Q94" i="11"/>
  <c r="L94" i="11"/>
  <c r="G94" i="11"/>
  <c r="Q93" i="11"/>
  <c r="L93" i="11"/>
  <c r="G93" i="11"/>
  <c r="Q88" i="11"/>
  <c r="L88" i="11"/>
  <c r="G88" i="11"/>
  <c r="Q87" i="11"/>
  <c r="L87" i="11"/>
  <c r="G87" i="11"/>
  <c r="Q86" i="11"/>
  <c r="L86" i="11"/>
  <c r="G86" i="11"/>
  <c r="Q81" i="11"/>
  <c r="L81" i="11"/>
  <c r="G81" i="11"/>
  <c r="Q80" i="11"/>
  <c r="L80" i="11"/>
  <c r="G80" i="11"/>
  <c r="Q79" i="11"/>
  <c r="L79" i="11"/>
  <c r="G79" i="11"/>
  <c r="Q74" i="11"/>
  <c r="L74" i="11"/>
  <c r="G74" i="11"/>
  <c r="Q73" i="11"/>
  <c r="L73" i="11"/>
  <c r="G73" i="11"/>
  <c r="Q72" i="11"/>
  <c r="L72" i="11"/>
  <c r="G72" i="11"/>
  <c r="Q67" i="11"/>
  <c r="L67" i="11"/>
  <c r="G67" i="11"/>
  <c r="Q66" i="11"/>
  <c r="L66" i="11"/>
  <c r="G66" i="11"/>
  <c r="Q65" i="11"/>
  <c r="L65" i="11"/>
  <c r="G65" i="11"/>
  <c r="Q60" i="11"/>
  <c r="L60" i="11"/>
  <c r="G60" i="11"/>
  <c r="Q59" i="11"/>
  <c r="L59" i="11"/>
  <c r="G59" i="11"/>
  <c r="Q58" i="11"/>
  <c r="L58" i="11"/>
  <c r="G58" i="11"/>
  <c r="Q53" i="11"/>
  <c r="L53" i="11"/>
  <c r="G53" i="11"/>
  <c r="Q52" i="11"/>
  <c r="L52" i="11"/>
  <c r="G52" i="11"/>
  <c r="Q51" i="11"/>
  <c r="L51" i="11"/>
  <c r="G51" i="11"/>
  <c r="Q46" i="11"/>
  <c r="L46" i="11"/>
  <c r="G46" i="11"/>
  <c r="Q45" i="11"/>
  <c r="L45" i="11"/>
  <c r="G45" i="11"/>
  <c r="Q44" i="11"/>
  <c r="L44" i="11"/>
  <c r="G44" i="11"/>
  <c r="Q39" i="11"/>
  <c r="L39" i="11"/>
  <c r="G39" i="11"/>
  <c r="Q38" i="11"/>
  <c r="L38" i="11"/>
  <c r="G38" i="11"/>
  <c r="Q37" i="11"/>
  <c r="L37" i="11"/>
  <c r="G37" i="11"/>
  <c r="Q32" i="11"/>
  <c r="L32" i="11"/>
  <c r="G32" i="11"/>
  <c r="Q31" i="11"/>
  <c r="L31" i="11"/>
  <c r="G31" i="11"/>
  <c r="Q30" i="11"/>
  <c r="L30" i="11"/>
  <c r="G30" i="11"/>
  <c r="Q25" i="11"/>
  <c r="L25" i="11"/>
  <c r="G25" i="11"/>
  <c r="Q24" i="11"/>
  <c r="L24" i="11"/>
  <c r="G24" i="11"/>
  <c r="Q23" i="11"/>
  <c r="L23" i="11"/>
  <c r="G23" i="11"/>
  <c r="G7" i="11"/>
  <c r="C7" i="11"/>
  <c r="H7" i="11" s="1"/>
  <c r="Q495" i="7"/>
  <c r="L495" i="7"/>
  <c r="G495" i="7"/>
  <c r="F494" i="7"/>
  <c r="F493" i="7" s="1"/>
  <c r="K494" i="7" s="1"/>
  <c r="K493" i="7" s="1"/>
  <c r="P494" i="7" s="1"/>
  <c r="P493" i="7" s="1"/>
  <c r="E494" i="7"/>
  <c r="D494" i="7"/>
  <c r="D493" i="7" s="1"/>
  <c r="I494" i="7" s="1"/>
  <c r="C494" i="7"/>
  <c r="I493" i="7"/>
  <c r="N494" i="7" s="1"/>
  <c r="N493" i="7" s="1"/>
  <c r="E493" i="7"/>
  <c r="J494" i="7" s="1"/>
  <c r="J493" i="7" s="1"/>
  <c r="O494" i="7" s="1"/>
  <c r="O493" i="7" s="1"/>
  <c r="C493" i="7"/>
  <c r="H494" i="7" s="1"/>
  <c r="Q492" i="7"/>
  <c r="L492" i="7"/>
  <c r="G492" i="7"/>
  <c r="F491" i="7"/>
  <c r="E491" i="7"/>
  <c r="E490" i="7" s="1"/>
  <c r="J491" i="7" s="1"/>
  <c r="D491" i="7"/>
  <c r="C491" i="7"/>
  <c r="C490" i="7" s="1"/>
  <c r="H491" i="7" s="1"/>
  <c r="J490" i="7"/>
  <c r="O491" i="7" s="1"/>
  <c r="O490" i="7" s="1"/>
  <c r="F490" i="7"/>
  <c r="K491" i="7" s="1"/>
  <c r="K490" i="7" s="1"/>
  <c r="P491" i="7" s="1"/>
  <c r="P490" i="7" s="1"/>
  <c r="D490" i="7"/>
  <c r="I491" i="7" s="1"/>
  <c r="I490" i="7" s="1"/>
  <c r="N491" i="7" s="1"/>
  <c r="N490" i="7" s="1"/>
  <c r="Q489" i="7"/>
  <c r="L489" i="7"/>
  <c r="G489" i="7"/>
  <c r="F488" i="7"/>
  <c r="F487" i="7" s="1"/>
  <c r="K488" i="7" s="1"/>
  <c r="K487" i="7" s="1"/>
  <c r="P488" i="7" s="1"/>
  <c r="P487" i="7" s="1"/>
  <c r="E488" i="7"/>
  <c r="D488" i="7"/>
  <c r="D487" i="7" s="1"/>
  <c r="I488" i="7" s="1"/>
  <c r="C488" i="7"/>
  <c r="I487" i="7"/>
  <c r="N488" i="7" s="1"/>
  <c r="N487" i="7" s="1"/>
  <c r="E487" i="7"/>
  <c r="J488" i="7" s="1"/>
  <c r="J487" i="7" s="1"/>
  <c r="O488" i="7" s="1"/>
  <c r="O487" i="7" s="1"/>
  <c r="C487" i="7"/>
  <c r="H488" i="7" s="1"/>
  <c r="Q486" i="7"/>
  <c r="L486" i="7"/>
  <c r="G486" i="7"/>
  <c r="F485" i="7"/>
  <c r="E485" i="7"/>
  <c r="E484" i="7" s="1"/>
  <c r="J485" i="7" s="1"/>
  <c r="D485" i="7"/>
  <c r="C485" i="7"/>
  <c r="C484" i="7" s="1"/>
  <c r="H485" i="7" s="1"/>
  <c r="J484" i="7"/>
  <c r="O485" i="7" s="1"/>
  <c r="O484" i="7" s="1"/>
  <c r="F484" i="7"/>
  <c r="K485" i="7" s="1"/>
  <c r="K484" i="7" s="1"/>
  <c r="P485" i="7" s="1"/>
  <c r="P484" i="7" s="1"/>
  <c r="D484" i="7"/>
  <c r="I485" i="7" s="1"/>
  <c r="I484" i="7" s="1"/>
  <c r="N485" i="7" s="1"/>
  <c r="N484" i="7" s="1"/>
  <c r="Q483" i="7"/>
  <c r="L483" i="7"/>
  <c r="G483" i="7"/>
  <c r="F482" i="7"/>
  <c r="F481" i="7" s="1"/>
  <c r="K482" i="7" s="1"/>
  <c r="K481" i="7" s="1"/>
  <c r="P482" i="7" s="1"/>
  <c r="P481" i="7" s="1"/>
  <c r="E482" i="7"/>
  <c r="D482" i="7"/>
  <c r="D481" i="7" s="1"/>
  <c r="I482" i="7" s="1"/>
  <c r="C482" i="7"/>
  <c r="I481" i="7"/>
  <c r="N482" i="7" s="1"/>
  <c r="N481" i="7" s="1"/>
  <c r="E481" i="7"/>
  <c r="J482" i="7" s="1"/>
  <c r="J481" i="7" s="1"/>
  <c r="O482" i="7" s="1"/>
  <c r="O481" i="7" s="1"/>
  <c r="C481" i="7"/>
  <c r="H482" i="7" s="1"/>
  <c r="Q480" i="7"/>
  <c r="L480" i="7"/>
  <c r="G480" i="7"/>
  <c r="F479" i="7"/>
  <c r="E479" i="7"/>
  <c r="E478" i="7" s="1"/>
  <c r="J479" i="7" s="1"/>
  <c r="D479" i="7"/>
  <c r="C479" i="7"/>
  <c r="C478" i="7" s="1"/>
  <c r="H479" i="7" s="1"/>
  <c r="J478" i="7"/>
  <c r="O479" i="7" s="1"/>
  <c r="O478" i="7" s="1"/>
  <c r="F478" i="7"/>
  <c r="K479" i="7" s="1"/>
  <c r="K478" i="7" s="1"/>
  <c r="P479" i="7" s="1"/>
  <c r="P478" i="7" s="1"/>
  <c r="D478" i="7"/>
  <c r="I479" i="7" s="1"/>
  <c r="I478" i="7" s="1"/>
  <c r="N479" i="7" s="1"/>
  <c r="N478" i="7" s="1"/>
  <c r="Q477" i="7"/>
  <c r="L477" i="7"/>
  <c r="G477" i="7"/>
  <c r="F476" i="7"/>
  <c r="F475" i="7" s="1"/>
  <c r="K476" i="7" s="1"/>
  <c r="K475" i="7" s="1"/>
  <c r="P476" i="7" s="1"/>
  <c r="P475" i="7" s="1"/>
  <c r="E476" i="7"/>
  <c r="D476" i="7"/>
  <c r="D475" i="7" s="1"/>
  <c r="I476" i="7" s="1"/>
  <c r="C476" i="7"/>
  <c r="I475" i="7"/>
  <c r="N476" i="7" s="1"/>
  <c r="N475" i="7" s="1"/>
  <c r="E475" i="7"/>
  <c r="J476" i="7" s="1"/>
  <c r="J475" i="7" s="1"/>
  <c r="O476" i="7" s="1"/>
  <c r="O475" i="7" s="1"/>
  <c r="C475" i="7"/>
  <c r="H476" i="7" s="1"/>
  <c r="Q474" i="7"/>
  <c r="L474" i="7"/>
  <c r="G474" i="7"/>
  <c r="F473" i="7"/>
  <c r="E473" i="7"/>
  <c r="E472" i="7" s="1"/>
  <c r="J473" i="7" s="1"/>
  <c r="D473" i="7"/>
  <c r="C473" i="7"/>
  <c r="C472" i="7" s="1"/>
  <c r="H473" i="7" s="1"/>
  <c r="J472" i="7"/>
  <c r="O473" i="7" s="1"/>
  <c r="O472" i="7" s="1"/>
  <c r="F472" i="7"/>
  <c r="K473" i="7" s="1"/>
  <c r="K472" i="7" s="1"/>
  <c r="P473" i="7" s="1"/>
  <c r="P472" i="7" s="1"/>
  <c r="D472" i="7"/>
  <c r="I473" i="7" s="1"/>
  <c r="I472" i="7" s="1"/>
  <c r="N473" i="7" s="1"/>
  <c r="N472" i="7" s="1"/>
  <c r="Q471" i="7"/>
  <c r="L471" i="7"/>
  <c r="G471" i="7"/>
  <c r="F470" i="7"/>
  <c r="F469" i="7" s="1"/>
  <c r="K470" i="7" s="1"/>
  <c r="K469" i="7" s="1"/>
  <c r="P470" i="7" s="1"/>
  <c r="P469" i="7" s="1"/>
  <c r="E470" i="7"/>
  <c r="D470" i="7"/>
  <c r="D469" i="7" s="1"/>
  <c r="I470" i="7" s="1"/>
  <c r="C470" i="7"/>
  <c r="I469" i="7"/>
  <c r="N470" i="7" s="1"/>
  <c r="N469" i="7" s="1"/>
  <c r="E469" i="7"/>
  <c r="J470" i="7" s="1"/>
  <c r="J469" i="7" s="1"/>
  <c r="O470" i="7" s="1"/>
  <c r="O469" i="7" s="1"/>
  <c r="C469" i="7"/>
  <c r="H470" i="7" s="1"/>
  <c r="Q468" i="7"/>
  <c r="L468" i="7"/>
  <c r="G468" i="7"/>
  <c r="F467" i="7"/>
  <c r="E467" i="7"/>
  <c r="E466" i="7" s="1"/>
  <c r="J467" i="7" s="1"/>
  <c r="D467" i="7"/>
  <c r="C467" i="7"/>
  <c r="C466" i="7" s="1"/>
  <c r="H467" i="7" s="1"/>
  <c r="J466" i="7"/>
  <c r="O467" i="7" s="1"/>
  <c r="O466" i="7" s="1"/>
  <c r="F466" i="7"/>
  <c r="K467" i="7" s="1"/>
  <c r="K466" i="7" s="1"/>
  <c r="P467" i="7" s="1"/>
  <c r="P466" i="7" s="1"/>
  <c r="D466" i="7"/>
  <c r="I467" i="7" s="1"/>
  <c r="I466" i="7" s="1"/>
  <c r="N467" i="7" s="1"/>
  <c r="N466" i="7" s="1"/>
  <c r="Q465" i="7"/>
  <c r="L465" i="7"/>
  <c r="G465" i="7"/>
  <c r="F464" i="7"/>
  <c r="F463" i="7" s="1"/>
  <c r="K464" i="7" s="1"/>
  <c r="K463" i="7" s="1"/>
  <c r="E464" i="7"/>
  <c r="D464" i="7"/>
  <c r="D463" i="7" s="1"/>
  <c r="I464" i="7" s="1"/>
  <c r="C464" i="7"/>
  <c r="I463" i="7"/>
  <c r="E463" i="7"/>
  <c r="E462" i="7" s="1"/>
  <c r="C463" i="7"/>
  <c r="D462" i="7"/>
  <c r="Q461" i="7"/>
  <c r="L461" i="7"/>
  <c r="G461" i="7"/>
  <c r="F460" i="7"/>
  <c r="F459" i="7" s="1"/>
  <c r="K460" i="7" s="1"/>
  <c r="E460" i="7"/>
  <c r="D460" i="7"/>
  <c r="D459" i="7" s="1"/>
  <c r="I460" i="7" s="1"/>
  <c r="I459" i="7" s="1"/>
  <c r="C460" i="7"/>
  <c r="K459" i="7"/>
  <c r="P460" i="7" s="1"/>
  <c r="P459" i="7" s="1"/>
  <c r="E459" i="7"/>
  <c r="J460" i="7" s="1"/>
  <c r="J459" i="7" s="1"/>
  <c r="O460" i="7" s="1"/>
  <c r="O459" i="7" s="1"/>
  <c r="C459" i="7"/>
  <c r="H460" i="7" s="1"/>
  <c r="Q458" i="7"/>
  <c r="L458" i="7"/>
  <c r="G458" i="7"/>
  <c r="F457" i="7"/>
  <c r="E457" i="7"/>
  <c r="E456" i="7" s="1"/>
  <c r="J457" i="7" s="1"/>
  <c r="J456" i="7" s="1"/>
  <c r="D457" i="7"/>
  <c r="C457" i="7"/>
  <c r="C456" i="7" s="1"/>
  <c r="H457" i="7" s="1"/>
  <c r="H456" i="7"/>
  <c r="M457" i="7" s="1"/>
  <c r="F456" i="7"/>
  <c r="K457" i="7" s="1"/>
  <c r="K456" i="7" s="1"/>
  <c r="P457" i="7" s="1"/>
  <c r="P456" i="7" s="1"/>
  <c r="D456" i="7"/>
  <c r="I457" i="7" s="1"/>
  <c r="I456" i="7" s="1"/>
  <c r="N457" i="7" s="1"/>
  <c r="N456" i="7" s="1"/>
  <c r="Q455" i="7"/>
  <c r="L455" i="7"/>
  <c r="G455" i="7"/>
  <c r="F454" i="7"/>
  <c r="F453" i="7" s="1"/>
  <c r="K454" i="7" s="1"/>
  <c r="E454" i="7"/>
  <c r="D454" i="7"/>
  <c r="D453" i="7" s="1"/>
  <c r="I454" i="7" s="1"/>
  <c r="I453" i="7" s="1"/>
  <c r="C454" i="7"/>
  <c r="K453" i="7"/>
  <c r="P454" i="7" s="1"/>
  <c r="P453" i="7" s="1"/>
  <c r="E453" i="7"/>
  <c r="J454" i="7" s="1"/>
  <c r="J453" i="7" s="1"/>
  <c r="O454" i="7" s="1"/>
  <c r="O453" i="7" s="1"/>
  <c r="C453" i="7"/>
  <c r="H454" i="7" s="1"/>
  <c r="Q452" i="7"/>
  <c r="L452" i="7"/>
  <c r="G452" i="7"/>
  <c r="F451" i="7"/>
  <c r="E451" i="7"/>
  <c r="E450" i="7" s="1"/>
  <c r="J451" i="7" s="1"/>
  <c r="D451" i="7"/>
  <c r="C451" i="7"/>
  <c r="C450" i="7" s="1"/>
  <c r="H451" i="7" s="1"/>
  <c r="J450" i="7"/>
  <c r="O451" i="7" s="1"/>
  <c r="O450" i="7" s="1"/>
  <c r="H450" i="7"/>
  <c r="M451" i="7" s="1"/>
  <c r="F450" i="7"/>
  <c r="K451" i="7" s="1"/>
  <c r="K450" i="7" s="1"/>
  <c r="P451" i="7" s="1"/>
  <c r="P450" i="7" s="1"/>
  <c r="D450" i="7"/>
  <c r="I451" i="7" s="1"/>
  <c r="I450" i="7" s="1"/>
  <c r="N451" i="7" s="1"/>
  <c r="N450" i="7" s="1"/>
  <c r="Q449" i="7"/>
  <c r="L449" i="7"/>
  <c r="G449" i="7"/>
  <c r="F448" i="7"/>
  <c r="F447" i="7" s="1"/>
  <c r="K448" i="7" s="1"/>
  <c r="E448" i="7"/>
  <c r="D448" i="7"/>
  <c r="D447" i="7" s="1"/>
  <c r="I448" i="7" s="1"/>
  <c r="I447" i="7" s="1"/>
  <c r="C448" i="7"/>
  <c r="K447" i="7"/>
  <c r="P448" i="7" s="1"/>
  <c r="P447" i="7" s="1"/>
  <c r="E447" i="7"/>
  <c r="J448" i="7" s="1"/>
  <c r="J447" i="7" s="1"/>
  <c r="O448" i="7" s="1"/>
  <c r="O447" i="7" s="1"/>
  <c r="C447" i="7"/>
  <c r="H448" i="7" s="1"/>
  <c r="Q446" i="7"/>
  <c r="L446" i="7"/>
  <c r="G446" i="7"/>
  <c r="F445" i="7"/>
  <c r="E445" i="7"/>
  <c r="E444" i="7" s="1"/>
  <c r="J445" i="7" s="1"/>
  <c r="D445" i="7"/>
  <c r="C445" i="7"/>
  <c r="C444" i="7" s="1"/>
  <c r="H445" i="7" s="1"/>
  <c r="J444" i="7"/>
  <c r="O445" i="7" s="1"/>
  <c r="O444" i="7" s="1"/>
  <c r="H444" i="7"/>
  <c r="M445" i="7" s="1"/>
  <c r="F444" i="7"/>
  <c r="K445" i="7" s="1"/>
  <c r="K444" i="7" s="1"/>
  <c r="P445" i="7" s="1"/>
  <c r="P444" i="7" s="1"/>
  <c r="D444" i="7"/>
  <c r="I445" i="7" s="1"/>
  <c r="I444" i="7" s="1"/>
  <c r="N445" i="7" s="1"/>
  <c r="N444" i="7" s="1"/>
  <c r="Q443" i="7"/>
  <c r="L443" i="7"/>
  <c r="G443" i="7"/>
  <c r="F442" i="7"/>
  <c r="F441" i="7" s="1"/>
  <c r="K442" i="7" s="1"/>
  <c r="E442" i="7"/>
  <c r="D442" i="7"/>
  <c r="D441" i="7" s="1"/>
  <c r="I442" i="7" s="1"/>
  <c r="C442" i="7"/>
  <c r="G442" i="7" s="1"/>
  <c r="K441" i="7"/>
  <c r="P442" i="7" s="1"/>
  <c r="P441" i="7" s="1"/>
  <c r="I441" i="7"/>
  <c r="N442" i="7" s="1"/>
  <c r="N441" i="7" s="1"/>
  <c r="G441" i="7"/>
  <c r="E441" i="7"/>
  <c r="J442" i="7" s="1"/>
  <c r="J441" i="7" s="1"/>
  <c r="O442" i="7" s="1"/>
  <c r="O441" i="7" s="1"/>
  <c r="C441" i="7"/>
  <c r="H442" i="7" s="1"/>
  <c r="Q440" i="7"/>
  <c r="L440" i="7"/>
  <c r="G440" i="7"/>
  <c r="F439" i="7"/>
  <c r="E439" i="7"/>
  <c r="E438" i="7" s="1"/>
  <c r="J439" i="7" s="1"/>
  <c r="J438" i="7" s="1"/>
  <c r="D439" i="7"/>
  <c r="C439" i="7"/>
  <c r="C438" i="7" s="1"/>
  <c r="H439" i="7" s="1"/>
  <c r="H438" i="7" s="1"/>
  <c r="F438" i="7"/>
  <c r="K439" i="7" s="1"/>
  <c r="K438" i="7" s="1"/>
  <c r="P439" i="7" s="1"/>
  <c r="P438" i="7" s="1"/>
  <c r="D438" i="7"/>
  <c r="I439" i="7" s="1"/>
  <c r="I438" i="7" s="1"/>
  <c r="N439" i="7" s="1"/>
  <c r="N438" i="7" s="1"/>
  <c r="Q437" i="7"/>
  <c r="L437" i="7"/>
  <c r="G437" i="7"/>
  <c r="F436" i="7"/>
  <c r="F435" i="7" s="1"/>
  <c r="K436" i="7" s="1"/>
  <c r="E436" i="7"/>
  <c r="D436" i="7"/>
  <c r="D435" i="7" s="1"/>
  <c r="I436" i="7" s="1"/>
  <c r="I435" i="7" s="1"/>
  <c r="C436" i="7"/>
  <c r="K435" i="7"/>
  <c r="P436" i="7" s="1"/>
  <c r="P435" i="7" s="1"/>
  <c r="E435" i="7"/>
  <c r="J436" i="7" s="1"/>
  <c r="J435" i="7" s="1"/>
  <c r="O436" i="7" s="1"/>
  <c r="O435" i="7" s="1"/>
  <c r="C435" i="7"/>
  <c r="H436" i="7" s="1"/>
  <c r="Q434" i="7"/>
  <c r="L434" i="7"/>
  <c r="G434" i="7"/>
  <c r="F433" i="7"/>
  <c r="E433" i="7"/>
  <c r="E432" i="7" s="1"/>
  <c r="J433" i="7" s="1"/>
  <c r="D433" i="7"/>
  <c r="D432" i="7" s="1"/>
  <c r="C433" i="7"/>
  <c r="C432" i="7" s="1"/>
  <c r="H433" i="7" s="1"/>
  <c r="J432" i="7"/>
  <c r="O433" i="7" s="1"/>
  <c r="O432" i="7" s="1"/>
  <c r="H432" i="7"/>
  <c r="M433" i="7" s="1"/>
  <c r="F432" i="7"/>
  <c r="K433" i="7" s="1"/>
  <c r="K432" i="7" s="1"/>
  <c r="P433" i="7" s="1"/>
  <c r="P432" i="7" s="1"/>
  <c r="Q431" i="7"/>
  <c r="L431" i="7"/>
  <c r="G431" i="7"/>
  <c r="F430" i="7"/>
  <c r="F429" i="7" s="1"/>
  <c r="E430" i="7"/>
  <c r="E429" i="7" s="1"/>
  <c r="D430" i="7"/>
  <c r="D429" i="7" s="1"/>
  <c r="C430" i="7"/>
  <c r="G430" i="7" s="1"/>
  <c r="G429" i="7" s="1"/>
  <c r="C429" i="7"/>
  <c r="Q404" i="7"/>
  <c r="L404" i="7"/>
  <c r="G404" i="7"/>
  <c r="Q403" i="7"/>
  <c r="L403" i="7"/>
  <c r="G403" i="7"/>
  <c r="P402" i="7"/>
  <c r="O402" i="7"/>
  <c r="N402" i="7"/>
  <c r="M402" i="7"/>
  <c r="Q402" i="7" s="1"/>
  <c r="K402" i="7"/>
  <c r="J402" i="7"/>
  <c r="I402" i="7"/>
  <c r="H402" i="7"/>
  <c r="L402" i="7" s="1"/>
  <c r="F402" i="7"/>
  <c r="E402" i="7"/>
  <c r="D402" i="7"/>
  <c r="C402" i="7"/>
  <c r="G402" i="7" s="1"/>
  <c r="F401" i="7"/>
  <c r="E401" i="7"/>
  <c r="E400" i="7" s="1"/>
  <c r="J401" i="7" s="1"/>
  <c r="J400" i="7" s="1"/>
  <c r="O401" i="7" s="1"/>
  <c r="O400" i="7" s="1"/>
  <c r="D401" i="7"/>
  <c r="C401" i="7"/>
  <c r="C400" i="7" s="1"/>
  <c r="H401" i="7" s="1"/>
  <c r="F400" i="7"/>
  <c r="K401" i="7" s="1"/>
  <c r="K400" i="7" s="1"/>
  <c r="P401" i="7" s="1"/>
  <c r="P400" i="7" s="1"/>
  <c r="D400" i="7"/>
  <c r="I401" i="7" s="1"/>
  <c r="I400" i="7" s="1"/>
  <c r="N401" i="7" s="1"/>
  <c r="N400" i="7" s="1"/>
  <c r="Q399" i="7"/>
  <c r="L399" i="7"/>
  <c r="G399" i="7"/>
  <c r="Q398" i="7"/>
  <c r="L398" i="7"/>
  <c r="G398" i="7"/>
  <c r="P397" i="7"/>
  <c r="O397" i="7"/>
  <c r="N397" i="7"/>
  <c r="M397" i="7"/>
  <c r="Q397" i="7" s="1"/>
  <c r="K397" i="7"/>
  <c r="J397" i="7"/>
  <c r="I397" i="7"/>
  <c r="H397" i="7"/>
  <c r="L397" i="7" s="1"/>
  <c r="F397" i="7"/>
  <c r="E397" i="7"/>
  <c r="D397" i="7"/>
  <c r="C397" i="7"/>
  <c r="G397" i="7" s="1"/>
  <c r="F396" i="7"/>
  <c r="F395" i="7" s="1"/>
  <c r="K396" i="7" s="1"/>
  <c r="K395" i="7" s="1"/>
  <c r="P396" i="7" s="1"/>
  <c r="P395" i="7" s="1"/>
  <c r="E396" i="7"/>
  <c r="D396" i="7"/>
  <c r="D395" i="7" s="1"/>
  <c r="I396" i="7" s="1"/>
  <c r="I395" i="7" s="1"/>
  <c r="N396" i="7" s="1"/>
  <c r="N395" i="7" s="1"/>
  <c r="C396" i="7"/>
  <c r="G396" i="7" s="1"/>
  <c r="G395" i="7" s="1"/>
  <c r="E395" i="7"/>
  <c r="J396" i="7" s="1"/>
  <c r="J395" i="7" s="1"/>
  <c r="O396" i="7" s="1"/>
  <c r="O395" i="7" s="1"/>
  <c r="C395" i="7"/>
  <c r="H396" i="7" s="1"/>
  <c r="Q394" i="7"/>
  <c r="L394" i="7"/>
  <c r="G394" i="7"/>
  <c r="Q393" i="7"/>
  <c r="L393" i="7"/>
  <c r="G393" i="7"/>
  <c r="P392" i="7"/>
  <c r="O392" i="7"/>
  <c r="N392" i="7"/>
  <c r="M392" i="7"/>
  <c r="Q392" i="7" s="1"/>
  <c r="K392" i="7"/>
  <c r="J392" i="7"/>
  <c r="I392" i="7"/>
  <c r="H392" i="7"/>
  <c r="L392" i="7" s="1"/>
  <c r="F392" i="7"/>
  <c r="E392" i="7"/>
  <c r="D392" i="7"/>
  <c r="C392" i="7"/>
  <c r="G392" i="7" s="1"/>
  <c r="F391" i="7"/>
  <c r="E391" i="7"/>
  <c r="E390" i="7" s="1"/>
  <c r="J391" i="7" s="1"/>
  <c r="J390" i="7" s="1"/>
  <c r="O391" i="7" s="1"/>
  <c r="O390" i="7" s="1"/>
  <c r="D391" i="7"/>
  <c r="C391" i="7"/>
  <c r="C390" i="7" s="1"/>
  <c r="H391" i="7" s="1"/>
  <c r="F390" i="7"/>
  <c r="K391" i="7" s="1"/>
  <c r="K390" i="7" s="1"/>
  <c r="P391" i="7" s="1"/>
  <c r="P390" i="7" s="1"/>
  <c r="D390" i="7"/>
  <c r="I391" i="7" s="1"/>
  <c r="I390" i="7" s="1"/>
  <c r="N391" i="7" s="1"/>
  <c r="N390" i="7" s="1"/>
  <c r="Q389" i="7"/>
  <c r="L389" i="7"/>
  <c r="G389" i="7"/>
  <c r="Q388" i="7"/>
  <c r="L388" i="7"/>
  <c r="G388" i="7"/>
  <c r="P387" i="7"/>
  <c r="O387" i="7"/>
  <c r="N387" i="7"/>
  <c r="M387" i="7"/>
  <c r="Q387" i="7" s="1"/>
  <c r="K387" i="7"/>
  <c r="J387" i="7"/>
  <c r="I387" i="7"/>
  <c r="H387" i="7"/>
  <c r="L387" i="7" s="1"/>
  <c r="F387" i="7"/>
  <c r="E387" i="7"/>
  <c r="D387" i="7"/>
  <c r="C387" i="7"/>
  <c r="G387" i="7" s="1"/>
  <c r="F386" i="7"/>
  <c r="F385" i="7" s="1"/>
  <c r="K386" i="7" s="1"/>
  <c r="K385" i="7" s="1"/>
  <c r="P386" i="7" s="1"/>
  <c r="P385" i="7" s="1"/>
  <c r="E386" i="7"/>
  <c r="D386" i="7"/>
  <c r="D385" i="7" s="1"/>
  <c r="I386" i="7" s="1"/>
  <c r="I385" i="7" s="1"/>
  <c r="N386" i="7" s="1"/>
  <c r="N385" i="7" s="1"/>
  <c r="C386" i="7"/>
  <c r="G386" i="7" s="1"/>
  <c r="G385" i="7" s="1"/>
  <c r="E385" i="7"/>
  <c r="J386" i="7" s="1"/>
  <c r="J385" i="7" s="1"/>
  <c r="O386" i="7" s="1"/>
  <c r="O385" i="7" s="1"/>
  <c r="C385" i="7"/>
  <c r="H386" i="7" s="1"/>
  <c r="Q384" i="7"/>
  <c r="L384" i="7"/>
  <c r="G384" i="7"/>
  <c r="Q383" i="7"/>
  <c r="L383" i="7"/>
  <c r="G383" i="7"/>
  <c r="P382" i="7"/>
  <c r="O382" i="7"/>
  <c r="N382" i="7"/>
  <c r="M382" i="7"/>
  <c r="Q382" i="7" s="1"/>
  <c r="K382" i="7"/>
  <c r="J382" i="7"/>
  <c r="I382" i="7"/>
  <c r="H382" i="7"/>
  <c r="L382" i="7" s="1"/>
  <c r="F382" i="7"/>
  <c r="E382" i="7"/>
  <c r="D382" i="7"/>
  <c r="C382" i="7"/>
  <c r="G382" i="7" s="1"/>
  <c r="F381" i="7"/>
  <c r="E381" i="7"/>
  <c r="E380" i="7" s="1"/>
  <c r="J381" i="7" s="1"/>
  <c r="J380" i="7" s="1"/>
  <c r="O381" i="7" s="1"/>
  <c r="O380" i="7" s="1"/>
  <c r="D381" i="7"/>
  <c r="C381" i="7"/>
  <c r="C380" i="7" s="1"/>
  <c r="H381" i="7" s="1"/>
  <c r="F380" i="7"/>
  <c r="K381" i="7" s="1"/>
  <c r="K380" i="7" s="1"/>
  <c r="P381" i="7" s="1"/>
  <c r="P380" i="7" s="1"/>
  <c r="D380" i="7"/>
  <c r="I381" i="7" s="1"/>
  <c r="I380" i="7" s="1"/>
  <c r="N381" i="7" s="1"/>
  <c r="N380" i="7" s="1"/>
  <c r="Q379" i="7"/>
  <c r="L379" i="7"/>
  <c r="G379" i="7"/>
  <c r="Q378" i="7"/>
  <c r="L378" i="7"/>
  <c r="G378" i="7"/>
  <c r="P377" i="7"/>
  <c r="O377" i="7"/>
  <c r="N377" i="7"/>
  <c r="M377" i="7"/>
  <c r="Q377" i="7" s="1"/>
  <c r="K377" i="7"/>
  <c r="J377" i="7"/>
  <c r="I377" i="7"/>
  <c r="H377" i="7"/>
  <c r="L377" i="7" s="1"/>
  <c r="F377" i="7"/>
  <c r="E377" i="7"/>
  <c r="D377" i="7"/>
  <c r="C377" i="7"/>
  <c r="G377" i="7" s="1"/>
  <c r="F376" i="7"/>
  <c r="F375" i="7" s="1"/>
  <c r="K376" i="7" s="1"/>
  <c r="K375" i="7" s="1"/>
  <c r="P376" i="7" s="1"/>
  <c r="P375" i="7" s="1"/>
  <c r="E376" i="7"/>
  <c r="D376" i="7"/>
  <c r="D375" i="7" s="1"/>
  <c r="I376" i="7" s="1"/>
  <c r="I375" i="7" s="1"/>
  <c r="N376" i="7" s="1"/>
  <c r="N375" i="7" s="1"/>
  <c r="C376" i="7"/>
  <c r="G376" i="7" s="1"/>
  <c r="G375" i="7" s="1"/>
  <c r="E375" i="7"/>
  <c r="J376" i="7" s="1"/>
  <c r="J375" i="7" s="1"/>
  <c r="O376" i="7" s="1"/>
  <c r="O375" i="7" s="1"/>
  <c r="C375" i="7"/>
  <c r="H376" i="7" s="1"/>
  <c r="Q374" i="7"/>
  <c r="L374" i="7"/>
  <c r="G374" i="7"/>
  <c r="Q373" i="7"/>
  <c r="L373" i="7"/>
  <c r="G373" i="7"/>
  <c r="P372" i="7"/>
  <c r="O372" i="7"/>
  <c r="N372" i="7"/>
  <c r="M372" i="7"/>
  <c r="Q372" i="7" s="1"/>
  <c r="K372" i="7"/>
  <c r="J372" i="7"/>
  <c r="I372" i="7"/>
  <c r="H372" i="7"/>
  <c r="L372" i="7" s="1"/>
  <c r="F372" i="7"/>
  <c r="E372" i="7"/>
  <c r="D372" i="7"/>
  <c r="C372" i="7"/>
  <c r="G372" i="7" s="1"/>
  <c r="F371" i="7"/>
  <c r="E371" i="7"/>
  <c r="E370" i="7" s="1"/>
  <c r="J371" i="7" s="1"/>
  <c r="J370" i="7" s="1"/>
  <c r="O371" i="7" s="1"/>
  <c r="O370" i="7" s="1"/>
  <c r="D371" i="7"/>
  <c r="C371" i="7"/>
  <c r="C370" i="7" s="1"/>
  <c r="H371" i="7" s="1"/>
  <c r="F370" i="7"/>
  <c r="K371" i="7" s="1"/>
  <c r="K370" i="7" s="1"/>
  <c r="P371" i="7" s="1"/>
  <c r="P370" i="7" s="1"/>
  <c r="D370" i="7"/>
  <c r="I371" i="7" s="1"/>
  <c r="I370" i="7" s="1"/>
  <c r="N371" i="7" s="1"/>
  <c r="N370" i="7" s="1"/>
  <c r="Q369" i="7"/>
  <c r="L369" i="7"/>
  <c r="G369" i="7"/>
  <c r="Q368" i="7"/>
  <c r="L368" i="7"/>
  <c r="G368" i="7"/>
  <c r="P367" i="7"/>
  <c r="O367" i="7"/>
  <c r="N367" i="7"/>
  <c r="M367" i="7"/>
  <c r="Q367" i="7" s="1"/>
  <c r="K367" i="7"/>
  <c r="J367" i="7"/>
  <c r="I367" i="7"/>
  <c r="H367" i="7"/>
  <c r="L367" i="7" s="1"/>
  <c r="F367" i="7"/>
  <c r="E367" i="7"/>
  <c r="D367" i="7"/>
  <c r="C367" i="7"/>
  <c r="G367" i="7" s="1"/>
  <c r="F366" i="7"/>
  <c r="F365" i="7" s="1"/>
  <c r="K366" i="7" s="1"/>
  <c r="K365" i="7" s="1"/>
  <c r="P366" i="7" s="1"/>
  <c r="P365" i="7" s="1"/>
  <c r="E366" i="7"/>
  <c r="D366" i="7"/>
  <c r="D365" i="7" s="1"/>
  <c r="I366" i="7" s="1"/>
  <c r="I365" i="7" s="1"/>
  <c r="N366" i="7" s="1"/>
  <c r="N365" i="7" s="1"/>
  <c r="C366" i="7"/>
  <c r="G366" i="7" s="1"/>
  <c r="G365" i="7" s="1"/>
  <c r="E365" i="7"/>
  <c r="J366" i="7" s="1"/>
  <c r="J365" i="7" s="1"/>
  <c r="O366" i="7" s="1"/>
  <c r="O365" i="7" s="1"/>
  <c r="C365" i="7"/>
  <c r="H366" i="7" s="1"/>
  <c r="Q364" i="7"/>
  <c r="L364" i="7"/>
  <c r="G364" i="7"/>
  <c r="Q363" i="7"/>
  <c r="L363" i="7"/>
  <c r="G363" i="7"/>
  <c r="P362" i="7"/>
  <c r="O362" i="7"/>
  <c r="N362" i="7"/>
  <c r="M362" i="7"/>
  <c r="Q362" i="7" s="1"/>
  <c r="K362" i="7"/>
  <c r="J362" i="7"/>
  <c r="I362" i="7"/>
  <c r="H362" i="7"/>
  <c r="L362" i="7" s="1"/>
  <c r="F362" i="7"/>
  <c r="E362" i="7"/>
  <c r="D362" i="7"/>
  <c r="C362" i="7"/>
  <c r="G362" i="7" s="1"/>
  <c r="F361" i="7"/>
  <c r="E361" i="7"/>
  <c r="E360" i="7" s="1"/>
  <c r="J361" i="7" s="1"/>
  <c r="J360" i="7" s="1"/>
  <c r="O361" i="7" s="1"/>
  <c r="O360" i="7" s="1"/>
  <c r="D361" i="7"/>
  <c r="C361" i="7"/>
  <c r="C360" i="7" s="1"/>
  <c r="H361" i="7" s="1"/>
  <c r="F360" i="7"/>
  <c r="K361" i="7" s="1"/>
  <c r="K360" i="7" s="1"/>
  <c r="P361" i="7" s="1"/>
  <c r="P360" i="7" s="1"/>
  <c r="D360" i="7"/>
  <c r="I361" i="7" s="1"/>
  <c r="I360" i="7" s="1"/>
  <c r="N361" i="7" s="1"/>
  <c r="N360" i="7" s="1"/>
  <c r="Q359" i="7"/>
  <c r="L359" i="7"/>
  <c r="G359" i="7"/>
  <c r="Q358" i="7"/>
  <c r="L358" i="7"/>
  <c r="G358" i="7"/>
  <c r="P357" i="7"/>
  <c r="O357" i="7"/>
  <c r="N357" i="7"/>
  <c r="M357" i="7"/>
  <c r="Q357" i="7" s="1"/>
  <c r="K357" i="7"/>
  <c r="J357" i="7"/>
  <c r="I357" i="7"/>
  <c r="H357" i="7"/>
  <c r="L357" i="7" s="1"/>
  <c r="F357" i="7"/>
  <c r="E357" i="7"/>
  <c r="D357" i="7"/>
  <c r="C357" i="7"/>
  <c r="G357" i="7" s="1"/>
  <c r="F356" i="7"/>
  <c r="F355" i="7" s="1"/>
  <c r="K356" i="7" s="1"/>
  <c r="K355" i="7" s="1"/>
  <c r="P356" i="7" s="1"/>
  <c r="P355" i="7" s="1"/>
  <c r="E356" i="7"/>
  <c r="D356" i="7"/>
  <c r="D355" i="7" s="1"/>
  <c r="I356" i="7" s="1"/>
  <c r="I355" i="7" s="1"/>
  <c r="N356" i="7" s="1"/>
  <c r="N355" i="7" s="1"/>
  <c r="C356" i="7"/>
  <c r="G356" i="7" s="1"/>
  <c r="G355" i="7" s="1"/>
  <c r="E355" i="7"/>
  <c r="J356" i="7" s="1"/>
  <c r="J355" i="7" s="1"/>
  <c r="O356" i="7" s="1"/>
  <c r="O355" i="7" s="1"/>
  <c r="C355" i="7"/>
  <c r="H356" i="7" s="1"/>
  <c r="Q354" i="7"/>
  <c r="L354" i="7"/>
  <c r="G354" i="7"/>
  <c r="Q353" i="7"/>
  <c r="L353" i="7"/>
  <c r="G353" i="7"/>
  <c r="P352" i="7"/>
  <c r="O352" i="7"/>
  <c r="N352" i="7"/>
  <c r="M352" i="7"/>
  <c r="Q352" i="7" s="1"/>
  <c r="K352" i="7"/>
  <c r="J352" i="7"/>
  <c r="I352" i="7"/>
  <c r="H352" i="7"/>
  <c r="L352" i="7" s="1"/>
  <c r="F352" i="7"/>
  <c r="E352" i="7"/>
  <c r="D352" i="7"/>
  <c r="C352" i="7"/>
  <c r="G352" i="7" s="1"/>
  <c r="F351" i="7"/>
  <c r="E351" i="7"/>
  <c r="E350" i="7" s="1"/>
  <c r="D351" i="7"/>
  <c r="C351" i="7"/>
  <c r="C350" i="7" s="1"/>
  <c r="F350" i="7"/>
  <c r="F349" i="7" s="1"/>
  <c r="D350" i="7"/>
  <c r="D349" i="7" s="1"/>
  <c r="Q348" i="7"/>
  <c r="L348" i="7"/>
  <c r="G348" i="7"/>
  <c r="Q347" i="7"/>
  <c r="L347" i="7"/>
  <c r="G347" i="7"/>
  <c r="P346" i="7"/>
  <c r="O346" i="7"/>
  <c r="N346" i="7"/>
  <c r="M346" i="7"/>
  <c r="Q346" i="7" s="1"/>
  <c r="K346" i="7"/>
  <c r="J346" i="7"/>
  <c r="I346" i="7"/>
  <c r="H346" i="7"/>
  <c r="L346" i="7" s="1"/>
  <c r="F346" i="7"/>
  <c r="E346" i="7"/>
  <c r="D346" i="7"/>
  <c r="C346" i="7"/>
  <c r="G346" i="7" s="1"/>
  <c r="F345" i="7"/>
  <c r="E345" i="7"/>
  <c r="E344" i="7" s="1"/>
  <c r="J345" i="7" s="1"/>
  <c r="J344" i="7" s="1"/>
  <c r="O345" i="7" s="1"/>
  <c r="O344" i="7" s="1"/>
  <c r="D345" i="7"/>
  <c r="C345" i="7"/>
  <c r="C344" i="7" s="1"/>
  <c r="H345" i="7" s="1"/>
  <c r="F344" i="7"/>
  <c r="K345" i="7" s="1"/>
  <c r="K344" i="7" s="1"/>
  <c r="P345" i="7" s="1"/>
  <c r="P344" i="7" s="1"/>
  <c r="D344" i="7"/>
  <c r="I345" i="7" s="1"/>
  <c r="I344" i="7" s="1"/>
  <c r="N345" i="7" s="1"/>
  <c r="N344" i="7" s="1"/>
  <c r="Q343" i="7"/>
  <c r="L343" i="7"/>
  <c r="G343" i="7"/>
  <c r="Q342" i="7"/>
  <c r="L342" i="7"/>
  <c r="G342" i="7"/>
  <c r="P341" i="7"/>
  <c r="O341" i="7"/>
  <c r="N341" i="7"/>
  <c r="M341" i="7"/>
  <c r="Q341" i="7" s="1"/>
  <c r="K341" i="7"/>
  <c r="J341" i="7"/>
  <c r="I341" i="7"/>
  <c r="H341" i="7"/>
  <c r="L341" i="7" s="1"/>
  <c r="F341" i="7"/>
  <c r="E341" i="7"/>
  <c r="D341" i="7"/>
  <c r="C341" i="7"/>
  <c r="G341" i="7" s="1"/>
  <c r="F340" i="7"/>
  <c r="F339" i="7" s="1"/>
  <c r="K340" i="7" s="1"/>
  <c r="K339" i="7" s="1"/>
  <c r="P340" i="7" s="1"/>
  <c r="P339" i="7" s="1"/>
  <c r="E340" i="7"/>
  <c r="D340" i="7"/>
  <c r="D339" i="7" s="1"/>
  <c r="I340" i="7" s="1"/>
  <c r="I339" i="7" s="1"/>
  <c r="N340" i="7" s="1"/>
  <c r="N339" i="7" s="1"/>
  <c r="C340" i="7"/>
  <c r="G340" i="7" s="1"/>
  <c r="G339" i="7" s="1"/>
  <c r="E339" i="7"/>
  <c r="J340" i="7" s="1"/>
  <c r="J339" i="7" s="1"/>
  <c r="O340" i="7" s="1"/>
  <c r="O339" i="7" s="1"/>
  <c r="C339" i="7"/>
  <c r="H340" i="7" s="1"/>
  <c r="Q338" i="7"/>
  <c r="L338" i="7"/>
  <c r="G338" i="7"/>
  <c r="Q337" i="7"/>
  <c r="L337" i="7"/>
  <c r="G337" i="7"/>
  <c r="P336" i="7"/>
  <c r="O336" i="7"/>
  <c r="N336" i="7"/>
  <c r="M336" i="7"/>
  <c r="Q336" i="7" s="1"/>
  <c r="K336" i="7"/>
  <c r="J336" i="7"/>
  <c r="I336" i="7"/>
  <c r="H336" i="7"/>
  <c r="L336" i="7" s="1"/>
  <c r="F336" i="7"/>
  <c r="E336" i="7"/>
  <c r="D336" i="7"/>
  <c r="C336" i="7"/>
  <c r="G336" i="7" s="1"/>
  <c r="F335" i="7"/>
  <c r="E335" i="7"/>
  <c r="E334" i="7" s="1"/>
  <c r="J335" i="7" s="1"/>
  <c r="J334" i="7" s="1"/>
  <c r="O335" i="7" s="1"/>
  <c r="O334" i="7" s="1"/>
  <c r="D335" i="7"/>
  <c r="C335" i="7"/>
  <c r="C334" i="7" s="1"/>
  <c r="H335" i="7" s="1"/>
  <c r="F334" i="7"/>
  <c r="K335" i="7" s="1"/>
  <c r="K334" i="7" s="1"/>
  <c r="P335" i="7" s="1"/>
  <c r="P334" i="7" s="1"/>
  <c r="D334" i="7"/>
  <c r="I335" i="7" s="1"/>
  <c r="I334" i="7" s="1"/>
  <c r="N335" i="7" s="1"/>
  <c r="N334" i="7" s="1"/>
  <c r="Q333" i="7"/>
  <c r="L333" i="7"/>
  <c r="G333" i="7"/>
  <c r="Q332" i="7"/>
  <c r="L332" i="7"/>
  <c r="G332" i="7"/>
  <c r="P331" i="7"/>
  <c r="O331" i="7"/>
  <c r="N331" i="7"/>
  <c r="M331" i="7"/>
  <c r="Q331" i="7" s="1"/>
  <c r="K331" i="7"/>
  <c r="J331" i="7"/>
  <c r="I331" i="7"/>
  <c r="H331" i="7"/>
  <c r="L331" i="7" s="1"/>
  <c r="F331" i="7"/>
  <c r="E331" i="7"/>
  <c r="D331" i="7"/>
  <c r="C331" i="7"/>
  <c r="G331" i="7" s="1"/>
  <c r="F330" i="7"/>
  <c r="F329" i="7" s="1"/>
  <c r="K330" i="7" s="1"/>
  <c r="K329" i="7" s="1"/>
  <c r="P330" i="7" s="1"/>
  <c r="P329" i="7" s="1"/>
  <c r="E330" i="7"/>
  <c r="D330" i="7"/>
  <c r="D329" i="7" s="1"/>
  <c r="I330" i="7" s="1"/>
  <c r="I329" i="7" s="1"/>
  <c r="N330" i="7" s="1"/>
  <c r="N329" i="7" s="1"/>
  <c r="C330" i="7"/>
  <c r="G330" i="7" s="1"/>
  <c r="G329" i="7" s="1"/>
  <c r="E329" i="7"/>
  <c r="J330" i="7" s="1"/>
  <c r="J329" i="7" s="1"/>
  <c r="O330" i="7" s="1"/>
  <c r="O329" i="7" s="1"/>
  <c r="C329" i="7"/>
  <c r="H330" i="7" s="1"/>
  <c r="Q328" i="7"/>
  <c r="L328" i="7"/>
  <c r="G328" i="7"/>
  <c r="Q327" i="7"/>
  <c r="L327" i="7"/>
  <c r="G327" i="7"/>
  <c r="P326" i="7"/>
  <c r="O326" i="7"/>
  <c r="N326" i="7"/>
  <c r="M326" i="7"/>
  <c r="Q326" i="7" s="1"/>
  <c r="K326" i="7"/>
  <c r="J326" i="7"/>
  <c r="I326" i="7"/>
  <c r="H326" i="7"/>
  <c r="L326" i="7" s="1"/>
  <c r="F326" i="7"/>
  <c r="E326" i="7"/>
  <c r="D326" i="7"/>
  <c r="C326" i="7"/>
  <c r="G326" i="7" s="1"/>
  <c r="F325" i="7"/>
  <c r="E325" i="7"/>
  <c r="E324" i="7" s="1"/>
  <c r="J325" i="7" s="1"/>
  <c r="J324" i="7" s="1"/>
  <c r="O325" i="7" s="1"/>
  <c r="O324" i="7" s="1"/>
  <c r="D325" i="7"/>
  <c r="C325" i="7"/>
  <c r="C324" i="7" s="1"/>
  <c r="H325" i="7" s="1"/>
  <c r="F324" i="7"/>
  <c r="K325" i="7" s="1"/>
  <c r="K324" i="7" s="1"/>
  <c r="P325" i="7" s="1"/>
  <c r="P324" i="7" s="1"/>
  <c r="D324" i="7"/>
  <c r="I325" i="7" s="1"/>
  <c r="I324" i="7" s="1"/>
  <c r="N325" i="7" s="1"/>
  <c r="N324" i="7" s="1"/>
  <c r="Q323" i="7"/>
  <c r="L323" i="7"/>
  <c r="G323" i="7"/>
  <c r="Q322" i="7"/>
  <c r="L322" i="7"/>
  <c r="G322" i="7"/>
  <c r="P321" i="7"/>
  <c r="O321" i="7"/>
  <c r="N321" i="7"/>
  <c r="M321" i="7"/>
  <c r="Q321" i="7" s="1"/>
  <c r="K321" i="7"/>
  <c r="J321" i="7"/>
  <c r="I321" i="7"/>
  <c r="H321" i="7"/>
  <c r="L321" i="7" s="1"/>
  <c r="F321" i="7"/>
  <c r="E321" i="7"/>
  <c r="D321" i="7"/>
  <c r="C321" i="7"/>
  <c r="G321" i="7" s="1"/>
  <c r="F320" i="7"/>
  <c r="F319" i="7" s="1"/>
  <c r="K320" i="7" s="1"/>
  <c r="K319" i="7" s="1"/>
  <c r="P320" i="7" s="1"/>
  <c r="P319" i="7" s="1"/>
  <c r="E320" i="7"/>
  <c r="D320" i="7"/>
  <c r="D319" i="7" s="1"/>
  <c r="I320" i="7" s="1"/>
  <c r="I319" i="7" s="1"/>
  <c r="N320" i="7" s="1"/>
  <c r="N319" i="7" s="1"/>
  <c r="C320" i="7"/>
  <c r="G320" i="7" s="1"/>
  <c r="G319" i="7" s="1"/>
  <c r="E319" i="7"/>
  <c r="J320" i="7" s="1"/>
  <c r="J319" i="7" s="1"/>
  <c r="O320" i="7" s="1"/>
  <c r="O319" i="7" s="1"/>
  <c r="C319" i="7"/>
  <c r="H320" i="7" s="1"/>
  <c r="Q318" i="7"/>
  <c r="L318" i="7"/>
  <c r="G318" i="7"/>
  <c r="Q317" i="7"/>
  <c r="L317" i="7"/>
  <c r="G317" i="7"/>
  <c r="P316" i="7"/>
  <c r="O316" i="7"/>
  <c r="N316" i="7"/>
  <c r="M316" i="7"/>
  <c r="Q316" i="7" s="1"/>
  <c r="K316" i="7"/>
  <c r="J316" i="7"/>
  <c r="I316" i="7"/>
  <c r="H316" i="7"/>
  <c r="L316" i="7" s="1"/>
  <c r="F316" i="7"/>
  <c r="E316" i="7"/>
  <c r="D316" i="7"/>
  <c r="C316" i="7"/>
  <c r="G316" i="7" s="1"/>
  <c r="F315" i="7"/>
  <c r="E315" i="7"/>
  <c r="E314" i="7" s="1"/>
  <c r="J315" i="7" s="1"/>
  <c r="J314" i="7" s="1"/>
  <c r="O315" i="7" s="1"/>
  <c r="O314" i="7" s="1"/>
  <c r="D315" i="7"/>
  <c r="C315" i="7"/>
  <c r="C314" i="7" s="1"/>
  <c r="H315" i="7" s="1"/>
  <c r="F314" i="7"/>
  <c r="K315" i="7" s="1"/>
  <c r="K314" i="7" s="1"/>
  <c r="P315" i="7" s="1"/>
  <c r="P314" i="7" s="1"/>
  <c r="D314" i="7"/>
  <c r="I315" i="7" s="1"/>
  <c r="I314" i="7" s="1"/>
  <c r="N315" i="7" s="1"/>
  <c r="N314" i="7" s="1"/>
  <c r="Q313" i="7"/>
  <c r="L313" i="7"/>
  <c r="G313" i="7"/>
  <c r="Q312" i="7"/>
  <c r="L312" i="7"/>
  <c r="G312" i="7"/>
  <c r="P311" i="7"/>
  <c r="O311" i="7"/>
  <c r="N311" i="7"/>
  <c r="M311" i="7"/>
  <c r="Q311" i="7" s="1"/>
  <c r="K311" i="7"/>
  <c r="J311" i="7"/>
  <c r="I311" i="7"/>
  <c r="H311" i="7"/>
  <c r="L311" i="7" s="1"/>
  <c r="F311" i="7"/>
  <c r="E311" i="7"/>
  <c r="D311" i="7"/>
  <c r="C311" i="7"/>
  <c r="G311" i="7" s="1"/>
  <c r="F310" i="7"/>
  <c r="F309" i="7" s="1"/>
  <c r="K310" i="7" s="1"/>
  <c r="K309" i="7" s="1"/>
  <c r="P310" i="7" s="1"/>
  <c r="P309" i="7" s="1"/>
  <c r="E310" i="7"/>
  <c r="D310" i="7"/>
  <c r="D309" i="7" s="1"/>
  <c r="I310" i="7" s="1"/>
  <c r="I309" i="7" s="1"/>
  <c r="N310" i="7" s="1"/>
  <c r="N309" i="7" s="1"/>
  <c r="C310" i="7"/>
  <c r="G310" i="7" s="1"/>
  <c r="G309" i="7" s="1"/>
  <c r="E309" i="7"/>
  <c r="J310" i="7" s="1"/>
  <c r="J309" i="7" s="1"/>
  <c r="O310" i="7" s="1"/>
  <c r="O309" i="7" s="1"/>
  <c r="C309" i="7"/>
  <c r="H310" i="7" s="1"/>
  <c r="Q308" i="7"/>
  <c r="L308" i="7"/>
  <c r="G308" i="7"/>
  <c r="Q307" i="7"/>
  <c r="L307" i="7"/>
  <c r="G307" i="7"/>
  <c r="P306" i="7"/>
  <c r="O306" i="7"/>
  <c r="N306" i="7"/>
  <c r="M306" i="7"/>
  <c r="Q306" i="7" s="1"/>
  <c r="K306" i="7"/>
  <c r="J306" i="7"/>
  <c r="I306" i="7"/>
  <c r="H306" i="7"/>
  <c r="L306" i="7" s="1"/>
  <c r="F306" i="7"/>
  <c r="E306" i="7"/>
  <c r="D306" i="7"/>
  <c r="C306" i="7"/>
  <c r="G306" i="7" s="1"/>
  <c r="F305" i="7"/>
  <c r="E305" i="7"/>
  <c r="E304" i="7" s="1"/>
  <c r="J305" i="7" s="1"/>
  <c r="J304" i="7" s="1"/>
  <c r="O305" i="7" s="1"/>
  <c r="O304" i="7" s="1"/>
  <c r="D305" i="7"/>
  <c r="C305" i="7"/>
  <c r="C304" i="7" s="1"/>
  <c r="H305" i="7" s="1"/>
  <c r="F304" i="7"/>
  <c r="K305" i="7" s="1"/>
  <c r="K304" i="7" s="1"/>
  <c r="P305" i="7" s="1"/>
  <c r="P304" i="7" s="1"/>
  <c r="D304" i="7"/>
  <c r="I305" i="7" s="1"/>
  <c r="I304" i="7" s="1"/>
  <c r="N305" i="7" s="1"/>
  <c r="N304" i="7" s="1"/>
  <c r="Q303" i="7"/>
  <c r="L303" i="7"/>
  <c r="G303" i="7"/>
  <c r="Q302" i="7"/>
  <c r="L302" i="7"/>
  <c r="G302" i="7"/>
  <c r="P301" i="7"/>
  <c r="O301" i="7"/>
  <c r="N301" i="7"/>
  <c r="M301" i="7"/>
  <c r="Q301" i="7" s="1"/>
  <c r="K301" i="7"/>
  <c r="J301" i="7"/>
  <c r="I301" i="7"/>
  <c r="H301" i="7"/>
  <c r="L301" i="7" s="1"/>
  <c r="F301" i="7"/>
  <c r="E301" i="7"/>
  <c r="D301" i="7"/>
  <c r="C301" i="7"/>
  <c r="G301" i="7" s="1"/>
  <c r="F300" i="7"/>
  <c r="F299" i="7" s="1"/>
  <c r="K300" i="7" s="1"/>
  <c r="K299" i="7" s="1"/>
  <c r="P300" i="7" s="1"/>
  <c r="P299" i="7" s="1"/>
  <c r="E300" i="7"/>
  <c r="D300" i="7"/>
  <c r="D299" i="7" s="1"/>
  <c r="I300" i="7" s="1"/>
  <c r="I299" i="7" s="1"/>
  <c r="N300" i="7" s="1"/>
  <c r="N299" i="7" s="1"/>
  <c r="C300" i="7"/>
  <c r="G300" i="7" s="1"/>
  <c r="G299" i="7" s="1"/>
  <c r="E299" i="7"/>
  <c r="J300" i="7" s="1"/>
  <c r="J299" i="7" s="1"/>
  <c r="O300" i="7" s="1"/>
  <c r="O299" i="7" s="1"/>
  <c r="C299" i="7"/>
  <c r="H300" i="7" s="1"/>
  <c r="Q298" i="7"/>
  <c r="L298" i="7"/>
  <c r="G298" i="7"/>
  <c r="Q297" i="7"/>
  <c r="L297" i="7"/>
  <c r="G297" i="7"/>
  <c r="P296" i="7"/>
  <c r="O296" i="7"/>
  <c r="N296" i="7"/>
  <c r="M296" i="7"/>
  <c r="Q296" i="7" s="1"/>
  <c r="K296" i="7"/>
  <c r="J296" i="7"/>
  <c r="I296" i="7"/>
  <c r="H296" i="7"/>
  <c r="L296" i="7" s="1"/>
  <c r="F296" i="7"/>
  <c r="E296" i="7"/>
  <c r="D296" i="7"/>
  <c r="C296" i="7"/>
  <c r="G296" i="7" s="1"/>
  <c r="F295" i="7"/>
  <c r="E295" i="7"/>
  <c r="E294" i="7" s="1"/>
  <c r="D295" i="7"/>
  <c r="C295" i="7"/>
  <c r="C294" i="7" s="1"/>
  <c r="F294" i="7"/>
  <c r="F293" i="7" s="1"/>
  <c r="D294" i="7"/>
  <c r="D293" i="7" s="1"/>
  <c r="Q292" i="7"/>
  <c r="L292" i="7"/>
  <c r="G292" i="7"/>
  <c r="Q291" i="7"/>
  <c r="L291" i="7"/>
  <c r="G291" i="7"/>
  <c r="P290" i="7"/>
  <c r="O290" i="7"/>
  <c r="N290" i="7"/>
  <c r="M290" i="7"/>
  <c r="Q290" i="7" s="1"/>
  <c r="K290" i="7"/>
  <c r="J290" i="7"/>
  <c r="I290" i="7"/>
  <c r="H290" i="7"/>
  <c r="L290" i="7" s="1"/>
  <c r="F290" i="7"/>
  <c r="E290" i="7"/>
  <c r="D290" i="7"/>
  <c r="C290" i="7"/>
  <c r="G290" i="7" s="1"/>
  <c r="F289" i="7"/>
  <c r="E289" i="7"/>
  <c r="E288" i="7" s="1"/>
  <c r="D289" i="7"/>
  <c r="C289" i="7"/>
  <c r="C288" i="7" s="1"/>
  <c r="F288" i="7"/>
  <c r="K289" i="7" s="1"/>
  <c r="K288" i="7" s="1"/>
  <c r="D288" i="7"/>
  <c r="I289" i="7" s="1"/>
  <c r="I288" i="7" s="1"/>
  <c r="Q287" i="7"/>
  <c r="L287" i="7"/>
  <c r="G287" i="7"/>
  <c r="Q286" i="7"/>
  <c r="L286" i="7"/>
  <c r="G286" i="7"/>
  <c r="P285" i="7"/>
  <c r="O285" i="7"/>
  <c r="N285" i="7"/>
  <c r="M285" i="7"/>
  <c r="Q285" i="7" s="1"/>
  <c r="K285" i="7"/>
  <c r="J285" i="7"/>
  <c r="I285" i="7"/>
  <c r="H285" i="7"/>
  <c r="L285" i="7" s="1"/>
  <c r="F285" i="7"/>
  <c r="E285" i="7"/>
  <c r="D285" i="7"/>
  <c r="C285" i="7"/>
  <c r="G285" i="7" s="1"/>
  <c r="F284" i="7"/>
  <c r="F283" i="7" s="1"/>
  <c r="E284" i="7"/>
  <c r="D284" i="7"/>
  <c r="D283" i="7" s="1"/>
  <c r="C284" i="7"/>
  <c r="G284" i="7" s="1"/>
  <c r="G283" i="7" s="1"/>
  <c r="E283" i="7"/>
  <c r="J284" i="7" s="1"/>
  <c r="J283" i="7" s="1"/>
  <c r="C283" i="7"/>
  <c r="H284" i="7" s="1"/>
  <c r="Q282" i="7"/>
  <c r="L282" i="7"/>
  <c r="G282" i="7"/>
  <c r="Q281" i="7"/>
  <c r="L281" i="7"/>
  <c r="G281" i="7"/>
  <c r="P280" i="7"/>
  <c r="O280" i="7"/>
  <c r="N280" i="7"/>
  <c r="M280" i="7"/>
  <c r="Q280" i="7" s="1"/>
  <c r="K280" i="7"/>
  <c r="J280" i="7"/>
  <c r="I280" i="7"/>
  <c r="H280" i="7"/>
  <c r="L280" i="7" s="1"/>
  <c r="F280" i="7"/>
  <c r="E280" i="7"/>
  <c r="D280" i="7"/>
  <c r="C280" i="7"/>
  <c r="G280" i="7" s="1"/>
  <c r="F279" i="7"/>
  <c r="E279" i="7"/>
  <c r="E278" i="7" s="1"/>
  <c r="D279" i="7"/>
  <c r="C279" i="7"/>
  <c r="C278" i="7" s="1"/>
  <c r="F278" i="7"/>
  <c r="K279" i="7" s="1"/>
  <c r="K278" i="7" s="1"/>
  <c r="D278" i="7"/>
  <c r="I279" i="7" s="1"/>
  <c r="I278" i="7" s="1"/>
  <c r="Q277" i="7"/>
  <c r="L277" i="7"/>
  <c r="G277" i="7"/>
  <c r="Q276" i="7"/>
  <c r="L276" i="7"/>
  <c r="G276" i="7"/>
  <c r="P275" i="7"/>
  <c r="O275" i="7"/>
  <c r="N275" i="7"/>
  <c r="M275" i="7"/>
  <c r="Q275" i="7" s="1"/>
  <c r="K275" i="7"/>
  <c r="J275" i="7"/>
  <c r="I275" i="7"/>
  <c r="H275" i="7"/>
  <c r="L275" i="7" s="1"/>
  <c r="F275" i="7"/>
  <c r="E275" i="7"/>
  <c r="D275" i="7"/>
  <c r="C275" i="7"/>
  <c r="G275" i="7" s="1"/>
  <c r="F274" i="7"/>
  <c r="F273" i="7" s="1"/>
  <c r="E274" i="7"/>
  <c r="D274" i="7"/>
  <c r="D273" i="7" s="1"/>
  <c r="C274" i="7"/>
  <c r="G274" i="7" s="1"/>
  <c r="G273" i="7" s="1"/>
  <c r="E273" i="7"/>
  <c r="J274" i="7" s="1"/>
  <c r="J273" i="7" s="1"/>
  <c r="C273" i="7"/>
  <c r="H274" i="7" s="1"/>
  <c r="Q272" i="7"/>
  <c r="L272" i="7"/>
  <c r="G272" i="7"/>
  <c r="Q271" i="7"/>
  <c r="L271" i="7"/>
  <c r="G271" i="7"/>
  <c r="P270" i="7"/>
  <c r="O270" i="7"/>
  <c r="N270" i="7"/>
  <c r="M270" i="7"/>
  <c r="Q270" i="7" s="1"/>
  <c r="K270" i="7"/>
  <c r="J270" i="7"/>
  <c r="I270" i="7"/>
  <c r="H270" i="7"/>
  <c r="L270" i="7" s="1"/>
  <c r="F270" i="7"/>
  <c r="E270" i="7"/>
  <c r="D270" i="7"/>
  <c r="C270" i="7"/>
  <c r="G270" i="7" s="1"/>
  <c r="F269" i="7"/>
  <c r="E269" i="7"/>
  <c r="E268" i="7" s="1"/>
  <c r="D269" i="7"/>
  <c r="C269" i="7"/>
  <c r="C268" i="7" s="1"/>
  <c r="F268" i="7"/>
  <c r="K269" i="7" s="1"/>
  <c r="K268" i="7" s="1"/>
  <c r="D268" i="7"/>
  <c r="I269" i="7" s="1"/>
  <c r="I268" i="7" s="1"/>
  <c r="Q267" i="7"/>
  <c r="L267" i="7"/>
  <c r="G267" i="7"/>
  <c r="Q266" i="7"/>
  <c r="L266" i="7"/>
  <c r="G266" i="7"/>
  <c r="P265" i="7"/>
  <c r="O265" i="7"/>
  <c r="N265" i="7"/>
  <c r="M265" i="7"/>
  <c r="Q265" i="7" s="1"/>
  <c r="K265" i="7"/>
  <c r="J265" i="7"/>
  <c r="I265" i="7"/>
  <c r="H265" i="7"/>
  <c r="L265" i="7" s="1"/>
  <c r="F265" i="7"/>
  <c r="E265" i="7"/>
  <c r="D265" i="7"/>
  <c r="C265" i="7"/>
  <c r="G265" i="7" s="1"/>
  <c r="F264" i="7"/>
  <c r="F263" i="7" s="1"/>
  <c r="E264" i="7"/>
  <c r="D264" i="7"/>
  <c r="D263" i="7" s="1"/>
  <c r="C264" i="7"/>
  <c r="G264" i="7" s="1"/>
  <c r="G263" i="7" s="1"/>
  <c r="E263" i="7"/>
  <c r="J264" i="7" s="1"/>
  <c r="J263" i="7" s="1"/>
  <c r="C263" i="7"/>
  <c r="H264" i="7" s="1"/>
  <c r="Q262" i="7"/>
  <c r="L262" i="7"/>
  <c r="G262" i="7"/>
  <c r="Q261" i="7"/>
  <c r="L261" i="7"/>
  <c r="G261" i="7"/>
  <c r="P260" i="7"/>
  <c r="O260" i="7"/>
  <c r="N260" i="7"/>
  <c r="M260" i="7"/>
  <c r="Q260" i="7" s="1"/>
  <c r="K260" i="7"/>
  <c r="J260" i="7"/>
  <c r="I260" i="7"/>
  <c r="H260" i="7"/>
  <c r="L260" i="7" s="1"/>
  <c r="F260" i="7"/>
  <c r="E260" i="7"/>
  <c r="D260" i="7"/>
  <c r="C260" i="7"/>
  <c r="G260" i="7" s="1"/>
  <c r="F259" i="7"/>
  <c r="E259" i="7"/>
  <c r="E258" i="7" s="1"/>
  <c r="D259" i="7"/>
  <c r="C259" i="7"/>
  <c r="C258" i="7" s="1"/>
  <c r="F258" i="7"/>
  <c r="K259" i="7" s="1"/>
  <c r="K258" i="7" s="1"/>
  <c r="D258" i="7"/>
  <c r="I259" i="7" s="1"/>
  <c r="I258" i="7" s="1"/>
  <c r="Q257" i="7"/>
  <c r="L257" i="7"/>
  <c r="G257" i="7"/>
  <c r="Q256" i="7"/>
  <c r="L256" i="7"/>
  <c r="G256" i="7"/>
  <c r="P255" i="7"/>
  <c r="O255" i="7"/>
  <c r="N255" i="7"/>
  <c r="M255" i="7"/>
  <c r="Q255" i="7" s="1"/>
  <c r="K255" i="7"/>
  <c r="J255" i="7"/>
  <c r="I255" i="7"/>
  <c r="H255" i="7"/>
  <c r="L255" i="7" s="1"/>
  <c r="F255" i="7"/>
  <c r="E255" i="7"/>
  <c r="D255" i="7"/>
  <c r="C255" i="7"/>
  <c r="G255" i="7" s="1"/>
  <c r="F254" i="7"/>
  <c r="F253" i="7" s="1"/>
  <c r="E254" i="7"/>
  <c r="D254" i="7"/>
  <c r="D253" i="7" s="1"/>
  <c r="C254" i="7"/>
  <c r="G254" i="7" s="1"/>
  <c r="G253" i="7" s="1"/>
  <c r="E253" i="7"/>
  <c r="J254" i="7" s="1"/>
  <c r="J253" i="7" s="1"/>
  <c r="C253" i="7"/>
  <c r="H254" i="7" s="1"/>
  <c r="Q252" i="7"/>
  <c r="L252" i="7"/>
  <c r="G252" i="7"/>
  <c r="Q251" i="7"/>
  <c r="L251" i="7"/>
  <c r="G251" i="7"/>
  <c r="P250" i="7"/>
  <c r="O250" i="7"/>
  <c r="N250" i="7"/>
  <c r="M250" i="7"/>
  <c r="Q250" i="7" s="1"/>
  <c r="K250" i="7"/>
  <c r="J250" i="7"/>
  <c r="I250" i="7"/>
  <c r="H250" i="7"/>
  <c r="L250" i="7" s="1"/>
  <c r="F250" i="7"/>
  <c r="E250" i="7"/>
  <c r="D250" i="7"/>
  <c r="C250" i="7"/>
  <c r="G250" i="7" s="1"/>
  <c r="F249" i="7"/>
  <c r="E249" i="7"/>
  <c r="E248" i="7" s="1"/>
  <c r="D249" i="7"/>
  <c r="C249" i="7"/>
  <c r="C248" i="7" s="1"/>
  <c r="F248" i="7"/>
  <c r="K249" i="7" s="1"/>
  <c r="K248" i="7" s="1"/>
  <c r="D248" i="7"/>
  <c r="I249" i="7" s="1"/>
  <c r="I248" i="7" s="1"/>
  <c r="Q247" i="7"/>
  <c r="L247" i="7"/>
  <c r="G247" i="7"/>
  <c r="Q246" i="7"/>
  <c r="L246" i="7"/>
  <c r="G246" i="7"/>
  <c r="P245" i="7"/>
  <c r="O245" i="7"/>
  <c r="N245" i="7"/>
  <c r="M245" i="7"/>
  <c r="Q245" i="7" s="1"/>
  <c r="K245" i="7"/>
  <c r="J245" i="7"/>
  <c r="I245" i="7"/>
  <c r="H245" i="7"/>
  <c r="L245" i="7" s="1"/>
  <c r="F245" i="7"/>
  <c r="E245" i="7"/>
  <c r="D245" i="7"/>
  <c r="C245" i="7"/>
  <c r="G245" i="7" s="1"/>
  <c r="F244" i="7"/>
  <c r="F243" i="7" s="1"/>
  <c r="E244" i="7"/>
  <c r="D244" i="7"/>
  <c r="D243" i="7" s="1"/>
  <c r="C244" i="7"/>
  <c r="G244" i="7" s="1"/>
  <c r="G243" i="7" s="1"/>
  <c r="E243" i="7"/>
  <c r="J244" i="7" s="1"/>
  <c r="J243" i="7" s="1"/>
  <c r="C243" i="7"/>
  <c r="H244" i="7" s="1"/>
  <c r="Q242" i="7"/>
  <c r="L242" i="7"/>
  <c r="G242" i="7"/>
  <c r="Q241" i="7"/>
  <c r="L241" i="7"/>
  <c r="G241" i="7"/>
  <c r="P240" i="7"/>
  <c r="O240" i="7"/>
  <c r="N240" i="7"/>
  <c r="M240" i="7"/>
  <c r="Q240" i="7" s="1"/>
  <c r="K240" i="7"/>
  <c r="J240" i="7"/>
  <c r="I240" i="7"/>
  <c r="H240" i="7"/>
  <c r="L240" i="7" s="1"/>
  <c r="F240" i="7"/>
  <c r="E240" i="7"/>
  <c r="D240" i="7"/>
  <c r="C240" i="7"/>
  <c r="G240" i="7" s="1"/>
  <c r="F239" i="7"/>
  <c r="E239" i="7"/>
  <c r="E238" i="7" s="1"/>
  <c r="D239" i="7"/>
  <c r="C239" i="7"/>
  <c r="C238" i="7" s="1"/>
  <c r="F238" i="7"/>
  <c r="F237" i="7" s="1"/>
  <c r="D238" i="7"/>
  <c r="D237" i="7" s="1"/>
  <c r="F236" i="7"/>
  <c r="D236" i="7"/>
  <c r="E235" i="7"/>
  <c r="C235" i="7"/>
  <c r="F234" i="7"/>
  <c r="D234" i="7"/>
  <c r="E233" i="7"/>
  <c r="C233" i="7"/>
  <c r="F232" i="7"/>
  <c r="D232" i="7"/>
  <c r="E231" i="7"/>
  <c r="C231" i="7"/>
  <c r="F230" i="7"/>
  <c r="D230" i="7"/>
  <c r="E229" i="7"/>
  <c r="C229" i="7"/>
  <c r="F228" i="7"/>
  <c r="D228" i="7"/>
  <c r="E227" i="7"/>
  <c r="C227" i="7"/>
  <c r="F226" i="7"/>
  <c r="D226" i="7"/>
  <c r="Q224" i="7"/>
  <c r="L224" i="7"/>
  <c r="G224" i="7"/>
  <c r="F223" i="7"/>
  <c r="E223" i="7"/>
  <c r="E222" i="7" s="1"/>
  <c r="J223" i="7" s="1"/>
  <c r="J222" i="7" s="1"/>
  <c r="O223" i="7" s="1"/>
  <c r="O222" i="7" s="1"/>
  <c r="D223" i="7"/>
  <c r="C223" i="7"/>
  <c r="C222" i="7" s="1"/>
  <c r="H223" i="7" s="1"/>
  <c r="F222" i="7"/>
  <c r="K223" i="7" s="1"/>
  <c r="K222" i="7" s="1"/>
  <c r="P223" i="7" s="1"/>
  <c r="P222" i="7" s="1"/>
  <c r="D222" i="7"/>
  <c r="I223" i="7" s="1"/>
  <c r="I222" i="7" s="1"/>
  <c r="N223" i="7" s="1"/>
  <c r="N222" i="7" s="1"/>
  <c r="Q221" i="7"/>
  <c r="L221" i="7"/>
  <c r="G221" i="7"/>
  <c r="F220" i="7"/>
  <c r="F219" i="7" s="1"/>
  <c r="K220" i="7" s="1"/>
  <c r="K219" i="7" s="1"/>
  <c r="P220" i="7" s="1"/>
  <c r="P219" i="7" s="1"/>
  <c r="E220" i="7"/>
  <c r="D220" i="7"/>
  <c r="D219" i="7" s="1"/>
  <c r="I220" i="7" s="1"/>
  <c r="I219" i="7" s="1"/>
  <c r="N220" i="7" s="1"/>
  <c r="N219" i="7" s="1"/>
  <c r="C220" i="7"/>
  <c r="E219" i="7"/>
  <c r="J220" i="7" s="1"/>
  <c r="J219" i="7" s="1"/>
  <c r="O220" i="7" s="1"/>
  <c r="O219" i="7" s="1"/>
  <c r="C219" i="7"/>
  <c r="H220" i="7" s="1"/>
  <c r="Q218" i="7"/>
  <c r="L218" i="7"/>
  <c r="G218" i="7"/>
  <c r="F217" i="7"/>
  <c r="E217" i="7"/>
  <c r="E216" i="7" s="1"/>
  <c r="J217" i="7" s="1"/>
  <c r="J216" i="7" s="1"/>
  <c r="O217" i="7" s="1"/>
  <c r="O216" i="7" s="1"/>
  <c r="D217" i="7"/>
  <c r="C217" i="7"/>
  <c r="C216" i="7" s="1"/>
  <c r="H217" i="7" s="1"/>
  <c r="F216" i="7"/>
  <c r="K217" i="7" s="1"/>
  <c r="K216" i="7" s="1"/>
  <c r="P217" i="7" s="1"/>
  <c r="P216" i="7" s="1"/>
  <c r="D216" i="7"/>
  <c r="I217" i="7" s="1"/>
  <c r="I216" i="7" s="1"/>
  <c r="N217" i="7" s="1"/>
  <c r="N216" i="7" s="1"/>
  <c r="Q215" i="7"/>
  <c r="L215" i="7"/>
  <c r="G215" i="7"/>
  <c r="F214" i="7"/>
  <c r="F213" i="7" s="1"/>
  <c r="K214" i="7" s="1"/>
  <c r="K213" i="7" s="1"/>
  <c r="P214" i="7" s="1"/>
  <c r="P213" i="7" s="1"/>
  <c r="E214" i="7"/>
  <c r="D214" i="7"/>
  <c r="D213" i="7" s="1"/>
  <c r="I214" i="7" s="1"/>
  <c r="I213" i="7" s="1"/>
  <c r="N214" i="7" s="1"/>
  <c r="N213" i="7" s="1"/>
  <c r="C214" i="7"/>
  <c r="E213" i="7"/>
  <c r="J214" i="7" s="1"/>
  <c r="J213" i="7" s="1"/>
  <c r="O214" i="7" s="1"/>
  <c r="O213" i="7" s="1"/>
  <c r="C213" i="7"/>
  <c r="H214" i="7" s="1"/>
  <c r="Q212" i="7"/>
  <c r="L212" i="7"/>
  <c r="G212" i="7"/>
  <c r="F211" i="7"/>
  <c r="E211" i="7"/>
  <c r="E210" i="7" s="1"/>
  <c r="J211" i="7" s="1"/>
  <c r="J210" i="7" s="1"/>
  <c r="O211" i="7" s="1"/>
  <c r="O210" i="7" s="1"/>
  <c r="D211" i="7"/>
  <c r="C211" i="7"/>
  <c r="C210" i="7" s="1"/>
  <c r="H211" i="7" s="1"/>
  <c r="F210" i="7"/>
  <c r="K211" i="7" s="1"/>
  <c r="K210" i="7" s="1"/>
  <c r="P211" i="7" s="1"/>
  <c r="P210" i="7" s="1"/>
  <c r="D210" i="7"/>
  <c r="I211" i="7" s="1"/>
  <c r="I210" i="7" s="1"/>
  <c r="N211" i="7" s="1"/>
  <c r="N210" i="7" s="1"/>
  <c r="Q209" i="7"/>
  <c r="L209" i="7"/>
  <c r="G209" i="7"/>
  <c r="F208" i="7"/>
  <c r="F207" i="7" s="1"/>
  <c r="K208" i="7" s="1"/>
  <c r="K207" i="7" s="1"/>
  <c r="P208" i="7" s="1"/>
  <c r="P207" i="7" s="1"/>
  <c r="E208" i="7"/>
  <c r="D208" i="7"/>
  <c r="D207" i="7" s="1"/>
  <c r="I208" i="7" s="1"/>
  <c r="I207" i="7" s="1"/>
  <c r="N208" i="7" s="1"/>
  <c r="N207" i="7" s="1"/>
  <c r="C208" i="7"/>
  <c r="E207" i="7"/>
  <c r="J208" i="7" s="1"/>
  <c r="J207" i="7" s="1"/>
  <c r="O208" i="7" s="1"/>
  <c r="O207" i="7" s="1"/>
  <c r="C207" i="7"/>
  <c r="H208" i="7" s="1"/>
  <c r="Q206" i="7"/>
  <c r="L206" i="7"/>
  <c r="G206" i="7"/>
  <c r="F205" i="7"/>
  <c r="E205" i="7"/>
  <c r="E204" i="7" s="1"/>
  <c r="J205" i="7" s="1"/>
  <c r="J204" i="7" s="1"/>
  <c r="O205" i="7" s="1"/>
  <c r="O204" i="7" s="1"/>
  <c r="D205" i="7"/>
  <c r="C205" i="7"/>
  <c r="C204" i="7" s="1"/>
  <c r="H205" i="7" s="1"/>
  <c r="F204" i="7"/>
  <c r="K205" i="7" s="1"/>
  <c r="K204" i="7" s="1"/>
  <c r="P205" i="7" s="1"/>
  <c r="P204" i="7" s="1"/>
  <c r="D204" i="7"/>
  <c r="I205" i="7" s="1"/>
  <c r="I204" i="7" s="1"/>
  <c r="N205" i="7" s="1"/>
  <c r="N204" i="7" s="1"/>
  <c r="Q203" i="7"/>
  <c r="L203" i="7"/>
  <c r="G203" i="7"/>
  <c r="F202" i="7"/>
  <c r="F201" i="7" s="1"/>
  <c r="K202" i="7" s="1"/>
  <c r="K201" i="7" s="1"/>
  <c r="P202" i="7" s="1"/>
  <c r="P201" i="7" s="1"/>
  <c r="E202" i="7"/>
  <c r="D202" i="7"/>
  <c r="D201" i="7" s="1"/>
  <c r="I202" i="7" s="1"/>
  <c r="I201" i="7" s="1"/>
  <c r="N202" i="7" s="1"/>
  <c r="N201" i="7" s="1"/>
  <c r="C202" i="7"/>
  <c r="E201" i="7"/>
  <c r="J202" i="7" s="1"/>
  <c r="J201" i="7" s="1"/>
  <c r="O202" i="7" s="1"/>
  <c r="O201" i="7" s="1"/>
  <c r="C201" i="7"/>
  <c r="H202" i="7" s="1"/>
  <c r="Q200" i="7"/>
  <c r="L200" i="7"/>
  <c r="G200" i="7"/>
  <c r="F199" i="7"/>
  <c r="E199" i="7"/>
  <c r="E198" i="7" s="1"/>
  <c r="J199" i="7" s="1"/>
  <c r="J198" i="7" s="1"/>
  <c r="O199" i="7" s="1"/>
  <c r="O198" i="7" s="1"/>
  <c r="D199" i="7"/>
  <c r="C199" i="7"/>
  <c r="C198" i="7" s="1"/>
  <c r="H199" i="7" s="1"/>
  <c r="F198" i="7"/>
  <c r="K199" i="7" s="1"/>
  <c r="K198" i="7" s="1"/>
  <c r="P199" i="7" s="1"/>
  <c r="P198" i="7" s="1"/>
  <c r="D198" i="7"/>
  <c r="I199" i="7" s="1"/>
  <c r="I198" i="7" s="1"/>
  <c r="N199" i="7" s="1"/>
  <c r="N198" i="7" s="1"/>
  <c r="Q197" i="7"/>
  <c r="L197" i="7"/>
  <c r="G197" i="7"/>
  <c r="F196" i="7"/>
  <c r="F195" i="7" s="1"/>
  <c r="K196" i="7" s="1"/>
  <c r="K195" i="7" s="1"/>
  <c r="P196" i="7" s="1"/>
  <c r="P195" i="7" s="1"/>
  <c r="E196" i="7"/>
  <c r="D196" i="7"/>
  <c r="D195" i="7" s="1"/>
  <c r="I196" i="7" s="1"/>
  <c r="I195" i="7" s="1"/>
  <c r="N196" i="7" s="1"/>
  <c r="N195" i="7" s="1"/>
  <c r="C196" i="7"/>
  <c r="E195" i="7"/>
  <c r="J196" i="7" s="1"/>
  <c r="J195" i="7" s="1"/>
  <c r="O196" i="7" s="1"/>
  <c r="O195" i="7" s="1"/>
  <c r="C195" i="7"/>
  <c r="H196" i="7" s="1"/>
  <c r="Q194" i="7"/>
  <c r="L194" i="7"/>
  <c r="G194" i="7"/>
  <c r="F193" i="7"/>
  <c r="E193" i="7"/>
  <c r="E192" i="7" s="1"/>
  <c r="D193" i="7"/>
  <c r="C193" i="7"/>
  <c r="C192" i="7" s="1"/>
  <c r="F192" i="7"/>
  <c r="D192" i="7"/>
  <c r="D191" i="7" s="1"/>
  <c r="Q132" i="7"/>
  <c r="L132" i="7"/>
  <c r="G132" i="7"/>
  <c r="F131" i="7"/>
  <c r="E131" i="7"/>
  <c r="E130" i="7" s="1"/>
  <c r="J131" i="7" s="1"/>
  <c r="J130" i="7" s="1"/>
  <c r="O131" i="7" s="1"/>
  <c r="O130" i="7" s="1"/>
  <c r="D131" i="7"/>
  <c r="C131" i="7"/>
  <c r="C130" i="7" s="1"/>
  <c r="H131" i="7" s="1"/>
  <c r="F130" i="7"/>
  <c r="K131" i="7" s="1"/>
  <c r="K130" i="7" s="1"/>
  <c r="P131" i="7" s="1"/>
  <c r="P130" i="7" s="1"/>
  <c r="D130" i="7"/>
  <c r="I131" i="7" s="1"/>
  <c r="I130" i="7" s="1"/>
  <c r="N131" i="7" s="1"/>
  <c r="N130" i="7" s="1"/>
  <c r="Q129" i="7"/>
  <c r="L129" i="7"/>
  <c r="G129" i="7"/>
  <c r="F128" i="7"/>
  <c r="F127" i="7" s="1"/>
  <c r="K128" i="7" s="1"/>
  <c r="K127" i="7" s="1"/>
  <c r="P128" i="7" s="1"/>
  <c r="P127" i="7" s="1"/>
  <c r="E128" i="7"/>
  <c r="D128" i="7"/>
  <c r="D127" i="7" s="1"/>
  <c r="I128" i="7" s="1"/>
  <c r="I127" i="7" s="1"/>
  <c r="N128" i="7" s="1"/>
  <c r="N127" i="7" s="1"/>
  <c r="C128" i="7"/>
  <c r="E127" i="7"/>
  <c r="J128" i="7" s="1"/>
  <c r="J127" i="7" s="1"/>
  <c r="O128" i="7" s="1"/>
  <c r="O127" i="7" s="1"/>
  <c r="C127" i="7"/>
  <c r="H128" i="7" s="1"/>
  <c r="Q126" i="7"/>
  <c r="L126" i="7"/>
  <c r="G126" i="7"/>
  <c r="F125" i="7"/>
  <c r="E125" i="7"/>
  <c r="E124" i="7" s="1"/>
  <c r="J125" i="7" s="1"/>
  <c r="J124" i="7" s="1"/>
  <c r="O125" i="7" s="1"/>
  <c r="O124" i="7" s="1"/>
  <c r="D125" i="7"/>
  <c r="C125" i="7"/>
  <c r="C124" i="7" s="1"/>
  <c r="H125" i="7" s="1"/>
  <c r="F124" i="7"/>
  <c r="K125" i="7" s="1"/>
  <c r="K124" i="7" s="1"/>
  <c r="P125" i="7" s="1"/>
  <c r="P124" i="7" s="1"/>
  <c r="D124" i="7"/>
  <c r="I125" i="7" s="1"/>
  <c r="I124" i="7" s="1"/>
  <c r="N125" i="7" s="1"/>
  <c r="N124" i="7" s="1"/>
  <c r="Q123" i="7"/>
  <c r="L123" i="7"/>
  <c r="G123" i="7"/>
  <c r="F122" i="7"/>
  <c r="F121" i="7" s="1"/>
  <c r="K122" i="7" s="1"/>
  <c r="K121" i="7" s="1"/>
  <c r="P122" i="7" s="1"/>
  <c r="P121" i="7" s="1"/>
  <c r="E122" i="7"/>
  <c r="D122" i="7"/>
  <c r="D121" i="7" s="1"/>
  <c r="I122" i="7" s="1"/>
  <c r="I121" i="7" s="1"/>
  <c r="N122" i="7" s="1"/>
  <c r="N121" i="7" s="1"/>
  <c r="C122" i="7"/>
  <c r="E121" i="7"/>
  <c r="J122" i="7" s="1"/>
  <c r="J121" i="7" s="1"/>
  <c r="O122" i="7" s="1"/>
  <c r="O121" i="7" s="1"/>
  <c r="C121" i="7"/>
  <c r="H122" i="7" s="1"/>
  <c r="Q120" i="7"/>
  <c r="L120" i="7"/>
  <c r="G120" i="7"/>
  <c r="F119" i="7"/>
  <c r="E119" i="7"/>
  <c r="E118" i="7" s="1"/>
  <c r="J119" i="7" s="1"/>
  <c r="J118" i="7" s="1"/>
  <c r="O119" i="7" s="1"/>
  <c r="O118" i="7" s="1"/>
  <c r="D119" i="7"/>
  <c r="C119" i="7"/>
  <c r="C118" i="7" s="1"/>
  <c r="H119" i="7" s="1"/>
  <c r="F118" i="7"/>
  <c r="K119" i="7" s="1"/>
  <c r="K118" i="7" s="1"/>
  <c r="P119" i="7" s="1"/>
  <c r="P118" i="7" s="1"/>
  <c r="D118" i="7"/>
  <c r="I119" i="7" s="1"/>
  <c r="I118" i="7" s="1"/>
  <c r="N119" i="7" s="1"/>
  <c r="N118" i="7" s="1"/>
  <c r="Q117" i="7"/>
  <c r="L117" i="7"/>
  <c r="G117" i="7"/>
  <c r="F116" i="7"/>
  <c r="F115" i="7" s="1"/>
  <c r="K116" i="7" s="1"/>
  <c r="E116" i="7"/>
  <c r="D116" i="7"/>
  <c r="D115" i="7" s="1"/>
  <c r="I116" i="7" s="1"/>
  <c r="C116" i="7"/>
  <c r="G116" i="7" s="1"/>
  <c r="G115" i="7" s="1"/>
  <c r="K115" i="7"/>
  <c r="P116" i="7" s="1"/>
  <c r="P115" i="7" s="1"/>
  <c r="I115" i="7"/>
  <c r="N116" i="7" s="1"/>
  <c r="N115" i="7" s="1"/>
  <c r="E115" i="7"/>
  <c r="J116" i="7" s="1"/>
  <c r="J115" i="7" s="1"/>
  <c r="O116" i="7" s="1"/>
  <c r="O115" i="7" s="1"/>
  <c r="M405" i="6" s="1"/>
  <c r="Q114" i="7"/>
  <c r="L114" i="7"/>
  <c r="G114" i="7"/>
  <c r="F113" i="7"/>
  <c r="E113" i="7"/>
  <c r="E112" i="7" s="1"/>
  <c r="J113" i="7" s="1"/>
  <c r="J112" i="7" s="1"/>
  <c r="D113" i="7"/>
  <c r="C113" i="7"/>
  <c r="C112" i="7" s="1"/>
  <c r="H113" i="7" s="1"/>
  <c r="H112" i="7"/>
  <c r="M113" i="7" s="1"/>
  <c r="F112" i="7"/>
  <c r="K113" i="7" s="1"/>
  <c r="K112" i="7" s="1"/>
  <c r="D112" i="7"/>
  <c r="I113" i="7" s="1"/>
  <c r="I112" i="7" s="1"/>
  <c r="Q111" i="7"/>
  <c r="L111" i="7"/>
  <c r="G111" i="7"/>
  <c r="F110" i="7"/>
  <c r="F109" i="7" s="1"/>
  <c r="K110" i="7" s="1"/>
  <c r="K109" i="7" s="1"/>
  <c r="E110" i="7"/>
  <c r="D110" i="7"/>
  <c r="D109" i="7" s="1"/>
  <c r="I110" i="7" s="1"/>
  <c r="I109" i="7" s="1"/>
  <c r="C110" i="7"/>
  <c r="E109" i="7"/>
  <c r="J110" i="7" s="1"/>
  <c r="J109" i="7" s="1"/>
  <c r="C109" i="7"/>
  <c r="H110" i="7" s="1"/>
  <c r="Q108" i="7"/>
  <c r="L108" i="7"/>
  <c r="G108" i="7"/>
  <c r="F107" i="7"/>
  <c r="E107" i="7"/>
  <c r="E106" i="7" s="1"/>
  <c r="J107" i="7" s="1"/>
  <c r="D107" i="7"/>
  <c r="D106" i="7" s="1"/>
  <c r="C107" i="7"/>
  <c r="C106" i="7" s="1"/>
  <c r="H107" i="7" s="1"/>
  <c r="J106" i="7"/>
  <c r="O107" i="7" s="1"/>
  <c r="O106" i="7" s="1"/>
  <c r="M402" i="6" s="1"/>
  <c r="H106" i="7"/>
  <c r="M107" i="7" s="1"/>
  <c r="F106" i="7"/>
  <c r="K107" i="7" s="1"/>
  <c r="K106" i="7" s="1"/>
  <c r="Q105" i="7"/>
  <c r="L105" i="7"/>
  <c r="G105" i="7"/>
  <c r="F104" i="7"/>
  <c r="F103" i="7" s="1"/>
  <c r="K104" i="7" s="1"/>
  <c r="E104" i="7"/>
  <c r="D104" i="7"/>
  <c r="D103" i="7" s="1"/>
  <c r="I104" i="7" s="1"/>
  <c r="C104" i="7"/>
  <c r="G104" i="7" s="1"/>
  <c r="G103" i="7" s="1"/>
  <c r="K103" i="7"/>
  <c r="P104" i="7" s="1"/>
  <c r="P103" i="7" s="1"/>
  <c r="N401" i="6" s="1"/>
  <c r="I103" i="7"/>
  <c r="N104" i="7" s="1"/>
  <c r="N103" i="7" s="1"/>
  <c r="L401" i="6" s="1"/>
  <c r="E103" i="7"/>
  <c r="J104" i="7" s="1"/>
  <c r="J103" i="7" s="1"/>
  <c r="Q102" i="7"/>
  <c r="L102" i="7"/>
  <c r="G102" i="7"/>
  <c r="F101" i="7"/>
  <c r="E101" i="7"/>
  <c r="E100" i="7" s="1"/>
  <c r="J101" i="7" s="1"/>
  <c r="J100" i="7" s="1"/>
  <c r="I400" i="6" s="1"/>
  <c r="D101" i="7"/>
  <c r="C101" i="7"/>
  <c r="C100" i="7" s="1"/>
  <c r="H101" i="7" s="1"/>
  <c r="H100" i="7" s="1"/>
  <c r="F100" i="7"/>
  <c r="F99" i="7" s="1"/>
  <c r="D100" i="7"/>
  <c r="Q98" i="11"/>
  <c r="L98" i="11"/>
  <c r="G98" i="11"/>
  <c r="Q97" i="11"/>
  <c r="L97" i="11"/>
  <c r="G97" i="11"/>
  <c r="Q96" i="11"/>
  <c r="L96" i="11"/>
  <c r="L92" i="11" s="1"/>
  <c r="G96" i="11"/>
  <c r="Q95" i="7"/>
  <c r="L95" i="7"/>
  <c r="G95" i="7"/>
  <c r="Q94" i="7"/>
  <c r="L94" i="7"/>
  <c r="L92" i="7" s="1"/>
  <c r="G94" i="7"/>
  <c r="Q93" i="7"/>
  <c r="L93" i="7"/>
  <c r="G93" i="7"/>
  <c r="Q91" i="11"/>
  <c r="L91" i="11"/>
  <c r="G91" i="11"/>
  <c r="Q90" i="11"/>
  <c r="L90" i="11"/>
  <c r="G90" i="11"/>
  <c r="Q89" i="11"/>
  <c r="Q85" i="11" s="1"/>
  <c r="L89" i="11"/>
  <c r="G89" i="11"/>
  <c r="Q88" i="7"/>
  <c r="L88" i="7"/>
  <c r="G88" i="7"/>
  <c r="Q87" i="7"/>
  <c r="L87" i="7"/>
  <c r="G87" i="7"/>
  <c r="Q86" i="7"/>
  <c r="L86" i="7"/>
  <c r="G86" i="7"/>
  <c r="Q85" i="7"/>
  <c r="M85" i="7" s="1"/>
  <c r="Q84" i="7"/>
  <c r="Q84" i="11" s="1"/>
  <c r="L84" i="7"/>
  <c r="L84" i="11" s="1"/>
  <c r="G84" i="7"/>
  <c r="G84" i="11" s="1"/>
  <c r="Q83" i="7"/>
  <c r="Q83" i="11" s="1"/>
  <c r="L83" i="7"/>
  <c r="L83" i="11" s="1"/>
  <c r="G83" i="7"/>
  <c r="G83" i="11" s="1"/>
  <c r="Q82" i="7"/>
  <c r="Q82" i="11" s="1"/>
  <c r="L82" i="7"/>
  <c r="L82" i="11" s="1"/>
  <c r="L78" i="11" s="1"/>
  <c r="G82" i="7"/>
  <c r="G82" i="11" s="1"/>
  <c r="Q81" i="7"/>
  <c r="L81" i="7"/>
  <c r="G81" i="7"/>
  <c r="Q80" i="7"/>
  <c r="L80" i="7"/>
  <c r="G80" i="7"/>
  <c r="Q79" i="7"/>
  <c r="L79" i="7"/>
  <c r="L183" i="7" s="1"/>
  <c r="G79" i="7"/>
  <c r="L78" i="7"/>
  <c r="H78" i="7"/>
  <c r="Q77" i="11"/>
  <c r="L77" i="11"/>
  <c r="G77" i="11"/>
  <c r="Q76" i="11"/>
  <c r="L76" i="11"/>
  <c r="G76" i="11"/>
  <c r="Q75" i="11"/>
  <c r="Q71" i="11" s="1"/>
  <c r="L75" i="11"/>
  <c r="G75" i="11"/>
  <c r="Q74" i="7"/>
  <c r="L74" i="7"/>
  <c r="G74" i="7"/>
  <c r="Q73" i="7"/>
  <c r="L73" i="7"/>
  <c r="G73" i="7"/>
  <c r="Q72" i="7"/>
  <c r="L72" i="7"/>
  <c r="G72" i="7"/>
  <c r="Q71" i="7"/>
  <c r="O71" i="7" s="1"/>
  <c r="G71" i="7"/>
  <c r="C71" i="7" s="1"/>
  <c r="Q70" i="7"/>
  <c r="Q70" i="11" s="1"/>
  <c r="L70" i="7"/>
  <c r="L70" i="11" s="1"/>
  <c r="G70" i="7"/>
  <c r="G70" i="11" s="1"/>
  <c r="Q69" i="7"/>
  <c r="Q69" i="11" s="1"/>
  <c r="L69" i="7"/>
  <c r="L69" i="11" s="1"/>
  <c r="G69" i="7"/>
  <c r="G69" i="11" s="1"/>
  <c r="Q68" i="7"/>
  <c r="Q68" i="11" s="1"/>
  <c r="L68" i="7"/>
  <c r="L68" i="11" s="1"/>
  <c r="L64" i="11" s="1"/>
  <c r="G68" i="7"/>
  <c r="G68" i="11" s="1"/>
  <c r="Q67" i="7"/>
  <c r="L67" i="7"/>
  <c r="G67" i="7"/>
  <c r="Q66" i="7"/>
  <c r="L66" i="7"/>
  <c r="G66" i="7"/>
  <c r="Q65" i="7"/>
  <c r="L65" i="7"/>
  <c r="G65" i="7"/>
  <c r="Q63" i="7"/>
  <c r="Q63" i="11" s="1"/>
  <c r="L63" i="7"/>
  <c r="L63" i="11" s="1"/>
  <c r="G63" i="7"/>
  <c r="G63" i="11" s="1"/>
  <c r="Q62" i="7"/>
  <c r="Q62" i="11" s="1"/>
  <c r="L62" i="7"/>
  <c r="L62" i="11" s="1"/>
  <c r="G62" i="7"/>
  <c r="G62" i="11" s="1"/>
  <c r="Q61" i="7"/>
  <c r="Q61" i="11" s="1"/>
  <c r="Q57" i="11" s="1"/>
  <c r="L61" i="7"/>
  <c r="L61" i="11" s="1"/>
  <c r="G61" i="7"/>
  <c r="G61" i="11" s="1"/>
  <c r="G57" i="11" s="1"/>
  <c r="Q60" i="7"/>
  <c r="L60" i="7"/>
  <c r="G60" i="7"/>
  <c r="Q59" i="7"/>
  <c r="L59" i="7"/>
  <c r="G59" i="7"/>
  <c r="Q58" i="7"/>
  <c r="L58" i="7"/>
  <c r="G58" i="7"/>
  <c r="Q57" i="7"/>
  <c r="M57" i="7"/>
  <c r="Q56" i="11"/>
  <c r="L56" i="11"/>
  <c r="G56" i="11"/>
  <c r="Q55" i="11"/>
  <c r="L55" i="11"/>
  <c r="G55" i="11"/>
  <c r="Q54" i="11"/>
  <c r="L54" i="11"/>
  <c r="G54" i="11"/>
  <c r="Q53" i="7"/>
  <c r="L53" i="7"/>
  <c r="G53" i="7"/>
  <c r="Q52" i="7"/>
  <c r="L52" i="7"/>
  <c r="L50" i="7" s="1"/>
  <c r="H50" i="7" s="1"/>
  <c r="G52" i="7"/>
  <c r="Q51" i="7"/>
  <c r="L51" i="7"/>
  <c r="G51" i="7"/>
  <c r="Q49" i="11"/>
  <c r="L49" i="11"/>
  <c r="G49" i="11"/>
  <c r="Q48" i="11"/>
  <c r="L48" i="11"/>
  <c r="G48" i="11"/>
  <c r="Q47" i="11"/>
  <c r="L47" i="11"/>
  <c r="G47" i="11"/>
  <c r="Q46" i="7"/>
  <c r="L46" i="7"/>
  <c r="G46" i="7"/>
  <c r="Q45" i="7"/>
  <c r="L45" i="7"/>
  <c r="G45" i="7"/>
  <c r="Q44" i="7"/>
  <c r="Q168" i="7" s="1"/>
  <c r="L44" i="7"/>
  <c r="G44" i="7"/>
  <c r="G168" i="7" s="1"/>
  <c r="G43" i="7"/>
  <c r="C43" i="7" s="1"/>
  <c r="Q42" i="11"/>
  <c r="L42" i="11"/>
  <c r="G42" i="11"/>
  <c r="Q41" i="11"/>
  <c r="L41" i="11"/>
  <c r="G41" i="11"/>
  <c r="Q40" i="11"/>
  <c r="L40" i="11"/>
  <c r="L36" i="11" s="1"/>
  <c r="G40" i="11"/>
  <c r="Q39" i="7"/>
  <c r="L39" i="7"/>
  <c r="G39" i="7"/>
  <c r="Q38" i="7"/>
  <c r="L38" i="7"/>
  <c r="L36" i="7" s="1"/>
  <c r="G38" i="7"/>
  <c r="Q37" i="7"/>
  <c r="Q165" i="7" s="1"/>
  <c r="L37" i="7"/>
  <c r="G37" i="7"/>
  <c r="G165" i="7" s="1"/>
  <c r="Q35" i="11"/>
  <c r="L35" i="11"/>
  <c r="G35" i="11"/>
  <c r="Q34" i="11"/>
  <c r="L34" i="11"/>
  <c r="G34" i="11"/>
  <c r="Q33" i="11"/>
  <c r="Q29" i="11" s="1"/>
  <c r="L33" i="11"/>
  <c r="G33" i="11"/>
  <c r="G29" i="11" s="1"/>
  <c r="Q32" i="7"/>
  <c r="L32" i="7"/>
  <c r="G32" i="7"/>
  <c r="Q31" i="7"/>
  <c r="L31" i="7"/>
  <c r="G31" i="7"/>
  <c r="Q30" i="7"/>
  <c r="L30" i="7"/>
  <c r="L162" i="7" s="1"/>
  <c r="G30" i="7"/>
  <c r="Q29" i="7"/>
  <c r="P29" i="7" s="1"/>
  <c r="G29" i="7"/>
  <c r="F29" i="7" s="1"/>
  <c r="C29" i="7"/>
  <c r="Q28" i="11"/>
  <c r="L28" i="11"/>
  <c r="G28" i="11"/>
  <c r="Q27" i="11"/>
  <c r="L27" i="11"/>
  <c r="G27" i="11"/>
  <c r="Q26" i="11"/>
  <c r="L26" i="11"/>
  <c r="L22" i="11" s="1"/>
  <c r="G26" i="11"/>
  <c r="Q25" i="7"/>
  <c r="L25" i="7"/>
  <c r="G25" i="7"/>
  <c r="Q24" i="7"/>
  <c r="L24" i="7"/>
  <c r="L22" i="7" s="1"/>
  <c r="G24" i="7"/>
  <c r="Q23" i="7"/>
  <c r="Q159" i="7" s="1"/>
  <c r="L23" i="7"/>
  <c r="G23" i="7"/>
  <c r="G159" i="7" s="1"/>
  <c r="C7" i="7"/>
  <c r="G7" i="7" s="1"/>
  <c r="S638" i="6"/>
  <c r="R638" i="6"/>
  <c r="Q638" i="6"/>
  <c r="P638" i="6"/>
  <c r="O638" i="6"/>
  <c r="N638" i="6"/>
  <c r="M638" i="6"/>
  <c r="L638" i="6"/>
  <c r="K638" i="6"/>
  <c r="J638" i="6"/>
  <c r="I638" i="6"/>
  <c r="H638" i="6"/>
  <c r="G638" i="6"/>
  <c r="F638" i="6"/>
  <c r="E638" i="6"/>
  <c r="D638" i="6"/>
  <c r="C638" i="6"/>
  <c r="S637" i="6"/>
  <c r="R637" i="6"/>
  <c r="Q637" i="6"/>
  <c r="P637" i="6"/>
  <c r="O637" i="6"/>
  <c r="N637" i="6"/>
  <c r="M637" i="6"/>
  <c r="L637" i="6"/>
  <c r="K637" i="6"/>
  <c r="J637" i="6"/>
  <c r="I637" i="6"/>
  <c r="H637" i="6"/>
  <c r="G637" i="6"/>
  <c r="F637" i="6"/>
  <c r="E637" i="6"/>
  <c r="D637" i="6"/>
  <c r="C637" i="6"/>
  <c r="S636" i="6"/>
  <c r="R636" i="6"/>
  <c r="Q636" i="6"/>
  <c r="P636" i="6"/>
  <c r="O636" i="6"/>
  <c r="N636" i="6"/>
  <c r="M636" i="6"/>
  <c r="L636" i="6"/>
  <c r="K636" i="6"/>
  <c r="J636" i="6"/>
  <c r="I636" i="6"/>
  <c r="H636" i="6"/>
  <c r="G636" i="6"/>
  <c r="F636" i="6"/>
  <c r="E636" i="6"/>
  <c r="D636" i="6"/>
  <c r="C636" i="6"/>
  <c r="S635" i="6"/>
  <c r="R635" i="6"/>
  <c r="Q635" i="6"/>
  <c r="P635" i="6"/>
  <c r="O635" i="6"/>
  <c r="N635" i="6"/>
  <c r="M635" i="6"/>
  <c r="L635" i="6"/>
  <c r="K635" i="6"/>
  <c r="J635" i="6"/>
  <c r="I635" i="6"/>
  <c r="H635" i="6"/>
  <c r="G635" i="6"/>
  <c r="F635" i="6"/>
  <c r="E635" i="6"/>
  <c r="D635" i="6"/>
  <c r="C635" i="6"/>
  <c r="S634" i="6"/>
  <c r="R634" i="6"/>
  <c r="Q634" i="6"/>
  <c r="P634" i="6"/>
  <c r="O634" i="6"/>
  <c r="N634" i="6"/>
  <c r="M634" i="6"/>
  <c r="L634" i="6"/>
  <c r="K634" i="6"/>
  <c r="J634" i="6"/>
  <c r="I634" i="6"/>
  <c r="H634" i="6"/>
  <c r="G634" i="6"/>
  <c r="F634" i="6"/>
  <c r="E634" i="6"/>
  <c r="D634" i="6"/>
  <c r="C634" i="6"/>
  <c r="S633" i="6"/>
  <c r="R633" i="6"/>
  <c r="Q633" i="6"/>
  <c r="P633" i="6"/>
  <c r="O633" i="6"/>
  <c r="N633" i="6"/>
  <c r="M633" i="6"/>
  <c r="L633" i="6"/>
  <c r="K633" i="6"/>
  <c r="J633" i="6"/>
  <c r="I633" i="6"/>
  <c r="H633" i="6"/>
  <c r="G633" i="6"/>
  <c r="F633" i="6"/>
  <c r="E633" i="6"/>
  <c r="D633" i="6"/>
  <c r="C633" i="6"/>
  <c r="S632" i="6"/>
  <c r="R632" i="6"/>
  <c r="Q632" i="6"/>
  <c r="P632" i="6"/>
  <c r="O632" i="6"/>
  <c r="N632" i="6"/>
  <c r="M632" i="6"/>
  <c r="L632" i="6"/>
  <c r="K632" i="6"/>
  <c r="J632" i="6"/>
  <c r="I632" i="6"/>
  <c r="H632" i="6"/>
  <c r="G632" i="6"/>
  <c r="F632" i="6"/>
  <c r="E632" i="6"/>
  <c r="D632" i="6"/>
  <c r="C632" i="6"/>
  <c r="S631" i="6"/>
  <c r="R631" i="6"/>
  <c r="Q631" i="6"/>
  <c r="P631" i="6"/>
  <c r="O631" i="6"/>
  <c r="N631" i="6"/>
  <c r="M631" i="6"/>
  <c r="L631" i="6"/>
  <c r="K631" i="6"/>
  <c r="J631" i="6"/>
  <c r="I631" i="6"/>
  <c r="H631" i="6"/>
  <c r="G631" i="6"/>
  <c r="F631" i="6"/>
  <c r="E631" i="6"/>
  <c r="D631" i="6"/>
  <c r="C631" i="6"/>
  <c r="S630" i="6"/>
  <c r="R630" i="6"/>
  <c r="Q630" i="6"/>
  <c r="P630" i="6"/>
  <c r="O630" i="6"/>
  <c r="N630" i="6"/>
  <c r="M630" i="6"/>
  <c r="L630" i="6"/>
  <c r="K630" i="6"/>
  <c r="J630" i="6"/>
  <c r="I630" i="6"/>
  <c r="H630" i="6"/>
  <c r="G630" i="6"/>
  <c r="F630" i="6"/>
  <c r="E630" i="6"/>
  <c r="D630" i="6"/>
  <c r="C630" i="6"/>
  <c r="S629" i="6"/>
  <c r="R629" i="6"/>
  <c r="Q629" i="6"/>
  <c r="P629" i="6"/>
  <c r="O629" i="6"/>
  <c r="N629" i="6"/>
  <c r="M629" i="6"/>
  <c r="L629" i="6"/>
  <c r="K629" i="6"/>
  <c r="J629" i="6"/>
  <c r="I629" i="6"/>
  <c r="H629" i="6"/>
  <c r="G629" i="6"/>
  <c r="F629" i="6"/>
  <c r="E629" i="6"/>
  <c r="D629" i="6"/>
  <c r="C629" i="6"/>
  <c r="S628" i="6"/>
  <c r="R628" i="6"/>
  <c r="Q628" i="6"/>
  <c r="P628" i="6"/>
  <c r="O628" i="6"/>
  <c r="N628" i="6"/>
  <c r="M628" i="6"/>
  <c r="L628" i="6"/>
  <c r="K628" i="6"/>
  <c r="J628" i="6"/>
  <c r="I628" i="6"/>
  <c r="H628" i="6"/>
  <c r="G628" i="6"/>
  <c r="F628" i="6"/>
  <c r="E628" i="6"/>
  <c r="D628" i="6"/>
  <c r="C628" i="6"/>
  <c r="S626" i="6"/>
  <c r="R626" i="6"/>
  <c r="Q626" i="6"/>
  <c r="P626" i="6"/>
  <c r="O626" i="6"/>
  <c r="N626" i="6"/>
  <c r="M626" i="6"/>
  <c r="L626" i="6"/>
  <c r="K626" i="6"/>
  <c r="J626" i="6"/>
  <c r="I626" i="6"/>
  <c r="H626" i="6"/>
  <c r="G626" i="6"/>
  <c r="F626" i="6"/>
  <c r="E626" i="6"/>
  <c r="D626" i="6"/>
  <c r="C626" i="6"/>
  <c r="S625" i="6"/>
  <c r="R625" i="6"/>
  <c r="Q625" i="6"/>
  <c r="P625" i="6"/>
  <c r="O625" i="6"/>
  <c r="N625" i="6"/>
  <c r="M625" i="6"/>
  <c r="L625" i="6"/>
  <c r="K625" i="6"/>
  <c r="J625" i="6"/>
  <c r="I625" i="6"/>
  <c r="H625" i="6"/>
  <c r="G625" i="6"/>
  <c r="F625" i="6"/>
  <c r="E625" i="6"/>
  <c r="D625" i="6"/>
  <c r="C625" i="6"/>
  <c r="S624" i="6"/>
  <c r="R624" i="6"/>
  <c r="Q624" i="6"/>
  <c r="P624" i="6"/>
  <c r="O624" i="6"/>
  <c r="N624" i="6"/>
  <c r="M624" i="6"/>
  <c r="L624" i="6"/>
  <c r="K624" i="6"/>
  <c r="J624" i="6"/>
  <c r="I624" i="6"/>
  <c r="H624" i="6"/>
  <c r="G624" i="6"/>
  <c r="F624" i="6"/>
  <c r="E624" i="6"/>
  <c r="D624" i="6"/>
  <c r="C624" i="6"/>
  <c r="S623" i="6"/>
  <c r="R623" i="6"/>
  <c r="Q623" i="6"/>
  <c r="P623" i="6"/>
  <c r="O623" i="6"/>
  <c r="N623" i="6"/>
  <c r="M623" i="6"/>
  <c r="L623" i="6"/>
  <c r="K623" i="6"/>
  <c r="J623" i="6"/>
  <c r="I623" i="6"/>
  <c r="H623" i="6"/>
  <c r="G623" i="6"/>
  <c r="F623" i="6"/>
  <c r="E623" i="6"/>
  <c r="D623" i="6"/>
  <c r="C623" i="6"/>
  <c r="S622" i="6"/>
  <c r="R622" i="6"/>
  <c r="Q622" i="6"/>
  <c r="P622" i="6"/>
  <c r="O622" i="6"/>
  <c r="N622" i="6"/>
  <c r="M622" i="6"/>
  <c r="L622" i="6"/>
  <c r="K622" i="6"/>
  <c r="J622" i="6"/>
  <c r="I622" i="6"/>
  <c r="H622" i="6"/>
  <c r="G622" i="6"/>
  <c r="F622" i="6"/>
  <c r="E622" i="6"/>
  <c r="D622" i="6"/>
  <c r="C622" i="6"/>
  <c r="S621" i="6"/>
  <c r="R621" i="6"/>
  <c r="Q621" i="6"/>
  <c r="P621" i="6"/>
  <c r="O621" i="6"/>
  <c r="N621" i="6"/>
  <c r="M621" i="6"/>
  <c r="L621" i="6"/>
  <c r="K621" i="6"/>
  <c r="J621" i="6"/>
  <c r="I621" i="6"/>
  <c r="H621" i="6"/>
  <c r="G621" i="6"/>
  <c r="F621" i="6"/>
  <c r="E621" i="6"/>
  <c r="D621" i="6"/>
  <c r="C621" i="6"/>
  <c r="S620" i="6"/>
  <c r="R620" i="6"/>
  <c r="Q620" i="6"/>
  <c r="P620" i="6"/>
  <c r="O620" i="6"/>
  <c r="N620" i="6"/>
  <c r="M620" i="6"/>
  <c r="L620" i="6"/>
  <c r="K620" i="6"/>
  <c r="J620" i="6"/>
  <c r="I620" i="6"/>
  <c r="H620" i="6"/>
  <c r="G620" i="6"/>
  <c r="F620" i="6"/>
  <c r="E620" i="6"/>
  <c r="D620" i="6"/>
  <c r="C620" i="6"/>
  <c r="S619" i="6"/>
  <c r="R619" i="6"/>
  <c r="Q619" i="6"/>
  <c r="P619" i="6"/>
  <c r="O619" i="6"/>
  <c r="N619" i="6"/>
  <c r="M619" i="6"/>
  <c r="L619" i="6"/>
  <c r="K619" i="6"/>
  <c r="J619" i="6"/>
  <c r="I619" i="6"/>
  <c r="H619" i="6"/>
  <c r="G619" i="6"/>
  <c r="F619" i="6"/>
  <c r="E619" i="6"/>
  <c r="D619" i="6"/>
  <c r="C619" i="6"/>
  <c r="S618" i="6"/>
  <c r="R618" i="6"/>
  <c r="Q618" i="6"/>
  <c r="P618" i="6"/>
  <c r="O618" i="6"/>
  <c r="N618" i="6"/>
  <c r="M618" i="6"/>
  <c r="L618" i="6"/>
  <c r="K618" i="6"/>
  <c r="J618" i="6"/>
  <c r="I618" i="6"/>
  <c r="H618" i="6"/>
  <c r="G618" i="6"/>
  <c r="F618" i="6"/>
  <c r="E618" i="6"/>
  <c r="D618" i="6"/>
  <c r="C618" i="6"/>
  <c r="S617" i="6"/>
  <c r="R617" i="6"/>
  <c r="Q617" i="6"/>
  <c r="P617" i="6"/>
  <c r="O617" i="6"/>
  <c r="N617" i="6"/>
  <c r="M617" i="6"/>
  <c r="L617" i="6"/>
  <c r="K617" i="6"/>
  <c r="J617" i="6"/>
  <c r="I617" i="6"/>
  <c r="H617" i="6"/>
  <c r="G617" i="6"/>
  <c r="F617" i="6"/>
  <c r="E617" i="6"/>
  <c r="D617" i="6"/>
  <c r="C617" i="6"/>
  <c r="S616" i="6"/>
  <c r="R616" i="6"/>
  <c r="Q616" i="6"/>
  <c r="P616" i="6"/>
  <c r="O616" i="6"/>
  <c r="N616" i="6"/>
  <c r="M616" i="6"/>
  <c r="L616" i="6"/>
  <c r="K616" i="6"/>
  <c r="J616" i="6"/>
  <c r="I616" i="6"/>
  <c r="H616" i="6"/>
  <c r="G616" i="6"/>
  <c r="F616" i="6"/>
  <c r="E616" i="6"/>
  <c r="D616" i="6"/>
  <c r="C616" i="6"/>
  <c r="S614" i="6"/>
  <c r="R614" i="6"/>
  <c r="Q614" i="6"/>
  <c r="P614" i="6"/>
  <c r="O614" i="6"/>
  <c r="N614" i="6"/>
  <c r="M614" i="6"/>
  <c r="L614" i="6"/>
  <c r="K614" i="6"/>
  <c r="J614" i="6"/>
  <c r="I614" i="6"/>
  <c r="H614" i="6"/>
  <c r="G614" i="6"/>
  <c r="F614" i="6"/>
  <c r="E614" i="6"/>
  <c r="D614" i="6"/>
  <c r="C614" i="6"/>
  <c r="S613" i="6"/>
  <c r="R613" i="6"/>
  <c r="Q613" i="6"/>
  <c r="P613" i="6"/>
  <c r="O613" i="6"/>
  <c r="N613" i="6"/>
  <c r="M613" i="6"/>
  <c r="L613" i="6"/>
  <c r="K613" i="6"/>
  <c r="J613" i="6"/>
  <c r="I613" i="6"/>
  <c r="H613" i="6"/>
  <c r="G613" i="6"/>
  <c r="F613" i="6"/>
  <c r="E613" i="6"/>
  <c r="D613" i="6"/>
  <c r="C613" i="6"/>
  <c r="S612" i="6"/>
  <c r="R612" i="6"/>
  <c r="Q612" i="6"/>
  <c r="P612" i="6"/>
  <c r="O612" i="6"/>
  <c r="N612" i="6"/>
  <c r="M612" i="6"/>
  <c r="L612" i="6"/>
  <c r="K612" i="6"/>
  <c r="J612" i="6"/>
  <c r="I612" i="6"/>
  <c r="H612" i="6"/>
  <c r="G612" i="6"/>
  <c r="F612" i="6"/>
  <c r="E612" i="6"/>
  <c r="D612" i="6"/>
  <c r="C612" i="6"/>
  <c r="S611" i="6"/>
  <c r="R611" i="6"/>
  <c r="Q611" i="6"/>
  <c r="P611" i="6"/>
  <c r="O611" i="6"/>
  <c r="N611" i="6"/>
  <c r="M611" i="6"/>
  <c r="L611" i="6"/>
  <c r="K611" i="6"/>
  <c r="J611" i="6"/>
  <c r="I611" i="6"/>
  <c r="H611" i="6"/>
  <c r="G611" i="6"/>
  <c r="F611" i="6"/>
  <c r="E611" i="6"/>
  <c r="D611" i="6"/>
  <c r="C611" i="6"/>
  <c r="S610" i="6"/>
  <c r="R610" i="6"/>
  <c r="Q610" i="6"/>
  <c r="P610" i="6"/>
  <c r="O610" i="6"/>
  <c r="N610" i="6"/>
  <c r="M610" i="6"/>
  <c r="L610" i="6"/>
  <c r="K610" i="6"/>
  <c r="J610" i="6"/>
  <c r="I610" i="6"/>
  <c r="H610" i="6"/>
  <c r="G610" i="6"/>
  <c r="F610" i="6"/>
  <c r="E610" i="6"/>
  <c r="D610" i="6"/>
  <c r="C610" i="6"/>
  <c r="S609" i="6"/>
  <c r="R609" i="6"/>
  <c r="Q609" i="6"/>
  <c r="P609" i="6"/>
  <c r="O609" i="6"/>
  <c r="N609" i="6"/>
  <c r="M609" i="6"/>
  <c r="L609" i="6"/>
  <c r="K609" i="6"/>
  <c r="J609" i="6"/>
  <c r="I609" i="6"/>
  <c r="H609" i="6"/>
  <c r="G609" i="6"/>
  <c r="F609" i="6"/>
  <c r="E609" i="6"/>
  <c r="D609" i="6"/>
  <c r="C609" i="6"/>
  <c r="S608" i="6"/>
  <c r="R608" i="6"/>
  <c r="Q608" i="6"/>
  <c r="P608" i="6"/>
  <c r="O608" i="6"/>
  <c r="N608" i="6"/>
  <c r="M608" i="6"/>
  <c r="L608" i="6"/>
  <c r="K608" i="6"/>
  <c r="J608" i="6"/>
  <c r="I608" i="6"/>
  <c r="H608" i="6"/>
  <c r="G608" i="6"/>
  <c r="F608" i="6"/>
  <c r="E608" i="6"/>
  <c r="D608" i="6"/>
  <c r="C608" i="6"/>
  <c r="S607" i="6"/>
  <c r="R607" i="6"/>
  <c r="Q607" i="6"/>
  <c r="P607" i="6"/>
  <c r="O607" i="6"/>
  <c r="N607" i="6"/>
  <c r="M607" i="6"/>
  <c r="L607" i="6"/>
  <c r="K607" i="6"/>
  <c r="J607" i="6"/>
  <c r="I607" i="6"/>
  <c r="H607" i="6"/>
  <c r="G607" i="6"/>
  <c r="F607" i="6"/>
  <c r="E607" i="6"/>
  <c r="D607" i="6"/>
  <c r="C607" i="6"/>
  <c r="S606" i="6"/>
  <c r="R606" i="6"/>
  <c r="Q606" i="6"/>
  <c r="P606" i="6"/>
  <c r="O606" i="6"/>
  <c r="N606" i="6"/>
  <c r="M606" i="6"/>
  <c r="L606" i="6"/>
  <c r="K606" i="6"/>
  <c r="J606" i="6"/>
  <c r="I606" i="6"/>
  <c r="H606" i="6"/>
  <c r="G606" i="6"/>
  <c r="F606" i="6"/>
  <c r="E606" i="6"/>
  <c r="D606" i="6"/>
  <c r="C606" i="6"/>
  <c r="S605" i="6"/>
  <c r="R605" i="6"/>
  <c r="Q605" i="6"/>
  <c r="P605" i="6"/>
  <c r="O605" i="6"/>
  <c r="N605" i="6"/>
  <c r="M605" i="6"/>
  <c r="L605" i="6"/>
  <c r="K605" i="6"/>
  <c r="J605" i="6"/>
  <c r="I605" i="6"/>
  <c r="H605" i="6"/>
  <c r="G605" i="6"/>
  <c r="F605" i="6"/>
  <c r="E605" i="6"/>
  <c r="D605" i="6"/>
  <c r="C605" i="6"/>
  <c r="S604" i="6"/>
  <c r="R604" i="6"/>
  <c r="Q604" i="6"/>
  <c r="P604" i="6"/>
  <c r="O604" i="6"/>
  <c r="N604" i="6"/>
  <c r="M604" i="6"/>
  <c r="L604" i="6"/>
  <c r="K604" i="6"/>
  <c r="J604" i="6"/>
  <c r="I604" i="6"/>
  <c r="H604" i="6"/>
  <c r="G604" i="6"/>
  <c r="F604" i="6"/>
  <c r="E604" i="6"/>
  <c r="D604" i="6"/>
  <c r="C604" i="6"/>
  <c r="N422" i="6"/>
  <c r="M422" i="6"/>
  <c r="J422" i="6"/>
  <c r="I422" i="6"/>
  <c r="F422" i="6"/>
  <c r="E422" i="6"/>
  <c r="D422" i="6"/>
  <c r="C422" i="6"/>
  <c r="N421" i="6"/>
  <c r="L421" i="6"/>
  <c r="J421" i="6"/>
  <c r="H421" i="6"/>
  <c r="G421" i="6"/>
  <c r="F421" i="6"/>
  <c r="E421" i="6"/>
  <c r="D421" i="6"/>
  <c r="C421" i="6"/>
  <c r="N420" i="6"/>
  <c r="M420" i="6"/>
  <c r="J420" i="6"/>
  <c r="I420" i="6"/>
  <c r="F420" i="6"/>
  <c r="E420" i="6"/>
  <c r="D420" i="6"/>
  <c r="C420" i="6"/>
  <c r="N419" i="6"/>
  <c r="M419" i="6"/>
  <c r="L419" i="6"/>
  <c r="J419" i="6"/>
  <c r="I419" i="6"/>
  <c r="H419" i="6"/>
  <c r="G419" i="6"/>
  <c r="F419" i="6"/>
  <c r="E419" i="6"/>
  <c r="D419" i="6"/>
  <c r="C419" i="6"/>
  <c r="N418" i="6"/>
  <c r="M418" i="6"/>
  <c r="J418" i="6"/>
  <c r="I418" i="6"/>
  <c r="F418" i="6"/>
  <c r="E418" i="6"/>
  <c r="D418" i="6"/>
  <c r="C418" i="6"/>
  <c r="N417" i="6"/>
  <c r="M417" i="6"/>
  <c r="L417" i="6"/>
  <c r="J417" i="6"/>
  <c r="I417" i="6"/>
  <c r="H417" i="6"/>
  <c r="G417" i="6"/>
  <c r="F417" i="6"/>
  <c r="E417" i="6"/>
  <c r="D417" i="6"/>
  <c r="C417" i="6"/>
  <c r="N416" i="6"/>
  <c r="M416" i="6"/>
  <c r="L416" i="6"/>
  <c r="J416" i="6"/>
  <c r="I416" i="6"/>
  <c r="H416" i="6"/>
  <c r="F416" i="6"/>
  <c r="E416" i="6"/>
  <c r="D416" i="6"/>
  <c r="C416" i="6"/>
  <c r="N415" i="6"/>
  <c r="L415" i="6"/>
  <c r="J415" i="6"/>
  <c r="H415" i="6"/>
  <c r="F415" i="6"/>
  <c r="E415" i="6"/>
  <c r="D415" i="6"/>
  <c r="N414" i="6"/>
  <c r="M414" i="6"/>
  <c r="J414" i="6"/>
  <c r="I414" i="6"/>
  <c r="F414" i="6"/>
  <c r="E414" i="6"/>
  <c r="D414" i="6"/>
  <c r="N413" i="6"/>
  <c r="M413" i="6"/>
  <c r="J413" i="6"/>
  <c r="I413" i="6"/>
  <c r="G413" i="6"/>
  <c r="F413" i="6"/>
  <c r="E413" i="6"/>
  <c r="C413" i="6"/>
  <c r="F412" i="6"/>
  <c r="D412" i="6"/>
  <c r="C412" i="6"/>
  <c r="F411" i="6"/>
  <c r="N410" i="6"/>
  <c r="M410" i="6"/>
  <c r="L410" i="6"/>
  <c r="J410" i="6"/>
  <c r="I410" i="6"/>
  <c r="H410" i="6"/>
  <c r="F410" i="6"/>
  <c r="E410" i="6"/>
  <c r="D410" i="6"/>
  <c r="C410" i="6"/>
  <c r="N409" i="6"/>
  <c r="M409" i="6"/>
  <c r="L409" i="6"/>
  <c r="J409" i="6"/>
  <c r="I409" i="6"/>
  <c r="H409" i="6"/>
  <c r="F409" i="6"/>
  <c r="E409" i="6"/>
  <c r="D409" i="6"/>
  <c r="C409" i="6"/>
  <c r="N408" i="6"/>
  <c r="M408" i="6"/>
  <c r="L408" i="6"/>
  <c r="J408" i="6"/>
  <c r="I408" i="6"/>
  <c r="H408" i="6"/>
  <c r="F408" i="6"/>
  <c r="E408" i="6"/>
  <c r="D408" i="6"/>
  <c r="C408" i="6"/>
  <c r="N407" i="6"/>
  <c r="M407" i="6"/>
  <c r="L407" i="6"/>
  <c r="J407" i="6"/>
  <c r="I407" i="6"/>
  <c r="H407" i="6"/>
  <c r="F407" i="6"/>
  <c r="E407" i="6"/>
  <c r="D407" i="6"/>
  <c r="C407" i="6"/>
  <c r="N406" i="6"/>
  <c r="M406" i="6"/>
  <c r="L406" i="6"/>
  <c r="J406" i="6"/>
  <c r="I406" i="6"/>
  <c r="H406" i="6"/>
  <c r="F406" i="6"/>
  <c r="E406" i="6"/>
  <c r="D406" i="6"/>
  <c r="C406" i="6"/>
  <c r="N405" i="6"/>
  <c r="L405" i="6"/>
  <c r="J405" i="6"/>
  <c r="I405" i="6"/>
  <c r="F405" i="6"/>
  <c r="D405" i="6"/>
  <c r="F404" i="6"/>
  <c r="D404" i="6"/>
  <c r="D403" i="6"/>
  <c r="I402" i="6"/>
  <c r="G402" i="6"/>
  <c r="F402" i="6"/>
  <c r="E402" i="6"/>
  <c r="C402" i="6"/>
  <c r="J401" i="6"/>
  <c r="F401" i="6"/>
  <c r="D401" i="6"/>
  <c r="E400" i="6"/>
  <c r="D400" i="6"/>
  <c r="C400" i="6"/>
  <c r="C396" i="6"/>
  <c r="G396" i="6" s="1"/>
  <c r="K396" i="6" s="1"/>
  <c r="C391" i="6"/>
  <c r="H391" i="6" s="1"/>
  <c r="C390" i="6"/>
  <c r="H390" i="6" s="1"/>
  <c r="C389" i="6"/>
  <c r="H389" i="6" s="1"/>
  <c r="C388" i="6"/>
  <c r="H388" i="6" s="1"/>
  <c r="C387" i="6"/>
  <c r="H387" i="6" s="1"/>
  <c r="C386" i="6"/>
  <c r="H386" i="6" s="1"/>
  <c r="C385" i="6"/>
  <c r="H385" i="6" s="1"/>
  <c r="C384" i="6"/>
  <c r="H384" i="6" s="1"/>
  <c r="C383" i="6"/>
  <c r="H383" i="6" s="1"/>
  <c r="C382" i="6"/>
  <c r="H382" i="6" s="1"/>
  <c r="C381" i="6"/>
  <c r="H381" i="6" s="1"/>
  <c r="C379" i="6"/>
  <c r="H379" i="6" s="1"/>
  <c r="H378" i="6"/>
  <c r="C378" i="6"/>
  <c r="H377" i="6"/>
  <c r="C377" i="6"/>
  <c r="H376" i="6"/>
  <c r="C376" i="6"/>
  <c r="H375" i="6"/>
  <c r="C375" i="6"/>
  <c r="H374" i="6"/>
  <c r="C374" i="6"/>
  <c r="H373" i="6"/>
  <c r="C373" i="6"/>
  <c r="H372" i="6"/>
  <c r="C372" i="6"/>
  <c r="H371" i="6"/>
  <c r="C371" i="6"/>
  <c r="H370" i="6"/>
  <c r="C370" i="6"/>
  <c r="H369" i="6"/>
  <c r="C369" i="6"/>
  <c r="C367" i="6"/>
  <c r="H367" i="6" s="1"/>
  <c r="C366" i="6"/>
  <c r="H366" i="6" s="1"/>
  <c r="C365" i="6"/>
  <c r="H365" i="6" s="1"/>
  <c r="C364" i="6"/>
  <c r="H364" i="6" s="1"/>
  <c r="C363" i="6"/>
  <c r="H363" i="6" s="1"/>
  <c r="C362" i="6"/>
  <c r="H362" i="6" s="1"/>
  <c r="C361" i="6"/>
  <c r="H361" i="6" s="1"/>
  <c r="C360" i="6"/>
  <c r="H360" i="6" s="1"/>
  <c r="C359" i="6"/>
  <c r="H359" i="6" s="1"/>
  <c r="C358" i="6"/>
  <c r="H358" i="6" s="1"/>
  <c r="C357" i="6"/>
  <c r="H357" i="6" s="1"/>
  <c r="D354" i="6"/>
  <c r="C354" i="6"/>
  <c r="G349" i="6" a="1"/>
  <c r="H349" i="6" s="1"/>
  <c r="E349" i="6" a="1"/>
  <c r="F349" i="6" s="1"/>
  <c r="C349" i="6" a="1"/>
  <c r="D349" i="6" s="1"/>
  <c r="H348" i="6"/>
  <c r="G348" i="6" a="1"/>
  <c r="G348" i="6"/>
  <c r="F348" i="6"/>
  <c r="E348" i="6" a="1"/>
  <c r="E348" i="6"/>
  <c r="D348" i="6"/>
  <c r="C348" i="6" a="1"/>
  <c r="C348" i="6"/>
  <c r="G347" i="6" a="1"/>
  <c r="H347" i="6" s="1"/>
  <c r="E347" i="6" a="1"/>
  <c r="F347" i="6" s="1"/>
  <c r="C347" i="6" a="1"/>
  <c r="D347" i="6" s="1"/>
  <c r="H346" i="6"/>
  <c r="G346" i="6" a="1"/>
  <c r="G346" i="6"/>
  <c r="F346" i="6"/>
  <c r="E346" i="6" a="1"/>
  <c r="E346" i="6"/>
  <c r="D346" i="6"/>
  <c r="C346" i="6" a="1"/>
  <c r="C346" i="6"/>
  <c r="G345" i="6" a="1"/>
  <c r="H345" i="6" s="1"/>
  <c r="E345" i="6" a="1"/>
  <c r="F345" i="6" s="1"/>
  <c r="C345" i="6" a="1"/>
  <c r="D345" i="6" s="1"/>
  <c r="H344" i="6"/>
  <c r="G344" i="6" a="1"/>
  <c r="G344" i="6"/>
  <c r="F344" i="6"/>
  <c r="E344" i="6" a="1"/>
  <c r="E344" i="6"/>
  <c r="D344" i="6"/>
  <c r="C344" i="6" a="1"/>
  <c r="C344" i="6"/>
  <c r="G343" i="6" a="1"/>
  <c r="H343" i="6" s="1"/>
  <c r="E343" i="6" a="1"/>
  <c r="F343" i="6" s="1"/>
  <c r="C343" i="6" a="1"/>
  <c r="D343" i="6" s="1"/>
  <c r="H342" i="6"/>
  <c r="G342" i="6" a="1"/>
  <c r="G342" i="6"/>
  <c r="F342" i="6"/>
  <c r="E342" i="6" a="1"/>
  <c r="E342" i="6"/>
  <c r="D342" i="6"/>
  <c r="C342" i="6" a="1"/>
  <c r="C342" i="6"/>
  <c r="G341" i="6" a="1"/>
  <c r="H341" i="6" s="1"/>
  <c r="E341" i="6" a="1"/>
  <c r="F341" i="6" s="1"/>
  <c r="C341" i="6" a="1"/>
  <c r="D341" i="6" s="1"/>
  <c r="G340" i="6" a="1"/>
  <c r="H340" i="6" s="1"/>
  <c r="F340" i="6"/>
  <c r="E340" i="6" a="1"/>
  <c r="E340" i="6"/>
  <c r="D340" i="6"/>
  <c r="C340" i="6" a="1"/>
  <c r="C340" i="6"/>
  <c r="G339" i="6" a="1"/>
  <c r="H339" i="6" s="1"/>
  <c r="E339" i="6" a="1"/>
  <c r="F339" i="6" s="1"/>
  <c r="C339" i="6" a="1"/>
  <c r="D339" i="6" s="1"/>
  <c r="C298" i="6"/>
  <c r="D298" i="6" s="1"/>
  <c r="E298" i="6" s="1"/>
  <c r="F298" i="6" s="1"/>
  <c r="G298" i="6" s="1"/>
  <c r="H298" i="6" s="1"/>
  <c r="I298" i="6" s="1"/>
  <c r="J298" i="6" s="1"/>
  <c r="K298" i="6" s="1"/>
  <c r="L298" i="6" s="1"/>
  <c r="M298" i="6" s="1"/>
  <c r="N298" i="6" s="1"/>
  <c r="O298" i="6" s="1"/>
  <c r="P298" i="6" s="1"/>
  <c r="Q298" i="6" s="1"/>
  <c r="R298" i="6" s="1"/>
  <c r="S298" i="6" s="1"/>
  <c r="T298" i="6" s="1"/>
  <c r="U298" i="6" s="1"/>
  <c r="V298" i="6" s="1"/>
  <c r="V294" i="6"/>
  <c r="U294" i="6"/>
  <c r="T294" i="6"/>
  <c r="S294" i="6"/>
  <c r="Q294" i="6"/>
  <c r="P294" i="6"/>
  <c r="O294" i="6"/>
  <c r="N294" i="6"/>
  <c r="L294" i="6"/>
  <c r="K294" i="6"/>
  <c r="J294" i="6"/>
  <c r="I294" i="6"/>
  <c r="G294" i="6"/>
  <c r="F294" i="6"/>
  <c r="E294" i="6"/>
  <c r="D294" i="6"/>
  <c r="AK292" i="6"/>
  <c r="G20" i="11" s="1"/>
  <c r="AJ292" i="6"/>
  <c r="AI292" i="6"/>
  <c r="AH292" i="6"/>
  <c r="AG292" i="6"/>
  <c r="AF292" i="6"/>
  <c r="AE292" i="6"/>
  <c r="AD292" i="6"/>
  <c r="AC292" i="6"/>
  <c r="AB292" i="6"/>
  <c r="AA292" i="6"/>
  <c r="N446" i="6" s="1"/>
  <c r="Z292" i="6"/>
  <c r="M446" i="6" s="1"/>
  <c r="Y292" i="6"/>
  <c r="L446" i="6" s="1"/>
  <c r="X292" i="6"/>
  <c r="K446" i="6" s="1"/>
  <c r="W292" i="6"/>
  <c r="R292" i="6"/>
  <c r="M292" i="6"/>
  <c r="H292" i="6"/>
  <c r="C292" i="6"/>
  <c r="AK291" i="6"/>
  <c r="G19" i="11" s="1"/>
  <c r="AJ291" i="6"/>
  <c r="AI291" i="6"/>
  <c r="AH291" i="6"/>
  <c r="AG291" i="6"/>
  <c r="AF291" i="6"/>
  <c r="AE291" i="6"/>
  <c r="AD291" i="6"/>
  <c r="AC291" i="6"/>
  <c r="AB291" i="6"/>
  <c r="AA291" i="6"/>
  <c r="N445" i="6" s="1"/>
  <c r="Z291" i="6"/>
  <c r="M445" i="6" s="1"/>
  <c r="Y291" i="6"/>
  <c r="L445" i="6" s="1"/>
  <c r="X291" i="6"/>
  <c r="K445" i="6" s="1"/>
  <c r="W291" i="6"/>
  <c r="R291" i="6"/>
  <c r="M291" i="6"/>
  <c r="H291" i="6"/>
  <c r="C291" i="6"/>
  <c r="AK290" i="6"/>
  <c r="G18" i="11" s="1"/>
  <c r="AJ290" i="6"/>
  <c r="AI290" i="6"/>
  <c r="AH290" i="6"/>
  <c r="AG290" i="6"/>
  <c r="AF290" i="6"/>
  <c r="AE290" i="6"/>
  <c r="AD290" i="6"/>
  <c r="AC290" i="6"/>
  <c r="AB290" i="6"/>
  <c r="AA290" i="6"/>
  <c r="N444" i="6" s="1"/>
  <c r="Z290" i="6"/>
  <c r="M444" i="6" s="1"/>
  <c r="Y290" i="6"/>
  <c r="L444" i="6" s="1"/>
  <c r="X290" i="6"/>
  <c r="K444" i="6" s="1"/>
  <c r="W290" i="6"/>
  <c r="R290" i="6"/>
  <c r="M290" i="6"/>
  <c r="H290" i="6"/>
  <c r="C290" i="6"/>
  <c r="AK289" i="6"/>
  <c r="G17" i="11" s="1"/>
  <c r="AJ289" i="6"/>
  <c r="AI289" i="6"/>
  <c r="AH289" i="6"/>
  <c r="AG289" i="6"/>
  <c r="AF289" i="6"/>
  <c r="AE289" i="6"/>
  <c r="AD289" i="6"/>
  <c r="AC289" i="6"/>
  <c r="AB289" i="6"/>
  <c r="AA289" i="6"/>
  <c r="N443" i="6" s="1"/>
  <c r="Z289" i="6"/>
  <c r="M443" i="6" s="1"/>
  <c r="Y289" i="6"/>
  <c r="L443" i="6" s="1"/>
  <c r="X289" i="6"/>
  <c r="K443" i="6" s="1"/>
  <c r="W289" i="6"/>
  <c r="R289" i="6"/>
  <c r="M289" i="6"/>
  <c r="H289" i="6"/>
  <c r="C289" i="6"/>
  <c r="AK288" i="6"/>
  <c r="G16" i="11" s="1"/>
  <c r="AJ288" i="6"/>
  <c r="AI288" i="6"/>
  <c r="AH288" i="6"/>
  <c r="AG288" i="6"/>
  <c r="AF288" i="6"/>
  <c r="AE288" i="6"/>
  <c r="AD288" i="6"/>
  <c r="AC288" i="6"/>
  <c r="AB288" i="6"/>
  <c r="AA288" i="6"/>
  <c r="N442" i="6" s="1"/>
  <c r="Z288" i="6"/>
  <c r="M442" i="6" s="1"/>
  <c r="Y288" i="6"/>
  <c r="L442" i="6" s="1"/>
  <c r="X288" i="6"/>
  <c r="K442" i="6" s="1"/>
  <c r="W288" i="6"/>
  <c r="R288" i="6"/>
  <c r="M288" i="6"/>
  <c r="H288" i="6"/>
  <c r="C288" i="6"/>
  <c r="AK287" i="6"/>
  <c r="G15" i="11" s="1"/>
  <c r="AJ287" i="6"/>
  <c r="AI287" i="6"/>
  <c r="AH287" i="6"/>
  <c r="AG287" i="6"/>
  <c r="AF287" i="6"/>
  <c r="AE287" i="6"/>
  <c r="AD287" i="6"/>
  <c r="AC287" i="6"/>
  <c r="AB287" i="6"/>
  <c r="AA287" i="6"/>
  <c r="N441" i="6" s="1"/>
  <c r="Z287" i="6"/>
  <c r="M441" i="6" s="1"/>
  <c r="Y287" i="6"/>
  <c r="L441" i="6" s="1"/>
  <c r="X287" i="6"/>
  <c r="K441" i="6" s="1"/>
  <c r="W287" i="6"/>
  <c r="R287" i="6"/>
  <c r="M287" i="6"/>
  <c r="H287" i="6"/>
  <c r="C287" i="6"/>
  <c r="AK286" i="6"/>
  <c r="G14" i="11" s="1"/>
  <c r="AJ286" i="6"/>
  <c r="AI286" i="6"/>
  <c r="AH286" i="6"/>
  <c r="AG286" i="6"/>
  <c r="AF286" i="6"/>
  <c r="AE286" i="6"/>
  <c r="AD286" i="6"/>
  <c r="AC286" i="6"/>
  <c r="AB286" i="6"/>
  <c r="AA286" i="6"/>
  <c r="N440" i="6" s="1"/>
  <c r="Z286" i="6"/>
  <c r="M440" i="6" s="1"/>
  <c r="Y286" i="6"/>
  <c r="L440" i="6" s="1"/>
  <c r="X286" i="6"/>
  <c r="K440" i="6" s="1"/>
  <c r="W286" i="6"/>
  <c r="R286" i="6"/>
  <c r="M286" i="6"/>
  <c r="H286" i="6"/>
  <c r="C286" i="6"/>
  <c r="AK285" i="6"/>
  <c r="G13" i="11" s="1"/>
  <c r="AJ285" i="6"/>
  <c r="AI285" i="6"/>
  <c r="AH285" i="6"/>
  <c r="AG285" i="6"/>
  <c r="AF285" i="6"/>
  <c r="AE285" i="6"/>
  <c r="AD285" i="6"/>
  <c r="AC285" i="6"/>
  <c r="AB285" i="6"/>
  <c r="AA285" i="6"/>
  <c r="N439" i="6" s="1"/>
  <c r="Z285" i="6"/>
  <c r="M439" i="6" s="1"/>
  <c r="Y285" i="6"/>
  <c r="L439" i="6" s="1"/>
  <c r="X285" i="6"/>
  <c r="K439" i="6" s="1"/>
  <c r="W285" i="6"/>
  <c r="R285" i="6"/>
  <c r="M285" i="6"/>
  <c r="H285" i="6"/>
  <c r="C285" i="6"/>
  <c r="AK284" i="6"/>
  <c r="G12" i="11" s="1"/>
  <c r="AJ284" i="6"/>
  <c r="AI284" i="6"/>
  <c r="AH284" i="6"/>
  <c r="AG284" i="6"/>
  <c r="AF284" i="6"/>
  <c r="AE284" i="6"/>
  <c r="AD284" i="6"/>
  <c r="AC284" i="6"/>
  <c r="AB284" i="6"/>
  <c r="AA284" i="6"/>
  <c r="N438" i="6" s="1"/>
  <c r="Z284" i="6"/>
  <c r="M438" i="6" s="1"/>
  <c r="Y284" i="6"/>
  <c r="L438" i="6" s="1"/>
  <c r="X284" i="6"/>
  <c r="K438" i="6" s="1"/>
  <c r="W284" i="6"/>
  <c r="R284" i="6"/>
  <c r="M284" i="6"/>
  <c r="H284" i="6"/>
  <c r="C284" i="6"/>
  <c r="AK283" i="6"/>
  <c r="G11" i="11" s="1"/>
  <c r="AJ283" i="6"/>
  <c r="AI283" i="6"/>
  <c r="AH283" i="6"/>
  <c r="AG283" i="6"/>
  <c r="AF283" i="6"/>
  <c r="AE283" i="6"/>
  <c r="AD283" i="6"/>
  <c r="AC283" i="6"/>
  <c r="AB283" i="6"/>
  <c r="AA283" i="6"/>
  <c r="N437" i="6" s="1"/>
  <c r="Z283" i="6"/>
  <c r="M437" i="6" s="1"/>
  <c r="Y283" i="6"/>
  <c r="L437" i="6" s="1"/>
  <c r="X283" i="6"/>
  <c r="K437" i="6" s="1"/>
  <c r="W283" i="6"/>
  <c r="R283" i="6"/>
  <c r="M283" i="6"/>
  <c r="H283" i="6"/>
  <c r="C283" i="6"/>
  <c r="AK282" i="6"/>
  <c r="G10" i="11" s="1"/>
  <c r="AJ282" i="6"/>
  <c r="AJ281" i="6" s="1"/>
  <c r="AI282" i="6"/>
  <c r="AH282" i="6"/>
  <c r="AH281" i="6" s="1"/>
  <c r="AG282" i="6"/>
  <c r="AF282" i="6"/>
  <c r="AF281" i="6" s="1"/>
  <c r="AE282" i="6"/>
  <c r="AD282" i="6"/>
  <c r="AD281" i="6" s="1"/>
  <c r="AC282" i="6"/>
  <c r="AB282" i="6"/>
  <c r="AB281" i="6" s="1"/>
  <c r="AA282" i="6"/>
  <c r="N436" i="6" s="1"/>
  <c r="Z282" i="6"/>
  <c r="M436" i="6" s="1"/>
  <c r="M435" i="6" s="1"/>
  <c r="Y282" i="6"/>
  <c r="L436" i="6" s="1"/>
  <c r="X282" i="6"/>
  <c r="K436" i="6" s="1"/>
  <c r="K435" i="6" s="1"/>
  <c r="W282" i="6"/>
  <c r="R282" i="6"/>
  <c r="R294" i="6" s="1"/>
  <c r="M282" i="6"/>
  <c r="M294" i="6" s="1"/>
  <c r="H282" i="6"/>
  <c r="H294" i="6" s="1"/>
  <c r="C282" i="6"/>
  <c r="C294" i="6" s="1"/>
  <c r="AK281" i="6"/>
  <c r="AI281" i="6"/>
  <c r="AG281" i="6"/>
  <c r="AE281" i="6"/>
  <c r="AC281" i="6"/>
  <c r="AA281" i="6"/>
  <c r="Y281" i="6"/>
  <c r="W281" i="6"/>
  <c r="V281" i="6"/>
  <c r="U281" i="6"/>
  <c r="T281" i="6"/>
  <c r="S281" i="6"/>
  <c r="Q281" i="6"/>
  <c r="P281" i="6"/>
  <c r="O281" i="6"/>
  <c r="N281" i="6"/>
  <c r="M281" i="6"/>
  <c r="L281" i="6"/>
  <c r="K281" i="6"/>
  <c r="J281" i="6"/>
  <c r="I281" i="6"/>
  <c r="G281" i="6"/>
  <c r="F281" i="6"/>
  <c r="E281" i="6"/>
  <c r="D281" i="6"/>
  <c r="C281" i="6"/>
  <c r="C279" i="6"/>
  <c r="D279" i="6" s="1"/>
  <c r="D274" i="6"/>
  <c r="M259" i="6"/>
  <c r="H259" i="6"/>
  <c r="C259" i="6"/>
  <c r="M258" i="6"/>
  <c r="H258" i="6"/>
  <c r="C258" i="6"/>
  <c r="M257" i="6"/>
  <c r="H257" i="6"/>
  <c r="C257" i="6"/>
  <c r="M256" i="6"/>
  <c r="H256" i="6"/>
  <c r="C256" i="6"/>
  <c r="M255" i="6"/>
  <c r="H255" i="6"/>
  <c r="C255" i="6"/>
  <c r="M254" i="6"/>
  <c r="H254" i="6"/>
  <c r="C254" i="6"/>
  <c r="M253" i="6"/>
  <c r="H253" i="6"/>
  <c r="C253" i="6"/>
  <c r="M252" i="6"/>
  <c r="H252" i="6"/>
  <c r="C252" i="6"/>
  <c r="M251" i="6"/>
  <c r="H251" i="6"/>
  <c r="C251" i="6"/>
  <c r="M250" i="6"/>
  <c r="H250" i="6"/>
  <c r="H248" i="6" s="1"/>
  <c r="C250" i="6"/>
  <c r="M249" i="6"/>
  <c r="M248" i="6" s="1"/>
  <c r="B20" i="13" s="1"/>
  <c r="H249" i="6"/>
  <c r="C249" i="6"/>
  <c r="Q248" i="6"/>
  <c r="P248" i="6"/>
  <c r="O248" i="6"/>
  <c r="N248" i="6"/>
  <c r="L248" i="6"/>
  <c r="K248" i="6"/>
  <c r="J248" i="6"/>
  <c r="I248" i="6"/>
  <c r="G248" i="6"/>
  <c r="F248" i="6"/>
  <c r="E248" i="6"/>
  <c r="D248" i="6"/>
  <c r="M247" i="6"/>
  <c r="H247" i="6"/>
  <c r="C247" i="6"/>
  <c r="M246" i="6"/>
  <c r="H246" i="6"/>
  <c r="C246" i="6"/>
  <c r="M245" i="6"/>
  <c r="H245" i="6"/>
  <c r="C245" i="6"/>
  <c r="M244" i="6"/>
  <c r="H244" i="6"/>
  <c r="C244" i="6"/>
  <c r="M243" i="6"/>
  <c r="H243" i="6"/>
  <c r="C243" i="6"/>
  <c r="M242" i="6"/>
  <c r="H242" i="6"/>
  <c r="C242" i="6"/>
  <c r="M241" i="6"/>
  <c r="H241" i="6"/>
  <c r="C241" i="6"/>
  <c r="M240" i="6"/>
  <c r="H240" i="6"/>
  <c r="C240" i="6"/>
  <c r="M239" i="6"/>
  <c r="H239" i="6"/>
  <c r="C239" i="6"/>
  <c r="M238" i="6"/>
  <c r="H238" i="6"/>
  <c r="C238" i="6"/>
  <c r="M237" i="6"/>
  <c r="M236" i="6" s="1"/>
  <c r="B19" i="13" s="1"/>
  <c r="H237" i="6"/>
  <c r="C237" i="6"/>
  <c r="C236" i="6" s="1"/>
  <c r="Q236" i="6"/>
  <c r="P236" i="6"/>
  <c r="O236" i="6"/>
  <c r="N236" i="6"/>
  <c r="L236" i="6"/>
  <c r="K236" i="6"/>
  <c r="J236" i="6"/>
  <c r="I236" i="6"/>
  <c r="H236" i="6"/>
  <c r="G236" i="6"/>
  <c r="F236" i="6"/>
  <c r="E236" i="6"/>
  <c r="D236" i="6"/>
  <c r="M235" i="6"/>
  <c r="H235" i="6"/>
  <c r="C235" i="6"/>
  <c r="M234" i="6"/>
  <c r="H234" i="6"/>
  <c r="C234" i="6"/>
  <c r="M233" i="6"/>
  <c r="H233" i="6"/>
  <c r="C233" i="6"/>
  <c r="M232" i="6"/>
  <c r="H232" i="6"/>
  <c r="C232" i="6"/>
  <c r="M231" i="6"/>
  <c r="H231" i="6"/>
  <c r="C231" i="6"/>
  <c r="M230" i="6"/>
  <c r="H230" i="6"/>
  <c r="C230" i="6"/>
  <c r="M229" i="6"/>
  <c r="H229" i="6"/>
  <c r="C229" i="6"/>
  <c r="M228" i="6"/>
  <c r="H228" i="6"/>
  <c r="C228" i="6"/>
  <c r="M227" i="6"/>
  <c r="H227" i="6"/>
  <c r="C227" i="6"/>
  <c r="M226" i="6"/>
  <c r="H226" i="6"/>
  <c r="C226" i="6"/>
  <c r="M225" i="6"/>
  <c r="M224" i="6" s="1"/>
  <c r="B18" i="13" s="1"/>
  <c r="H225" i="6"/>
  <c r="C225" i="6"/>
  <c r="Q224" i="6"/>
  <c r="P224" i="6"/>
  <c r="O224" i="6"/>
  <c r="N224" i="6"/>
  <c r="L224" i="6"/>
  <c r="K224" i="6"/>
  <c r="J224" i="6"/>
  <c r="I224" i="6"/>
  <c r="H224" i="6"/>
  <c r="G224" i="6"/>
  <c r="F224" i="6"/>
  <c r="E224" i="6"/>
  <c r="D224" i="6"/>
  <c r="M223" i="6"/>
  <c r="H223" i="6"/>
  <c r="C223" i="6"/>
  <c r="M222" i="6"/>
  <c r="H222" i="6"/>
  <c r="C222" i="6"/>
  <c r="M221" i="6"/>
  <c r="H221" i="6"/>
  <c r="C221" i="6"/>
  <c r="M220" i="6"/>
  <c r="H220" i="6"/>
  <c r="C220" i="6"/>
  <c r="M219" i="6"/>
  <c r="H219" i="6"/>
  <c r="C219" i="6"/>
  <c r="M218" i="6"/>
  <c r="H218" i="6"/>
  <c r="C218" i="6"/>
  <c r="M217" i="6"/>
  <c r="H217" i="6"/>
  <c r="C217" i="6"/>
  <c r="M216" i="6"/>
  <c r="H216" i="6"/>
  <c r="C216" i="6"/>
  <c r="M215" i="6"/>
  <c r="H215" i="6"/>
  <c r="C215" i="6"/>
  <c r="M214" i="6"/>
  <c r="H214" i="6"/>
  <c r="C214" i="6"/>
  <c r="M213" i="6"/>
  <c r="M212" i="6" s="1"/>
  <c r="B17" i="13" s="1"/>
  <c r="H213" i="6"/>
  <c r="C213" i="6"/>
  <c r="Q212" i="6"/>
  <c r="P212" i="6"/>
  <c r="O212" i="6"/>
  <c r="N212" i="6"/>
  <c r="L212" i="6"/>
  <c r="K212" i="6"/>
  <c r="J212" i="6"/>
  <c r="I212" i="6"/>
  <c r="H212" i="6"/>
  <c r="G212" i="6"/>
  <c r="F212" i="6"/>
  <c r="E212" i="6"/>
  <c r="D212" i="6"/>
  <c r="M211" i="6"/>
  <c r="H211" i="6"/>
  <c r="C211" i="6"/>
  <c r="M210" i="6"/>
  <c r="H210" i="6"/>
  <c r="C210" i="6"/>
  <c r="M209" i="6"/>
  <c r="H209" i="6"/>
  <c r="C209" i="6"/>
  <c r="M208" i="6"/>
  <c r="H208" i="6"/>
  <c r="C208" i="6"/>
  <c r="M207" i="6"/>
  <c r="H207" i="6"/>
  <c r="C207" i="6"/>
  <c r="M206" i="6"/>
  <c r="H206" i="6"/>
  <c r="C206" i="6"/>
  <c r="M205" i="6"/>
  <c r="H205" i="6"/>
  <c r="C205" i="6"/>
  <c r="M204" i="6"/>
  <c r="H204" i="6"/>
  <c r="C204" i="6"/>
  <c r="M203" i="6"/>
  <c r="H203" i="6"/>
  <c r="C203" i="6"/>
  <c r="M202" i="6"/>
  <c r="H202" i="6"/>
  <c r="C202" i="6"/>
  <c r="M201" i="6"/>
  <c r="M200" i="6" s="1"/>
  <c r="B16" i="13" s="1"/>
  <c r="H201" i="6"/>
  <c r="C201" i="6"/>
  <c r="C200" i="6" s="1"/>
  <c r="Q200" i="6"/>
  <c r="P200" i="6"/>
  <c r="O200" i="6"/>
  <c r="N200" i="6"/>
  <c r="L200" i="6"/>
  <c r="K200" i="6"/>
  <c r="J200" i="6"/>
  <c r="I200" i="6"/>
  <c r="H200" i="6"/>
  <c r="G200" i="6"/>
  <c r="F200" i="6"/>
  <c r="E200" i="6"/>
  <c r="D200" i="6"/>
  <c r="M199" i="6"/>
  <c r="H199" i="6"/>
  <c r="C199" i="6"/>
  <c r="M198" i="6"/>
  <c r="H198" i="6"/>
  <c r="C198" i="6"/>
  <c r="M197" i="6"/>
  <c r="H197" i="6"/>
  <c r="C197" i="6"/>
  <c r="M196" i="6"/>
  <c r="H196" i="6"/>
  <c r="C196" i="6"/>
  <c r="M195" i="6"/>
  <c r="H195" i="6"/>
  <c r="C195" i="6"/>
  <c r="M194" i="6"/>
  <c r="H194" i="6"/>
  <c r="C194" i="6"/>
  <c r="M193" i="6"/>
  <c r="H193" i="6"/>
  <c r="C193" i="6"/>
  <c r="M192" i="6"/>
  <c r="H192" i="6"/>
  <c r="C192" i="6"/>
  <c r="M191" i="6"/>
  <c r="H191" i="6"/>
  <c r="C191" i="6"/>
  <c r="M190" i="6"/>
  <c r="H190" i="6"/>
  <c r="C190" i="6"/>
  <c r="M189" i="6"/>
  <c r="M188" i="6" s="1"/>
  <c r="B15" i="13" s="1"/>
  <c r="H189" i="6"/>
  <c r="C189" i="6"/>
  <c r="C188" i="6" s="1"/>
  <c r="Q188" i="6"/>
  <c r="P188" i="6"/>
  <c r="O188" i="6"/>
  <c r="N188" i="6"/>
  <c r="L188" i="6"/>
  <c r="K188" i="6"/>
  <c r="J188" i="6"/>
  <c r="I188" i="6"/>
  <c r="H188" i="6"/>
  <c r="G188" i="6"/>
  <c r="F188" i="6"/>
  <c r="E188" i="6"/>
  <c r="D188" i="6"/>
  <c r="M187" i="6"/>
  <c r="H187" i="6"/>
  <c r="C187" i="6"/>
  <c r="M186" i="6"/>
  <c r="H186" i="6"/>
  <c r="C186" i="6"/>
  <c r="M185" i="6"/>
  <c r="H185" i="6"/>
  <c r="C185" i="6"/>
  <c r="M184" i="6"/>
  <c r="H184" i="6"/>
  <c r="C184" i="6"/>
  <c r="M183" i="6"/>
  <c r="H183" i="6"/>
  <c r="C183" i="6"/>
  <c r="M182" i="6"/>
  <c r="H182" i="6"/>
  <c r="C182" i="6"/>
  <c r="M181" i="6"/>
  <c r="H181" i="6"/>
  <c r="C181" i="6"/>
  <c r="M180" i="6"/>
  <c r="H180" i="6"/>
  <c r="C180" i="6"/>
  <c r="M179" i="6"/>
  <c r="H179" i="6"/>
  <c r="C179" i="6"/>
  <c r="M178" i="6"/>
  <c r="H178" i="6"/>
  <c r="C178" i="6"/>
  <c r="M177" i="6"/>
  <c r="M176" i="6" s="1"/>
  <c r="B14" i="13" s="1"/>
  <c r="B13" i="13" s="1"/>
  <c r="H177" i="6"/>
  <c r="C177" i="6"/>
  <c r="Q176" i="6"/>
  <c r="P176" i="6"/>
  <c r="O176" i="6"/>
  <c r="N176" i="6"/>
  <c r="L176" i="6"/>
  <c r="K176" i="6"/>
  <c r="J176" i="6"/>
  <c r="I176" i="6"/>
  <c r="H176" i="6"/>
  <c r="G176" i="6"/>
  <c r="F176" i="6"/>
  <c r="E176" i="6"/>
  <c r="D176" i="6"/>
  <c r="M175" i="6"/>
  <c r="H175" i="6"/>
  <c r="C175" i="6"/>
  <c r="M174" i="6"/>
  <c r="H174" i="6"/>
  <c r="C174" i="6"/>
  <c r="M173" i="6"/>
  <c r="H173" i="6"/>
  <c r="C173" i="6"/>
  <c r="M172" i="6"/>
  <c r="H172" i="6"/>
  <c r="C172" i="6"/>
  <c r="M171" i="6"/>
  <c r="H171" i="6"/>
  <c r="C171" i="6"/>
  <c r="M170" i="6"/>
  <c r="H170" i="6"/>
  <c r="C170" i="6"/>
  <c r="M169" i="6"/>
  <c r="H169" i="6"/>
  <c r="C169" i="6"/>
  <c r="M168" i="6"/>
  <c r="H168" i="6"/>
  <c r="C168" i="6"/>
  <c r="M167" i="6"/>
  <c r="H167" i="6"/>
  <c r="C167" i="6"/>
  <c r="M166" i="6"/>
  <c r="H166" i="6"/>
  <c r="C166" i="6"/>
  <c r="M165" i="6"/>
  <c r="H165" i="6"/>
  <c r="C165" i="6"/>
  <c r="Q164" i="6"/>
  <c r="P164" i="6"/>
  <c r="O164" i="6"/>
  <c r="N164" i="6"/>
  <c r="L164" i="6"/>
  <c r="K164" i="6"/>
  <c r="J164" i="6"/>
  <c r="I164" i="6"/>
  <c r="H164" i="6"/>
  <c r="G164" i="6"/>
  <c r="F164" i="6"/>
  <c r="E164" i="6"/>
  <c r="D164" i="6"/>
  <c r="M163" i="6"/>
  <c r="H163" i="6"/>
  <c r="C163" i="6"/>
  <c r="M162" i="6"/>
  <c r="H162" i="6"/>
  <c r="C162" i="6"/>
  <c r="M161" i="6"/>
  <c r="H161" i="6"/>
  <c r="C161" i="6"/>
  <c r="M160" i="6"/>
  <c r="H160" i="6"/>
  <c r="C160" i="6"/>
  <c r="M159" i="6"/>
  <c r="H159" i="6"/>
  <c r="C159" i="6"/>
  <c r="M158" i="6"/>
  <c r="H158" i="6"/>
  <c r="C158" i="6"/>
  <c r="M157" i="6"/>
  <c r="H157" i="6"/>
  <c r="C157" i="6"/>
  <c r="M156" i="6"/>
  <c r="H156" i="6"/>
  <c r="C156" i="6"/>
  <c r="M155" i="6"/>
  <c r="H155" i="6"/>
  <c r="C155" i="6"/>
  <c r="M154" i="6"/>
  <c r="H154" i="6"/>
  <c r="C154" i="6"/>
  <c r="M153" i="6"/>
  <c r="H153" i="6"/>
  <c r="C153" i="6"/>
  <c r="Q152" i="6"/>
  <c r="P152" i="6"/>
  <c r="O152" i="6"/>
  <c r="N152" i="6"/>
  <c r="L152" i="6"/>
  <c r="K152" i="6"/>
  <c r="J152" i="6"/>
  <c r="I152" i="6"/>
  <c r="H152" i="6"/>
  <c r="G152" i="6"/>
  <c r="F152" i="6"/>
  <c r="E152" i="6"/>
  <c r="D152" i="6"/>
  <c r="D151" i="6"/>
  <c r="D272" i="6" s="1"/>
  <c r="D150" i="6"/>
  <c r="D271" i="6" s="1"/>
  <c r="D149" i="6"/>
  <c r="D270" i="6" s="1"/>
  <c r="D148" i="6"/>
  <c r="D269" i="6" s="1"/>
  <c r="D147" i="6"/>
  <c r="D268" i="6" s="1"/>
  <c r="D146" i="6"/>
  <c r="D267" i="6" s="1"/>
  <c r="D145" i="6"/>
  <c r="D266" i="6" s="1"/>
  <c r="D144" i="6"/>
  <c r="D265" i="6" s="1"/>
  <c r="D143" i="6"/>
  <c r="D264" i="6" s="1"/>
  <c r="D142" i="6"/>
  <c r="D263" i="6" s="1"/>
  <c r="D141" i="6"/>
  <c r="D262" i="6" s="1"/>
  <c r="M139" i="6"/>
  <c r="H139" i="6"/>
  <c r="C139" i="6"/>
  <c r="M138" i="6"/>
  <c r="H138" i="6"/>
  <c r="C138" i="6"/>
  <c r="M137" i="6"/>
  <c r="H137" i="6"/>
  <c r="C137" i="6"/>
  <c r="M136" i="6"/>
  <c r="H136" i="6"/>
  <c r="C136" i="6"/>
  <c r="M135" i="6"/>
  <c r="H135" i="6"/>
  <c r="C135" i="6"/>
  <c r="M134" i="6"/>
  <c r="H134" i="6"/>
  <c r="C134" i="6"/>
  <c r="M133" i="6"/>
  <c r="H133" i="6"/>
  <c r="C133" i="6"/>
  <c r="M132" i="6"/>
  <c r="H132" i="6"/>
  <c r="C132" i="6"/>
  <c r="M131" i="6"/>
  <c r="H131" i="6"/>
  <c r="C131" i="6"/>
  <c r="M130" i="6"/>
  <c r="H130" i="6"/>
  <c r="C130" i="6"/>
  <c r="M129" i="6"/>
  <c r="H129" i="6"/>
  <c r="C129" i="6"/>
  <c r="Q128" i="6"/>
  <c r="P128" i="6"/>
  <c r="O128" i="6"/>
  <c r="N128" i="6"/>
  <c r="L128" i="6"/>
  <c r="K128" i="6"/>
  <c r="J128" i="6"/>
  <c r="I128" i="6"/>
  <c r="H128" i="6"/>
  <c r="G128" i="6"/>
  <c r="F128" i="6"/>
  <c r="E128" i="6"/>
  <c r="D128" i="6"/>
  <c r="M127" i="6"/>
  <c r="H127" i="6"/>
  <c r="C127" i="6"/>
  <c r="M126" i="6"/>
  <c r="H126" i="6"/>
  <c r="C126" i="6"/>
  <c r="M125" i="6"/>
  <c r="H125" i="6"/>
  <c r="C125" i="6"/>
  <c r="M124" i="6"/>
  <c r="H124" i="6"/>
  <c r="C124" i="6"/>
  <c r="M123" i="6"/>
  <c r="H123" i="6"/>
  <c r="C123" i="6"/>
  <c r="M122" i="6"/>
  <c r="H122" i="6"/>
  <c r="C122" i="6"/>
  <c r="M121" i="6"/>
  <c r="H121" i="6"/>
  <c r="C121" i="6"/>
  <c r="M120" i="6"/>
  <c r="H120" i="6"/>
  <c r="C120" i="6"/>
  <c r="M119" i="6"/>
  <c r="H119" i="6"/>
  <c r="C119" i="6"/>
  <c r="M118" i="6"/>
  <c r="H118" i="6"/>
  <c r="C118" i="6"/>
  <c r="M117" i="6"/>
  <c r="M116" i="6" s="1"/>
  <c r="B7" i="13" s="1"/>
  <c r="H117" i="6"/>
  <c r="C117" i="6"/>
  <c r="Q116" i="6"/>
  <c r="P116" i="6"/>
  <c r="O116" i="6"/>
  <c r="N116" i="6"/>
  <c r="L116" i="6"/>
  <c r="K116" i="6"/>
  <c r="J116" i="6"/>
  <c r="I116" i="6"/>
  <c r="H116" i="6"/>
  <c r="G116" i="6"/>
  <c r="F116" i="6"/>
  <c r="E116" i="6"/>
  <c r="D116" i="6"/>
  <c r="Q115" i="6"/>
  <c r="Q151" i="6" s="1"/>
  <c r="Q272" i="6" s="1"/>
  <c r="P115" i="6"/>
  <c r="P151" i="6" s="1"/>
  <c r="P272" i="6" s="1"/>
  <c r="O115" i="6"/>
  <c r="O151" i="6" s="1"/>
  <c r="O272" i="6" s="1"/>
  <c r="N115" i="6"/>
  <c r="N151" i="6" s="1"/>
  <c r="N272" i="6" s="1"/>
  <c r="M115" i="6"/>
  <c r="M151" i="6" s="1"/>
  <c r="M272" i="6" s="1"/>
  <c r="L115" i="6"/>
  <c r="L151" i="6" s="1"/>
  <c r="L272" i="6" s="1"/>
  <c r="K115" i="6"/>
  <c r="K151" i="6" s="1"/>
  <c r="K272" i="6" s="1"/>
  <c r="J115" i="6"/>
  <c r="J151" i="6" s="1"/>
  <c r="J272" i="6" s="1"/>
  <c r="I115" i="6"/>
  <c r="H115" i="6" s="1"/>
  <c r="H151" i="6" s="1"/>
  <c r="H272" i="6" s="1"/>
  <c r="G115" i="6"/>
  <c r="G151" i="6" s="1"/>
  <c r="G272" i="6" s="1"/>
  <c r="F115" i="6"/>
  <c r="F151" i="6" s="1"/>
  <c r="F272" i="6" s="1"/>
  <c r="E115" i="6"/>
  <c r="E151" i="6" s="1"/>
  <c r="E272" i="6" s="1"/>
  <c r="C115" i="6"/>
  <c r="Q114" i="6"/>
  <c r="Q150" i="6" s="1"/>
  <c r="Q271" i="6" s="1"/>
  <c r="P114" i="6"/>
  <c r="P150" i="6" s="1"/>
  <c r="P271" i="6" s="1"/>
  <c r="O114" i="6"/>
  <c r="O150" i="6" s="1"/>
  <c r="O271" i="6" s="1"/>
  <c r="N114" i="6"/>
  <c r="N150" i="6" s="1"/>
  <c r="N271" i="6" s="1"/>
  <c r="M114" i="6"/>
  <c r="M150" i="6" s="1"/>
  <c r="M271" i="6" s="1"/>
  <c r="L114" i="6"/>
  <c r="L150" i="6" s="1"/>
  <c r="L271" i="6" s="1"/>
  <c r="K114" i="6"/>
  <c r="K150" i="6" s="1"/>
  <c r="K271" i="6" s="1"/>
  <c r="J114" i="6"/>
  <c r="J150" i="6" s="1"/>
  <c r="J271" i="6" s="1"/>
  <c r="I114" i="6"/>
  <c r="I150" i="6" s="1"/>
  <c r="I271" i="6" s="1"/>
  <c r="G114" i="6"/>
  <c r="G150" i="6" s="1"/>
  <c r="G271" i="6" s="1"/>
  <c r="F114" i="6"/>
  <c r="F150" i="6" s="1"/>
  <c r="F271" i="6" s="1"/>
  <c r="E114" i="6"/>
  <c r="E150" i="6" s="1"/>
  <c r="E271" i="6" s="1"/>
  <c r="C114" i="6"/>
  <c r="C150" i="6" s="1"/>
  <c r="C271" i="6" s="1"/>
  <c r="Q113" i="6"/>
  <c r="Q149" i="6" s="1"/>
  <c r="Q270" i="6" s="1"/>
  <c r="P113" i="6"/>
  <c r="P149" i="6" s="1"/>
  <c r="P270" i="6" s="1"/>
  <c r="O113" i="6"/>
  <c r="O149" i="6" s="1"/>
  <c r="O270" i="6" s="1"/>
  <c r="N113" i="6"/>
  <c r="N149" i="6" s="1"/>
  <c r="N270" i="6" s="1"/>
  <c r="L113" i="6"/>
  <c r="L149" i="6" s="1"/>
  <c r="L270" i="6" s="1"/>
  <c r="K113" i="6"/>
  <c r="K149" i="6" s="1"/>
  <c r="K270" i="6" s="1"/>
  <c r="J113" i="6"/>
  <c r="J149" i="6" s="1"/>
  <c r="J270" i="6" s="1"/>
  <c r="I113" i="6"/>
  <c r="H113" i="6" s="1"/>
  <c r="H149" i="6" s="1"/>
  <c r="H270" i="6" s="1"/>
  <c r="G113" i="6"/>
  <c r="G149" i="6" s="1"/>
  <c r="G270" i="6" s="1"/>
  <c r="F113" i="6"/>
  <c r="F149" i="6" s="1"/>
  <c r="F270" i="6" s="1"/>
  <c r="E113" i="6"/>
  <c r="E149" i="6" s="1"/>
  <c r="E270" i="6" s="1"/>
  <c r="C113" i="6"/>
  <c r="Q112" i="6"/>
  <c r="Q148" i="6" s="1"/>
  <c r="Q269" i="6" s="1"/>
  <c r="P112" i="6"/>
  <c r="P148" i="6" s="1"/>
  <c r="P269" i="6" s="1"/>
  <c r="O112" i="6"/>
  <c r="O148" i="6" s="1"/>
  <c r="O269" i="6" s="1"/>
  <c r="N112" i="6"/>
  <c r="N148" i="6" s="1"/>
  <c r="N269" i="6" s="1"/>
  <c r="M112" i="6"/>
  <c r="M148" i="6" s="1"/>
  <c r="M269" i="6" s="1"/>
  <c r="L112" i="6"/>
  <c r="L148" i="6" s="1"/>
  <c r="L269" i="6" s="1"/>
  <c r="K112" i="6"/>
  <c r="K148" i="6" s="1"/>
  <c r="K269" i="6" s="1"/>
  <c r="J112" i="6"/>
  <c r="J148" i="6" s="1"/>
  <c r="J269" i="6" s="1"/>
  <c r="I112" i="6"/>
  <c r="I148" i="6" s="1"/>
  <c r="I269" i="6" s="1"/>
  <c r="G112" i="6"/>
  <c r="G148" i="6" s="1"/>
  <c r="G269" i="6" s="1"/>
  <c r="F112" i="6"/>
  <c r="F148" i="6" s="1"/>
  <c r="F269" i="6" s="1"/>
  <c r="E112" i="6"/>
  <c r="E148" i="6" s="1"/>
  <c r="E269" i="6" s="1"/>
  <c r="C112" i="6"/>
  <c r="C148" i="6" s="1"/>
  <c r="C269" i="6" s="1"/>
  <c r="Q111" i="6"/>
  <c r="Q147" i="6" s="1"/>
  <c r="Q268" i="6" s="1"/>
  <c r="P111" i="6"/>
  <c r="P147" i="6" s="1"/>
  <c r="P268" i="6" s="1"/>
  <c r="O111" i="6"/>
  <c r="O147" i="6" s="1"/>
  <c r="O268" i="6" s="1"/>
  <c r="N111" i="6"/>
  <c r="N147" i="6" s="1"/>
  <c r="N268" i="6" s="1"/>
  <c r="L111" i="6"/>
  <c r="L147" i="6" s="1"/>
  <c r="L268" i="6" s="1"/>
  <c r="K111" i="6"/>
  <c r="K147" i="6" s="1"/>
  <c r="K268" i="6" s="1"/>
  <c r="J111" i="6"/>
  <c r="J147" i="6" s="1"/>
  <c r="J268" i="6" s="1"/>
  <c r="I111" i="6"/>
  <c r="H111" i="6" s="1"/>
  <c r="H147" i="6" s="1"/>
  <c r="H268" i="6" s="1"/>
  <c r="G111" i="6"/>
  <c r="G147" i="6" s="1"/>
  <c r="G268" i="6" s="1"/>
  <c r="F111" i="6"/>
  <c r="F147" i="6" s="1"/>
  <c r="F268" i="6" s="1"/>
  <c r="E111" i="6"/>
  <c r="E147" i="6" s="1"/>
  <c r="E268" i="6" s="1"/>
  <c r="C111" i="6"/>
  <c r="Q110" i="6"/>
  <c r="Q146" i="6" s="1"/>
  <c r="Q267" i="6" s="1"/>
  <c r="P110" i="6"/>
  <c r="P146" i="6" s="1"/>
  <c r="P267" i="6" s="1"/>
  <c r="O110" i="6"/>
  <c r="O146" i="6" s="1"/>
  <c r="O267" i="6" s="1"/>
  <c r="N110" i="6"/>
  <c r="N146" i="6" s="1"/>
  <c r="N267" i="6" s="1"/>
  <c r="M110" i="6"/>
  <c r="M146" i="6" s="1"/>
  <c r="M267" i="6" s="1"/>
  <c r="L110" i="6"/>
  <c r="L146" i="6" s="1"/>
  <c r="L267" i="6" s="1"/>
  <c r="K110" i="6"/>
  <c r="K146" i="6" s="1"/>
  <c r="K267" i="6" s="1"/>
  <c r="J110" i="6"/>
  <c r="J146" i="6" s="1"/>
  <c r="J267" i="6" s="1"/>
  <c r="I110" i="6"/>
  <c r="I146" i="6" s="1"/>
  <c r="I267" i="6" s="1"/>
  <c r="G110" i="6"/>
  <c r="G146" i="6" s="1"/>
  <c r="G267" i="6" s="1"/>
  <c r="F110" i="6"/>
  <c r="F146" i="6" s="1"/>
  <c r="F267" i="6" s="1"/>
  <c r="E110" i="6"/>
  <c r="E146" i="6" s="1"/>
  <c r="E267" i="6" s="1"/>
  <c r="C110" i="6"/>
  <c r="C146" i="6" s="1"/>
  <c r="C267" i="6" s="1"/>
  <c r="Q109" i="6"/>
  <c r="Q145" i="6" s="1"/>
  <c r="Q266" i="6" s="1"/>
  <c r="P109" i="6"/>
  <c r="P145" i="6" s="1"/>
  <c r="P266" i="6" s="1"/>
  <c r="O109" i="6"/>
  <c r="O145" i="6" s="1"/>
  <c r="O266" i="6" s="1"/>
  <c r="N109" i="6"/>
  <c r="N145" i="6" s="1"/>
  <c r="N266" i="6" s="1"/>
  <c r="L109" i="6"/>
  <c r="L145" i="6" s="1"/>
  <c r="L266" i="6" s="1"/>
  <c r="K109" i="6"/>
  <c r="K145" i="6" s="1"/>
  <c r="K266" i="6" s="1"/>
  <c r="J109" i="6"/>
  <c r="J145" i="6" s="1"/>
  <c r="J266" i="6" s="1"/>
  <c r="I109" i="6"/>
  <c r="H109" i="6" s="1"/>
  <c r="H145" i="6" s="1"/>
  <c r="H266" i="6" s="1"/>
  <c r="G109" i="6"/>
  <c r="G145" i="6" s="1"/>
  <c r="G266" i="6" s="1"/>
  <c r="F109" i="6"/>
  <c r="F145" i="6" s="1"/>
  <c r="F266" i="6" s="1"/>
  <c r="E109" i="6"/>
  <c r="E145" i="6" s="1"/>
  <c r="E266" i="6" s="1"/>
  <c r="C109" i="6"/>
  <c r="Q108" i="6"/>
  <c r="Q144" i="6" s="1"/>
  <c r="Q265" i="6" s="1"/>
  <c r="P108" i="6"/>
  <c r="P144" i="6" s="1"/>
  <c r="P265" i="6" s="1"/>
  <c r="O108" i="6"/>
  <c r="O144" i="6" s="1"/>
  <c r="O265" i="6" s="1"/>
  <c r="N108" i="6"/>
  <c r="N144" i="6" s="1"/>
  <c r="N265" i="6" s="1"/>
  <c r="M108" i="6"/>
  <c r="M144" i="6" s="1"/>
  <c r="M265" i="6" s="1"/>
  <c r="L108" i="6"/>
  <c r="L144" i="6" s="1"/>
  <c r="L265" i="6" s="1"/>
  <c r="K108" i="6"/>
  <c r="K144" i="6" s="1"/>
  <c r="K265" i="6" s="1"/>
  <c r="J108" i="6"/>
  <c r="J144" i="6" s="1"/>
  <c r="J265" i="6" s="1"/>
  <c r="I108" i="6"/>
  <c r="I144" i="6" s="1"/>
  <c r="I265" i="6" s="1"/>
  <c r="G108" i="6"/>
  <c r="G144" i="6" s="1"/>
  <c r="G265" i="6" s="1"/>
  <c r="F108" i="6"/>
  <c r="F144" i="6" s="1"/>
  <c r="F265" i="6" s="1"/>
  <c r="E108" i="6"/>
  <c r="E144" i="6" s="1"/>
  <c r="E265" i="6" s="1"/>
  <c r="C108" i="6"/>
  <c r="C144" i="6" s="1"/>
  <c r="C265" i="6" s="1"/>
  <c r="Q107" i="6"/>
  <c r="Q143" i="6" s="1"/>
  <c r="Q264" i="6" s="1"/>
  <c r="P107" i="6"/>
  <c r="P143" i="6" s="1"/>
  <c r="P264" i="6" s="1"/>
  <c r="O107" i="6"/>
  <c r="O143" i="6" s="1"/>
  <c r="O264" i="6" s="1"/>
  <c r="N107" i="6"/>
  <c r="N143" i="6" s="1"/>
  <c r="N264" i="6" s="1"/>
  <c r="L107" i="6"/>
  <c r="L143" i="6" s="1"/>
  <c r="L264" i="6" s="1"/>
  <c r="K107" i="6"/>
  <c r="K143" i="6" s="1"/>
  <c r="K264" i="6" s="1"/>
  <c r="J107" i="6"/>
  <c r="J143" i="6" s="1"/>
  <c r="J264" i="6" s="1"/>
  <c r="I107" i="6"/>
  <c r="H107" i="6" s="1"/>
  <c r="H143" i="6" s="1"/>
  <c r="H264" i="6" s="1"/>
  <c r="G107" i="6"/>
  <c r="G143" i="6" s="1"/>
  <c r="G264" i="6" s="1"/>
  <c r="F107" i="6"/>
  <c r="F143" i="6" s="1"/>
  <c r="F264" i="6" s="1"/>
  <c r="E107" i="6"/>
  <c r="E143" i="6" s="1"/>
  <c r="E264" i="6" s="1"/>
  <c r="C107" i="6"/>
  <c r="Q106" i="6"/>
  <c r="Q142" i="6" s="1"/>
  <c r="Q263" i="6" s="1"/>
  <c r="P106" i="6"/>
  <c r="P142" i="6" s="1"/>
  <c r="P263" i="6" s="1"/>
  <c r="O106" i="6"/>
  <c r="O142" i="6" s="1"/>
  <c r="O263" i="6" s="1"/>
  <c r="N106" i="6"/>
  <c r="N142" i="6" s="1"/>
  <c r="N263" i="6" s="1"/>
  <c r="M106" i="6"/>
  <c r="M142" i="6" s="1"/>
  <c r="M263" i="6" s="1"/>
  <c r="L106" i="6"/>
  <c r="L142" i="6" s="1"/>
  <c r="L263" i="6" s="1"/>
  <c r="K106" i="6"/>
  <c r="K142" i="6" s="1"/>
  <c r="K263" i="6" s="1"/>
  <c r="J106" i="6"/>
  <c r="J142" i="6" s="1"/>
  <c r="J263" i="6" s="1"/>
  <c r="I106" i="6"/>
  <c r="I142" i="6" s="1"/>
  <c r="I263" i="6" s="1"/>
  <c r="G106" i="6"/>
  <c r="G142" i="6" s="1"/>
  <c r="G263" i="6" s="1"/>
  <c r="F106" i="6"/>
  <c r="F142" i="6" s="1"/>
  <c r="F263" i="6" s="1"/>
  <c r="E106" i="6"/>
  <c r="E142" i="6" s="1"/>
  <c r="E263" i="6" s="1"/>
  <c r="C106" i="6"/>
  <c r="C142" i="6" s="1"/>
  <c r="C263" i="6" s="1"/>
  <c r="Q105" i="6"/>
  <c r="Q274" i="6" s="1"/>
  <c r="P105" i="6"/>
  <c r="P141" i="6" s="1"/>
  <c r="O105" i="6"/>
  <c r="O274" i="6" s="1"/>
  <c r="N105" i="6"/>
  <c r="N141" i="6" s="1"/>
  <c r="L105" i="6"/>
  <c r="L141" i="6" s="1"/>
  <c r="K105" i="6"/>
  <c r="J105" i="6"/>
  <c r="J141" i="6" s="1"/>
  <c r="I105" i="6"/>
  <c r="I274" i="6" s="1"/>
  <c r="G105" i="6"/>
  <c r="F105" i="6"/>
  <c r="F141" i="6" s="1"/>
  <c r="E105" i="6"/>
  <c r="C105" i="6"/>
  <c r="C274" i="6" s="1"/>
  <c r="Q104" i="6"/>
  <c r="P104" i="6"/>
  <c r="O104" i="6"/>
  <c r="K104" i="6"/>
  <c r="E104" i="6"/>
  <c r="D104" i="6"/>
  <c r="C104" i="6"/>
  <c r="C102" i="6"/>
  <c r="D102" i="6" s="1"/>
  <c r="M98" i="6"/>
  <c r="H98" i="6"/>
  <c r="C98" i="6"/>
  <c r="M97" i="6"/>
  <c r="H97" i="6"/>
  <c r="C97" i="6"/>
  <c r="M96" i="6"/>
  <c r="H96" i="6"/>
  <c r="C96" i="6"/>
  <c r="M95" i="6"/>
  <c r="H95" i="6"/>
  <c r="C95" i="6"/>
  <c r="M94" i="6"/>
  <c r="H94" i="6"/>
  <c r="C94" i="6"/>
  <c r="M93" i="6"/>
  <c r="H93" i="6"/>
  <c r="C93" i="6"/>
  <c r="M92" i="6"/>
  <c r="H92" i="6"/>
  <c r="C92" i="6"/>
  <c r="M91" i="6"/>
  <c r="H91" i="6"/>
  <c r="C91" i="6"/>
  <c r="M90" i="6"/>
  <c r="H90" i="6"/>
  <c r="C90" i="6"/>
  <c r="M89" i="6"/>
  <c r="H89" i="6"/>
  <c r="C89" i="6"/>
  <c r="M88" i="6"/>
  <c r="H88" i="6"/>
  <c r="H87" i="6" s="1"/>
  <c r="C88" i="6"/>
  <c r="Q87" i="6"/>
  <c r="P87" i="6"/>
  <c r="O87" i="6"/>
  <c r="N87" i="6"/>
  <c r="M87" i="6"/>
  <c r="L87" i="6"/>
  <c r="K87" i="6"/>
  <c r="J87" i="6"/>
  <c r="I87" i="6"/>
  <c r="G87" i="6"/>
  <c r="F87" i="6"/>
  <c r="E87" i="6"/>
  <c r="D87" i="6"/>
  <c r="C87" i="6"/>
  <c r="M85" i="6"/>
  <c r="H85" i="6"/>
  <c r="C85" i="6"/>
  <c r="M84" i="6"/>
  <c r="H84" i="6"/>
  <c r="C84" i="6"/>
  <c r="M83" i="6"/>
  <c r="H83" i="6"/>
  <c r="C83" i="6"/>
  <c r="M82" i="6"/>
  <c r="H82" i="6"/>
  <c r="C82" i="6"/>
  <c r="M81" i="6"/>
  <c r="H81" i="6"/>
  <c r="C81" i="6"/>
  <c r="M80" i="6"/>
  <c r="H80" i="6"/>
  <c r="C80" i="6"/>
  <c r="M79" i="6"/>
  <c r="H79" i="6"/>
  <c r="C79" i="6"/>
  <c r="M78" i="6"/>
  <c r="H78" i="6"/>
  <c r="C78" i="6"/>
  <c r="M77" i="6"/>
  <c r="H77" i="6"/>
  <c r="C77" i="6"/>
  <c r="M76" i="6"/>
  <c r="H76" i="6"/>
  <c r="C76" i="6"/>
  <c r="M75" i="6"/>
  <c r="H75" i="6"/>
  <c r="H74" i="6" s="1"/>
  <c r="C75" i="6"/>
  <c r="Q74" i="6"/>
  <c r="P74" i="6"/>
  <c r="O74" i="6"/>
  <c r="N74" i="6"/>
  <c r="M74" i="6"/>
  <c r="L74" i="6"/>
  <c r="K74" i="6"/>
  <c r="J74" i="6"/>
  <c r="I74" i="6"/>
  <c r="G74" i="6"/>
  <c r="F74" i="6"/>
  <c r="E74" i="6"/>
  <c r="D74" i="6"/>
  <c r="C74" i="6"/>
  <c r="M72" i="6"/>
  <c r="H72" i="6"/>
  <c r="C72" i="6"/>
  <c r="M71" i="6"/>
  <c r="H71" i="6"/>
  <c r="C71" i="6"/>
  <c r="M70" i="6"/>
  <c r="H70" i="6"/>
  <c r="C70" i="6"/>
  <c r="M69" i="6"/>
  <c r="M61" i="6" s="1"/>
  <c r="H69" i="6"/>
  <c r="C69" i="6"/>
  <c r="M68" i="6"/>
  <c r="H68" i="6"/>
  <c r="C68" i="6"/>
  <c r="M67" i="6"/>
  <c r="H67" i="6"/>
  <c r="C67" i="6"/>
  <c r="M66" i="6"/>
  <c r="H66" i="6"/>
  <c r="C66" i="6"/>
  <c r="M65" i="6"/>
  <c r="H65" i="6"/>
  <c r="C65" i="6"/>
  <c r="M64" i="6"/>
  <c r="H64" i="6"/>
  <c r="C64" i="6"/>
  <c r="M63" i="6"/>
  <c r="H63" i="6"/>
  <c r="C63" i="6"/>
  <c r="M62" i="6"/>
  <c r="H62" i="6"/>
  <c r="H61" i="6" s="1"/>
  <c r="C62" i="6"/>
  <c r="Q61" i="6"/>
  <c r="P61" i="6"/>
  <c r="O61" i="6"/>
  <c r="N61" i="6"/>
  <c r="L61" i="6"/>
  <c r="K61" i="6"/>
  <c r="J61" i="6"/>
  <c r="I61" i="6"/>
  <c r="G61" i="6"/>
  <c r="F61" i="6"/>
  <c r="E61" i="6"/>
  <c r="D61" i="6"/>
  <c r="C61" i="6"/>
  <c r="H59" i="6"/>
  <c r="M59" i="6" s="1"/>
  <c r="C59" i="6"/>
  <c r="H51" i="6"/>
  <c r="G51" i="6"/>
  <c r="F51" i="6"/>
  <c r="E51" i="6"/>
  <c r="D51" i="6"/>
  <c r="C51" i="6"/>
  <c r="H47" i="6"/>
  <c r="G47" i="6"/>
  <c r="F47" i="6"/>
  <c r="E47" i="6"/>
  <c r="D47" i="6"/>
  <c r="C47" i="6"/>
  <c r="H43" i="6"/>
  <c r="G43" i="6"/>
  <c r="F43" i="6"/>
  <c r="E43" i="6"/>
  <c r="D43" i="6"/>
  <c r="C43" i="6"/>
  <c r="H39" i="6"/>
  <c r="G39" i="6"/>
  <c r="F39" i="6"/>
  <c r="E39" i="6"/>
  <c r="D39" i="6"/>
  <c r="C39" i="6"/>
  <c r="H35" i="6"/>
  <c r="G35" i="6"/>
  <c r="F35" i="6"/>
  <c r="E35" i="6"/>
  <c r="D35" i="6"/>
  <c r="C35" i="6"/>
  <c r="H31" i="6"/>
  <c r="G31" i="6"/>
  <c r="F31" i="6"/>
  <c r="E31" i="6"/>
  <c r="D31" i="6"/>
  <c r="C31" i="6"/>
  <c r="C10" i="6" s="1"/>
  <c r="H27" i="6"/>
  <c r="G27" i="6"/>
  <c r="F27" i="6"/>
  <c r="E27" i="6"/>
  <c r="D27" i="6"/>
  <c r="C27" i="6"/>
  <c r="H23" i="6"/>
  <c r="G23" i="6"/>
  <c r="F23" i="6"/>
  <c r="E23" i="6"/>
  <c r="D23" i="6"/>
  <c r="C23" i="6"/>
  <c r="H19" i="6"/>
  <c r="G19" i="6"/>
  <c r="F19" i="6"/>
  <c r="E19" i="6"/>
  <c r="D19" i="6"/>
  <c r="C19" i="6"/>
  <c r="H15" i="6"/>
  <c r="G15" i="6"/>
  <c r="F15" i="6"/>
  <c r="E15" i="6"/>
  <c r="D15" i="6"/>
  <c r="C15" i="6"/>
  <c r="H11" i="6"/>
  <c r="G11" i="6"/>
  <c r="F11" i="6"/>
  <c r="E11" i="6"/>
  <c r="D11" i="6"/>
  <c r="C11" i="6"/>
  <c r="H10" i="6"/>
  <c r="G10" i="6"/>
  <c r="F10" i="6"/>
  <c r="E10" i="6"/>
  <c r="D10" i="6"/>
  <c r="D9" i="6"/>
  <c r="E9" i="6" s="1"/>
  <c r="F9" i="6" s="1"/>
  <c r="G9" i="6" s="1"/>
  <c r="H9" i="6" s="1"/>
  <c r="C9" i="6"/>
  <c r="D72" i="12"/>
  <c r="C98" i="12"/>
  <c r="B98" i="12"/>
  <c r="H72" i="12"/>
  <c r="E111" i="12"/>
  <c r="D99" i="12"/>
  <c r="D112" i="12"/>
  <c r="B111" i="12"/>
  <c r="J151" i="12"/>
  <c r="I98" i="12"/>
  <c r="H150" i="12"/>
  <c r="D98" i="12"/>
  <c r="N73" i="12"/>
  <c r="M151" i="12"/>
  <c r="N151" i="12"/>
  <c r="C150" i="12"/>
  <c r="E151" i="12"/>
  <c r="H151" i="12"/>
  <c r="C111" i="12"/>
  <c r="O151" i="12"/>
  <c r="I99" i="12"/>
  <c r="J72" i="12"/>
  <c r="E98" i="12"/>
  <c r="B85" i="12"/>
  <c r="I112" i="12"/>
  <c r="B151" i="12"/>
  <c r="D73" i="12"/>
  <c r="N112" i="12"/>
  <c r="C151" i="12"/>
  <c r="D111" i="12"/>
  <c r="B73" i="12"/>
  <c r="E72" i="12"/>
  <c r="I73" i="12"/>
  <c r="D85" i="12"/>
  <c r="D151" i="12"/>
  <c r="E85" i="12"/>
  <c r="N99" i="12"/>
  <c r="I151" i="12"/>
  <c r="B72" i="12"/>
  <c r="C72" i="12"/>
  <c r="E150" i="12"/>
  <c r="I111" i="12"/>
  <c r="D150" i="12"/>
  <c r="J150" i="12"/>
  <c r="C85" i="12"/>
  <c r="P110" i="7" l="1"/>
  <c r="P109" i="7" s="1"/>
  <c r="N403" i="6" s="1"/>
  <c r="J403" i="6"/>
  <c r="F403" i="6"/>
  <c r="E403" i="6"/>
  <c r="C415" i="6"/>
  <c r="M439" i="7"/>
  <c r="Q439" i="7" s="1"/>
  <c r="Q438" i="7" s="1"/>
  <c r="G415" i="6"/>
  <c r="C428" i="7"/>
  <c r="E99" i="7"/>
  <c r="G85" i="11"/>
  <c r="E85" i="11" s="1"/>
  <c r="G71" i="11"/>
  <c r="E71" i="11" s="1"/>
  <c r="G242" i="11"/>
  <c r="G238" i="11" s="1"/>
  <c r="G237" i="11" s="1"/>
  <c r="C14" i="13" s="1"/>
  <c r="D14" i="13" s="1"/>
  <c r="I14" i="13" s="1"/>
  <c r="L50" i="11"/>
  <c r="K50" i="11" s="1"/>
  <c r="C414" i="6"/>
  <c r="Q242" i="11"/>
  <c r="L242" i="11"/>
  <c r="M29" i="7"/>
  <c r="M71" i="7"/>
  <c r="E29" i="7"/>
  <c r="G339" i="6"/>
  <c r="G341" i="6"/>
  <c r="G343" i="6"/>
  <c r="G345" i="6"/>
  <c r="G347" i="6"/>
  <c r="G349" i="6"/>
  <c r="G340" i="6"/>
  <c r="E339" i="6"/>
  <c r="E341" i="6"/>
  <c r="E343" i="6"/>
  <c r="E345" i="6"/>
  <c r="E347" i="6"/>
  <c r="E349" i="6"/>
  <c r="C339" i="6"/>
  <c r="C341" i="6"/>
  <c r="C343" i="6"/>
  <c r="C345" i="6"/>
  <c r="C347" i="6"/>
  <c r="C349" i="6"/>
  <c r="J104" i="6"/>
  <c r="L104" i="6"/>
  <c r="N104" i="6"/>
  <c r="K274" i="6"/>
  <c r="M105" i="6"/>
  <c r="M107" i="6"/>
  <c r="M143" i="6" s="1"/>
  <c r="M264" i="6" s="1"/>
  <c r="M109" i="6"/>
  <c r="M145" i="6" s="1"/>
  <c r="M266" i="6" s="1"/>
  <c r="M111" i="6"/>
  <c r="M147" i="6" s="1"/>
  <c r="M268" i="6" s="1"/>
  <c r="M113" i="6"/>
  <c r="M149" i="6" s="1"/>
  <c r="M270" i="6" s="1"/>
  <c r="G104" i="6"/>
  <c r="F104" i="6"/>
  <c r="I104" i="6"/>
  <c r="E274" i="6"/>
  <c r="G274" i="6"/>
  <c r="C248" i="6"/>
  <c r="J430" i="7"/>
  <c r="J429" i="7" s="1"/>
  <c r="I412" i="6" s="1"/>
  <c r="I411" i="6" s="1"/>
  <c r="E412" i="6"/>
  <c r="E411" i="6" s="1"/>
  <c r="O439" i="7"/>
  <c r="O438" i="7" s="1"/>
  <c r="M415" i="6" s="1"/>
  <c r="I415" i="6"/>
  <c r="N448" i="7"/>
  <c r="N447" i="7" s="1"/>
  <c r="L418" i="6" s="1"/>
  <c r="H418" i="6"/>
  <c r="O457" i="7"/>
  <c r="O456" i="7" s="1"/>
  <c r="M421" i="6" s="1"/>
  <c r="I421" i="6"/>
  <c r="I433" i="7"/>
  <c r="I432" i="7" s="1"/>
  <c r="D413" i="6"/>
  <c r="D411" i="6" s="1"/>
  <c r="N436" i="7"/>
  <c r="N435" i="7" s="1"/>
  <c r="L414" i="6" s="1"/>
  <c r="H414" i="6"/>
  <c r="N454" i="7"/>
  <c r="N453" i="7" s="1"/>
  <c r="L420" i="6" s="1"/>
  <c r="H420" i="6"/>
  <c r="N460" i="7"/>
  <c r="N459" i="7" s="1"/>
  <c r="L422" i="6" s="1"/>
  <c r="H422" i="6"/>
  <c r="G436" i="7"/>
  <c r="G435" i="7" s="1"/>
  <c r="G448" i="7"/>
  <c r="G447" i="7" s="1"/>
  <c r="G460" i="7"/>
  <c r="G459" i="7" s="1"/>
  <c r="G454" i="7"/>
  <c r="G453" i="7" s="1"/>
  <c r="C224" i="6"/>
  <c r="J239" i="11"/>
  <c r="J238" i="11" s="1"/>
  <c r="E226" i="11"/>
  <c r="J259" i="11"/>
  <c r="J258" i="11" s="1"/>
  <c r="E230" i="11"/>
  <c r="J279" i="11"/>
  <c r="J278" i="11" s="1"/>
  <c r="E234" i="11"/>
  <c r="J249" i="11"/>
  <c r="J248" i="11" s="1"/>
  <c r="E228" i="11"/>
  <c r="J269" i="11"/>
  <c r="J268" i="11" s="1"/>
  <c r="E232" i="11"/>
  <c r="C176" i="6"/>
  <c r="K196" i="11"/>
  <c r="K195" i="11" s="1"/>
  <c r="P196" i="11" s="1"/>
  <c r="P195" i="11" s="1"/>
  <c r="F191" i="11"/>
  <c r="G192" i="11"/>
  <c r="M164" i="6"/>
  <c r="B12" i="13" s="1"/>
  <c r="G196" i="7"/>
  <c r="G195" i="7" s="1"/>
  <c r="G202" i="7"/>
  <c r="G201" i="7" s="1"/>
  <c r="G208" i="7"/>
  <c r="G207" i="7" s="1"/>
  <c r="G214" i="7"/>
  <c r="G213" i="7" s="1"/>
  <c r="G220" i="7"/>
  <c r="G219" i="7" s="1"/>
  <c r="C198" i="11"/>
  <c r="H199" i="11" s="1"/>
  <c r="G223" i="11"/>
  <c r="G222" i="11" s="1"/>
  <c r="C164" i="6"/>
  <c r="M152" i="6"/>
  <c r="B11" i="13" s="1"/>
  <c r="B10" i="13" s="1"/>
  <c r="B9" i="13" s="1"/>
  <c r="E18" i="13" s="1"/>
  <c r="O113" i="7"/>
  <c r="O112" i="7" s="1"/>
  <c r="M404" i="6" s="1"/>
  <c r="I404" i="6"/>
  <c r="I107" i="7"/>
  <c r="I106" i="7" s="1"/>
  <c r="D402" i="6"/>
  <c r="D399" i="6" s="1"/>
  <c r="N110" i="7"/>
  <c r="N109" i="7" s="1"/>
  <c r="L403" i="6" s="1"/>
  <c r="H403" i="6"/>
  <c r="G122" i="7"/>
  <c r="G121" i="7" s="1"/>
  <c r="G128" i="7"/>
  <c r="G127" i="7" s="1"/>
  <c r="M274" i="6"/>
  <c r="M128" i="6"/>
  <c r="B8" i="13" s="1"/>
  <c r="F400" i="6"/>
  <c r="E401" i="6"/>
  <c r="H401" i="6"/>
  <c r="C403" i="6"/>
  <c r="C404" i="6"/>
  <c r="E404" i="6"/>
  <c r="G404" i="6"/>
  <c r="E405" i="6"/>
  <c r="H405" i="6"/>
  <c r="D99" i="7"/>
  <c r="C103" i="7"/>
  <c r="G110" i="7"/>
  <c r="G109" i="7" s="1"/>
  <c r="C115" i="7"/>
  <c r="C128" i="6"/>
  <c r="C116" i="6"/>
  <c r="D356" i="6" s="1"/>
  <c r="C143" i="6"/>
  <c r="C264" i="6" s="1"/>
  <c r="C145" i="6"/>
  <c r="C266" i="6" s="1"/>
  <c r="C147" i="6"/>
  <c r="C268" i="6" s="1"/>
  <c r="C149" i="6"/>
  <c r="C270" i="6" s="1"/>
  <c r="C151" i="6"/>
  <c r="C272" i="6" s="1"/>
  <c r="D140" i="6"/>
  <c r="G180" i="7"/>
  <c r="Q180" i="7"/>
  <c r="L171" i="7"/>
  <c r="Q43" i="7"/>
  <c r="G43" i="11"/>
  <c r="Q43" i="11"/>
  <c r="P43" i="11" s="1"/>
  <c r="K36" i="7"/>
  <c r="J36" i="7"/>
  <c r="H36" i="7"/>
  <c r="I36" i="7" s="1"/>
  <c r="O29" i="7"/>
  <c r="K22" i="7"/>
  <c r="H22" i="7"/>
  <c r="J22" i="7"/>
  <c r="I22" i="7" s="1"/>
  <c r="J262" i="6"/>
  <c r="J261" i="6" s="1"/>
  <c r="J140" i="6"/>
  <c r="P262" i="6"/>
  <c r="P261" i="6" s="1"/>
  <c r="P140" i="6"/>
  <c r="E12" i="13"/>
  <c r="G400" i="6"/>
  <c r="M101" i="7"/>
  <c r="O104" i="7"/>
  <c r="O103" i="7" s="1"/>
  <c r="M401" i="6" s="1"/>
  <c r="I401" i="6"/>
  <c r="P107" i="7"/>
  <c r="P106" i="7" s="1"/>
  <c r="N402" i="6" s="1"/>
  <c r="J402" i="6"/>
  <c r="H109" i="7"/>
  <c r="L110" i="7"/>
  <c r="L109" i="7" s="1"/>
  <c r="N113" i="7"/>
  <c r="N112" i="7" s="1"/>
  <c r="L404" i="6" s="1"/>
  <c r="H404" i="6"/>
  <c r="M112" i="7"/>
  <c r="K404" i="6" s="1"/>
  <c r="L262" i="6"/>
  <c r="L261" i="6" s="1"/>
  <c r="L140" i="6"/>
  <c r="N262" i="6"/>
  <c r="N261" i="6" s="1"/>
  <c r="N140" i="6"/>
  <c r="F262" i="6"/>
  <c r="F261" i="6" s="1"/>
  <c r="F140" i="6"/>
  <c r="D261" i="6"/>
  <c r="L435" i="6"/>
  <c r="N435" i="6"/>
  <c r="K92" i="7"/>
  <c r="H92" i="7"/>
  <c r="J92" i="7"/>
  <c r="I92" i="7" s="1"/>
  <c r="N107" i="7"/>
  <c r="N106" i="7" s="1"/>
  <c r="L402" i="6" s="1"/>
  <c r="H402" i="6"/>
  <c r="M106" i="7"/>
  <c r="K402" i="6" s="1"/>
  <c r="O110" i="7"/>
  <c r="O109" i="7" s="1"/>
  <c r="M403" i="6" s="1"/>
  <c r="I403" i="6"/>
  <c r="P113" i="7"/>
  <c r="P112" i="7" s="1"/>
  <c r="N404" i="6" s="1"/>
  <c r="J404" i="6"/>
  <c r="C141" i="6"/>
  <c r="E141" i="6"/>
  <c r="G141" i="6"/>
  <c r="I141" i="6"/>
  <c r="K141" i="6"/>
  <c r="M141" i="6"/>
  <c r="O141" i="6"/>
  <c r="Q141" i="6"/>
  <c r="I143" i="6"/>
  <c r="I264" i="6" s="1"/>
  <c r="I145" i="6"/>
  <c r="I266" i="6" s="1"/>
  <c r="I147" i="6"/>
  <c r="I268" i="6" s="1"/>
  <c r="I149" i="6"/>
  <c r="I270" i="6" s="1"/>
  <c r="I151" i="6"/>
  <c r="I272" i="6" s="1"/>
  <c r="G160" i="7"/>
  <c r="G166" i="7"/>
  <c r="G172" i="7"/>
  <c r="G178" i="7"/>
  <c r="G184" i="7"/>
  <c r="G415" i="7"/>
  <c r="G419" i="7"/>
  <c r="G423" i="7"/>
  <c r="G427" i="7"/>
  <c r="F274" i="6"/>
  <c r="J274" i="6"/>
  <c r="L274" i="6"/>
  <c r="N274" i="6"/>
  <c r="P274" i="6"/>
  <c r="H279" i="6"/>
  <c r="C11" i="11"/>
  <c r="C13" i="11"/>
  <c r="C15" i="11"/>
  <c r="C17" i="11"/>
  <c r="C19" i="11"/>
  <c r="D436" i="6"/>
  <c r="F436" i="6"/>
  <c r="H436" i="6"/>
  <c r="J436" i="6"/>
  <c r="D437" i="6"/>
  <c r="F437" i="6"/>
  <c r="H437" i="6"/>
  <c r="J437" i="6"/>
  <c r="D438" i="6"/>
  <c r="F438" i="6"/>
  <c r="H438" i="6"/>
  <c r="J438" i="6"/>
  <c r="D439" i="6"/>
  <c r="F439" i="6"/>
  <c r="H439" i="6"/>
  <c r="J439" i="6"/>
  <c r="D440" i="6"/>
  <c r="F440" i="6"/>
  <c r="H440" i="6"/>
  <c r="J440" i="6"/>
  <c r="D441" i="6"/>
  <c r="F441" i="6"/>
  <c r="H441" i="6"/>
  <c r="J441" i="6"/>
  <c r="D442" i="6"/>
  <c r="F442" i="6"/>
  <c r="H442" i="6"/>
  <c r="J442" i="6"/>
  <c r="D443" i="6"/>
  <c r="F443" i="6"/>
  <c r="H443" i="6"/>
  <c r="J443" i="6"/>
  <c r="D444" i="6"/>
  <c r="F444" i="6"/>
  <c r="H444" i="6"/>
  <c r="J444" i="6"/>
  <c r="D445" i="6"/>
  <c r="F445" i="6"/>
  <c r="H445" i="6"/>
  <c r="J445" i="6"/>
  <c r="D446" i="6"/>
  <c r="F446" i="6"/>
  <c r="H446" i="6"/>
  <c r="J446" i="6"/>
  <c r="H7" i="7"/>
  <c r="G11" i="7"/>
  <c r="G13" i="7"/>
  <c r="G15" i="7"/>
  <c r="G17" i="7"/>
  <c r="G19" i="7"/>
  <c r="G159" i="11"/>
  <c r="G158" i="7"/>
  <c r="Q159" i="11"/>
  <c r="K22" i="11"/>
  <c r="J22" i="11"/>
  <c r="H22" i="11"/>
  <c r="L162" i="11"/>
  <c r="F29" i="11"/>
  <c r="E29" i="11"/>
  <c r="C29" i="11"/>
  <c r="P29" i="11"/>
  <c r="O29" i="11"/>
  <c r="M29" i="11"/>
  <c r="G165" i="11"/>
  <c r="G164" i="7"/>
  <c r="Q165" i="11"/>
  <c r="K36" i="11"/>
  <c r="J36" i="11"/>
  <c r="H36" i="11"/>
  <c r="F43" i="7"/>
  <c r="G168" i="11"/>
  <c r="Q168" i="11"/>
  <c r="K50" i="7"/>
  <c r="L171" i="11"/>
  <c r="P57" i="7"/>
  <c r="L57" i="7"/>
  <c r="L174" i="7"/>
  <c r="F57" i="11"/>
  <c r="E57" i="11"/>
  <c r="C57" i="11"/>
  <c r="D57" i="11" s="1"/>
  <c r="P57" i="11"/>
  <c r="O57" i="11"/>
  <c r="M57" i="11"/>
  <c r="N57" i="11" s="1"/>
  <c r="G64" i="7"/>
  <c r="G177" i="7"/>
  <c r="Q64" i="7"/>
  <c r="Q177" i="7"/>
  <c r="K64" i="11"/>
  <c r="J64" i="11"/>
  <c r="H64" i="11"/>
  <c r="I64" i="11" s="1"/>
  <c r="F71" i="7"/>
  <c r="G180" i="11"/>
  <c r="Q180" i="11"/>
  <c r="K78" i="7"/>
  <c r="L183" i="11"/>
  <c r="P85" i="7"/>
  <c r="L85" i="7"/>
  <c r="L186" i="7"/>
  <c r="F85" i="11"/>
  <c r="C85" i="11"/>
  <c r="P85" i="11"/>
  <c r="O85" i="11"/>
  <c r="M85" i="11"/>
  <c r="N85" i="11" s="1"/>
  <c r="G92" i="7"/>
  <c r="G189" i="7"/>
  <c r="Q92" i="7"/>
  <c r="Q189" i="7"/>
  <c r="K92" i="11"/>
  <c r="J92" i="11"/>
  <c r="H92" i="11"/>
  <c r="I92" i="11" s="1"/>
  <c r="I101" i="7"/>
  <c r="I100" i="7" s="1"/>
  <c r="H121" i="7"/>
  <c r="L122" i="7"/>
  <c r="L121" i="7" s="1"/>
  <c r="H127" i="7"/>
  <c r="L128" i="7"/>
  <c r="L127" i="7" s="1"/>
  <c r="H193" i="7"/>
  <c r="C191" i="7"/>
  <c r="J193" i="7"/>
  <c r="J192" i="7" s="1"/>
  <c r="E191" i="7"/>
  <c r="L199" i="7"/>
  <c r="L198" i="7" s="1"/>
  <c r="H198" i="7"/>
  <c r="M199" i="7" s="1"/>
  <c r="L205" i="7"/>
  <c r="L204" i="7" s="1"/>
  <c r="H204" i="7"/>
  <c r="M205" i="7" s="1"/>
  <c r="L211" i="7"/>
  <c r="L210" i="7" s="1"/>
  <c r="H210" i="7"/>
  <c r="M211" i="7" s="1"/>
  <c r="L217" i="7"/>
  <c r="L216" i="7" s="1"/>
  <c r="H216" i="7"/>
  <c r="M217" i="7" s="1"/>
  <c r="L223" i="7"/>
  <c r="L222" i="7" s="1"/>
  <c r="H222" i="7"/>
  <c r="M223" i="7" s="1"/>
  <c r="O244" i="7"/>
  <c r="O243" i="7" s="1"/>
  <c r="O227" i="7" s="1"/>
  <c r="J227" i="7"/>
  <c r="I244" i="7"/>
  <c r="I243" i="7" s="1"/>
  <c r="D227" i="7"/>
  <c r="K244" i="7"/>
  <c r="K243" i="7" s="1"/>
  <c r="F227" i="7"/>
  <c r="P249" i="7"/>
  <c r="P248" i="7" s="1"/>
  <c r="P228" i="7" s="1"/>
  <c r="K228" i="7"/>
  <c r="O254" i="7"/>
  <c r="O253" i="7" s="1"/>
  <c r="O229" i="7" s="1"/>
  <c r="J229" i="7"/>
  <c r="I254" i="7"/>
  <c r="I253" i="7" s="1"/>
  <c r="D229" i="7"/>
  <c r="K254" i="7"/>
  <c r="K253" i="7" s="1"/>
  <c r="F229" i="7"/>
  <c r="P259" i="7"/>
  <c r="P258" i="7" s="1"/>
  <c r="P230" i="7" s="1"/>
  <c r="K230" i="7"/>
  <c r="O264" i="7"/>
  <c r="O263" i="7" s="1"/>
  <c r="O231" i="7" s="1"/>
  <c r="J231" i="7"/>
  <c r="I264" i="7"/>
  <c r="I263" i="7" s="1"/>
  <c r="D231" i="7"/>
  <c r="K264" i="7"/>
  <c r="K263" i="7" s="1"/>
  <c r="F231" i="7"/>
  <c r="P269" i="7"/>
  <c r="P268" i="7" s="1"/>
  <c r="P232" i="7" s="1"/>
  <c r="K232" i="7"/>
  <c r="O274" i="7"/>
  <c r="O273" i="7" s="1"/>
  <c r="O233" i="7" s="1"/>
  <c r="J233" i="7"/>
  <c r="I274" i="7"/>
  <c r="I273" i="7" s="1"/>
  <c r="D233" i="7"/>
  <c r="K274" i="7"/>
  <c r="K273" i="7" s="1"/>
  <c r="F233" i="7"/>
  <c r="P279" i="7"/>
  <c r="P278" i="7" s="1"/>
  <c r="P234" i="7" s="1"/>
  <c r="K234" i="7"/>
  <c r="O284" i="7"/>
  <c r="O283" i="7" s="1"/>
  <c r="O235" i="7" s="1"/>
  <c r="J235" i="7"/>
  <c r="I284" i="7"/>
  <c r="I283" i="7" s="1"/>
  <c r="D235" i="7"/>
  <c r="K284" i="7"/>
  <c r="K283" i="7" s="1"/>
  <c r="F235" i="7"/>
  <c r="P289" i="7"/>
  <c r="P288" i="7" s="1"/>
  <c r="P236" i="7" s="1"/>
  <c r="K236" i="7"/>
  <c r="O430" i="7"/>
  <c r="O429" i="7" s="1"/>
  <c r="J428" i="7"/>
  <c r="I430" i="7"/>
  <c r="I429" i="7" s="1"/>
  <c r="D428" i="7"/>
  <c r="K430" i="7"/>
  <c r="K429" i="7" s="1"/>
  <c r="F428" i="7"/>
  <c r="M432" i="7"/>
  <c r="K413" i="6" s="1"/>
  <c r="H441" i="7"/>
  <c r="L442" i="7"/>
  <c r="L441" i="7" s="1"/>
  <c r="M444" i="7"/>
  <c r="K417" i="6" s="1"/>
  <c r="Q445" i="7"/>
  <c r="Q444" i="7" s="1"/>
  <c r="H453" i="7"/>
  <c r="L454" i="7"/>
  <c r="L453" i="7" s="1"/>
  <c r="M456" i="7"/>
  <c r="K421" i="6" s="1"/>
  <c r="Q457" i="7"/>
  <c r="Q456" i="7" s="1"/>
  <c r="K462" i="7"/>
  <c r="P464" i="7"/>
  <c r="P463" i="7" s="1"/>
  <c r="P462" i="7" s="1"/>
  <c r="H469" i="7"/>
  <c r="M470" i="7" s="1"/>
  <c r="L470" i="7"/>
  <c r="L469" i="7" s="1"/>
  <c r="H475" i="7"/>
  <c r="M476" i="7" s="1"/>
  <c r="L476" i="7"/>
  <c r="L475" i="7" s="1"/>
  <c r="H481" i="7"/>
  <c r="M482" i="7" s="1"/>
  <c r="L482" i="7"/>
  <c r="L481" i="7" s="1"/>
  <c r="H487" i="7"/>
  <c r="M488" i="7" s="1"/>
  <c r="L488" i="7"/>
  <c r="L487" i="7" s="1"/>
  <c r="H493" i="7"/>
  <c r="M494" i="7" s="1"/>
  <c r="L494" i="7"/>
  <c r="L493" i="7" s="1"/>
  <c r="H102" i="6"/>
  <c r="H105" i="6"/>
  <c r="H106" i="6"/>
  <c r="H142" i="6" s="1"/>
  <c r="H263" i="6" s="1"/>
  <c r="H108" i="6"/>
  <c r="H144" i="6" s="1"/>
  <c r="H265" i="6" s="1"/>
  <c r="H110" i="6"/>
  <c r="H146" i="6" s="1"/>
  <c r="H267" i="6" s="1"/>
  <c r="H112" i="6"/>
  <c r="H148" i="6" s="1"/>
  <c r="H269" i="6" s="1"/>
  <c r="H114" i="6"/>
  <c r="H150" i="6" s="1"/>
  <c r="H271" i="6" s="1"/>
  <c r="C152" i="6"/>
  <c r="E368" i="6" s="1"/>
  <c r="G163" i="7"/>
  <c r="G169" i="7"/>
  <c r="G175" i="7"/>
  <c r="G181" i="7"/>
  <c r="G187" i="7"/>
  <c r="C212" i="6"/>
  <c r="D380" i="6" s="1"/>
  <c r="G417" i="7"/>
  <c r="G425" i="7"/>
  <c r="H281" i="6"/>
  <c r="R281" i="6"/>
  <c r="X281" i="6"/>
  <c r="Z281" i="6"/>
  <c r="C10" i="11"/>
  <c r="G9" i="11"/>
  <c r="C6" i="13" s="1"/>
  <c r="C12" i="11"/>
  <c r="C14" i="11"/>
  <c r="C16" i="11"/>
  <c r="C18" i="11"/>
  <c r="C20" i="11"/>
  <c r="C436" i="6"/>
  <c r="E436" i="6"/>
  <c r="G436" i="6"/>
  <c r="I436" i="6"/>
  <c r="C437" i="6"/>
  <c r="E437" i="6"/>
  <c r="G437" i="6"/>
  <c r="I437" i="6"/>
  <c r="C438" i="6"/>
  <c r="E438" i="6"/>
  <c r="G438" i="6"/>
  <c r="I438" i="6"/>
  <c r="C439" i="6"/>
  <c r="E439" i="6"/>
  <c r="G439" i="6"/>
  <c r="I439" i="6"/>
  <c r="C440" i="6"/>
  <c r="E440" i="6"/>
  <c r="G440" i="6"/>
  <c r="I440" i="6"/>
  <c r="C441" i="6"/>
  <c r="E441" i="6"/>
  <c r="G441" i="6"/>
  <c r="I441" i="6"/>
  <c r="C442" i="6"/>
  <c r="E442" i="6"/>
  <c r="G442" i="6"/>
  <c r="I442" i="6"/>
  <c r="C443" i="6"/>
  <c r="E443" i="6"/>
  <c r="G443" i="6"/>
  <c r="I443" i="6"/>
  <c r="C444" i="6"/>
  <c r="E444" i="6"/>
  <c r="G444" i="6"/>
  <c r="I444" i="6"/>
  <c r="C445" i="6"/>
  <c r="E445" i="6"/>
  <c r="G445" i="6"/>
  <c r="I445" i="6"/>
  <c r="C446" i="6"/>
  <c r="E446" i="6"/>
  <c r="G446" i="6"/>
  <c r="I446" i="6"/>
  <c r="G10" i="7"/>
  <c r="G12" i="7"/>
  <c r="G14" i="7"/>
  <c r="G16" i="7"/>
  <c r="G18" i="7"/>
  <c r="G20" i="7"/>
  <c r="G22" i="7"/>
  <c r="Q22" i="7"/>
  <c r="L159" i="7"/>
  <c r="D29" i="7"/>
  <c r="L29" i="7"/>
  <c r="N29" i="7"/>
  <c r="G162" i="7"/>
  <c r="Q162" i="7"/>
  <c r="G36" i="7"/>
  <c r="Q36" i="7"/>
  <c r="L165" i="7"/>
  <c r="E43" i="7"/>
  <c r="D43" i="7" s="1"/>
  <c r="L43" i="7"/>
  <c r="L168" i="7"/>
  <c r="F43" i="11"/>
  <c r="E43" i="11"/>
  <c r="C43" i="11"/>
  <c r="J50" i="7"/>
  <c r="I50" i="7" s="1"/>
  <c r="G50" i="7"/>
  <c r="G171" i="7"/>
  <c r="Q50" i="7"/>
  <c r="Q171" i="7"/>
  <c r="J50" i="11"/>
  <c r="G57" i="7"/>
  <c r="O57" i="7"/>
  <c r="N57" i="7" s="1"/>
  <c r="G174" i="7"/>
  <c r="Q174" i="7"/>
  <c r="L64" i="7"/>
  <c r="L177" i="7"/>
  <c r="E71" i="7"/>
  <c r="D71" i="7" s="1"/>
  <c r="P71" i="7"/>
  <c r="N71" i="7" s="1"/>
  <c r="L71" i="7"/>
  <c r="L180" i="7"/>
  <c r="F71" i="11"/>
  <c r="P71" i="11"/>
  <c r="O71" i="11"/>
  <c r="M71" i="11"/>
  <c r="J78" i="7"/>
  <c r="I78" i="7" s="1"/>
  <c r="G78" i="7"/>
  <c r="G183" i="7"/>
  <c r="Q78" i="7"/>
  <c r="Q183" i="7"/>
  <c r="K78" i="11"/>
  <c r="J78" i="11"/>
  <c r="H78" i="11"/>
  <c r="I78" i="11" s="1"/>
  <c r="G85" i="7"/>
  <c r="O85" i="7"/>
  <c r="N85" i="7" s="1"/>
  <c r="G186" i="7"/>
  <c r="Q186" i="7"/>
  <c r="L189" i="7"/>
  <c r="J99" i="7"/>
  <c r="G101" i="7"/>
  <c r="G100" i="7" s="1"/>
  <c r="K101" i="7"/>
  <c r="K100" i="7" s="1"/>
  <c r="O101" i="7"/>
  <c r="O100" i="7" s="1"/>
  <c r="L107" i="7"/>
  <c r="L106" i="7" s="1"/>
  <c r="G107" i="7"/>
  <c r="G106" i="7" s="1"/>
  <c r="L113" i="7"/>
  <c r="L112" i="7" s="1"/>
  <c r="G113" i="7"/>
  <c r="G112" i="7" s="1"/>
  <c r="L119" i="7"/>
  <c r="L118" i="7" s="1"/>
  <c r="H118" i="7"/>
  <c r="L125" i="7"/>
  <c r="L124" i="7" s="1"/>
  <c r="H124" i="7"/>
  <c r="L131" i="7"/>
  <c r="L130" i="7" s="1"/>
  <c r="H130" i="7"/>
  <c r="F191" i="7"/>
  <c r="H195" i="7"/>
  <c r="M196" i="7" s="1"/>
  <c r="L196" i="7"/>
  <c r="L195" i="7" s="1"/>
  <c r="H201" i="7"/>
  <c r="M202" i="7" s="1"/>
  <c r="L202" i="7"/>
  <c r="L201" i="7" s="1"/>
  <c r="H207" i="7"/>
  <c r="M208" i="7" s="1"/>
  <c r="L208" i="7"/>
  <c r="L207" i="7" s="1"/>
  <c r="H213" i="7"/>
  <c r="M214" i="7" s="1"/>
  <c r="L214" i="7"/>
  <c r="L213" i="7" s="1"/>
  <c r="H219" i="7"/>
  <c r="M220" i="7" s="1"/>
  <c r="L220" i="7"/>
  <c r="L219" i="7" s="1"/>
  <c r="D225" i="7"/>
  <c r="G227" i="7"/>
  <c r="G229" i="7"/>
  <c r="G231" i="7"/>
  <c r="G233" i="7"/>
  <c r="G235" i="7"/>
  <c r="H239" i="7"/>
  <c r="C226" i="7"/>
  <c r="C237" i="7"/>
  <c r="J239" i="7"/>
  <c r="J238" i="7" s="1"/>
  <c r="E226" i="7"/>
  <c r="E225" i="7" s="1"/>
  <c r="E237" i="7"/>
  <c r="H243" i="7"/>
  <c r="L244" i="7"/>
  <c r="L243" i="7" s="1"/>
  <c r="N249" i="7"/>
  <c r="N248" i="7" s="1"/>
  <c r="N228" i="7" s="1"/>
  <c r="I228" i="7"/>
  <c r="H249" i="7"/>
  <c r="C228" i="7"/>
  <c r="J249" i="7"/>
  <c r="J248" i="7" s="1"/>
  <c r="E228" i="7"/>
  <c r="H253" i="7"/>
  <c r="L254" i="7"/>
  <c r="L253" i="7" s="1"/>
  <c r="N259" i="7"/>
  <c r="N258" i="7" s="1"/>
  <c r="N230" i="7" s="1"/>
  <c r="I230" i="7"/>
  <c r="H259" i="7"/>
  <c r="C230" i="7"/>
  <c r="J259" i="7"/>
  <c r="J258" i="7" s="1"/>
  <c r="E230" i="7"/>
  <c r="H263" i="7"/>
  <c r="L264" i="7"/>
  <c r="L263" i="7" s="1"/>
  <c r="N269" i="7"/>
  <c r="N268" i="7" s="1"/>
  <c r="N232" i="7" s="1"/>
  <c r="I232" i="7"/>
  <c r="H269" i="7"/>
  <c r="C232" i="7"/>
  <c r="J269" i="7"/>
  <c r="J268" i="7" s="1"/>
  <c r="E232" i="7"/>
  <c r="H273" i="7"/>
  <c r="L274" i="7"/>
  <c r="L273" i="7" s="1"/>
  <c r="N279" i="7"/>
  <c r="N278" i="7" s="1"/>
  <c r="N234" i="7" s="1"/>
  <c r="I234" i="7"/>
  <c r="H279" i="7"/>
  <c r="C234" i="7"/>
  <c r="J279" i="7"/>
  <c r="J278" i="7" s="1"/>
  <c r="E234" i="7"/>
  <c r="H283" i="7"/>
  <c r="L284" i="7"/>
  <c r="L283" i="7" s="1"/>
  <c r="N289" i="7"/>
  <c r="N288" i="7" s="1"/>
  <c r="N236" i="7" s="1"/>
  <c r="I236" i="7"/>
  <c r="H289" i="7"/>
  <c r="C236" i="7"/>
  <c r="J289" i="7"/>
  <c r="J288" i="7" s="1"/>
  <c r="E236" i="7"/>
  <c r="H295" i="7"/>
  <c r="C293" i="7"/>
  <c r="J295" i="7"/>
  <c r="J294" i="7" s="1"/>
  <c r="E293" i="7"/>
  <c r="H299" i="7"/>
  <c r="M300" i="7" s="1"/>
  <c r="L300" i="7"/>
  <c r="L299" i="7" s="1"/>
  <c r="L305" i="7"/>
  <c r="L304" i="7" s="1"/>
  <c r="H304" i="7"/>
  <c r="M305" i="7" s="1"/>
  <c r="H309" i="7"/>
  <c r="M310" i="7" s="1"/>
  <c r="L310" i="7"/>
  <c r="L309" i="7" s="1"/>
  <c r="L315" i="7"/>
  <c r="L314" i="7" s="1"/>
  <c r="H314" i="7"/>
  <c r="M315" i="7" s="1"/>
  <c r="H319" i="7"/>
  <c r="M320" i="7" s="1"/>
  <c r="L320" i="7"/>
  <c r="L319" i="7" s="1"/>
  <c r="L325" i="7"/>
  <c r="L324" i="7" s="1"/>
  <c r="H324" i="7"/>
  <c r="M325" i="7" s="1"/>
  <c r="H329" i="7"/>
  <c r="M330" i="7" s="1"/>
  <c r="L330" i="7"/>
  <c r="L329" i="7" s="1"/>
  <c r="L335" i="7"/>
  <c r="L334" i="7" s="1"/>
  <c r="H334" i="7"/>
  <c r="M335" i="7" s="1"/>
  <c r="H339" i="7"/>
  <c r="M340" i="7" s="1"/>
  <c r="L340" i="7"/>
  <c r="L339" i="7" s="1"/>
  <c r="L345" i="7"/>
  <c r="L344" i="7" s="1"/>
  <c r="H344" i="7"/>
  <c r="M345" i="7" s="1"/>
  <c r="H351" i="7"/>
  <c r="C349" i="7"/>
  <c r="J351" i="7"/>
  <c r="J350" i="7" s="1"/>
  <c r="E349" i="7"/>
  <c r="H355" i="7"/>
  <c r="M356" i="7" s="1"/>
  <c r="L356" i="7"/>
  <c r="L355" i="7" s="1"/>
  <c r="L361" i="7"/>
  <c r="L360" i="7" s="1"/>
  <c r="H360" i="7"/>
  <c r="M361" i="7" s="1"/>
  <c r="H365" i="7"/>
  <c r="M366" i="7" s="1"/>
  <c r="L366" i="7"/>
  <c r="L365" i="7" s="1"/>
  <c r="L371" i="7"/>
  <c r="L370" i="7" s="1"/>
  <c r="H370" i="7"/>
  <c r="M371" i="7" s="1"/>
  <c r="H375" i="7"/>
  <c r="M376" i="7" s="1"/>
  <c r="L376" i="7"/>
  <c r="L375" i="7" s="1"/>
  <c r="L381" i="7"/>
  <c r="L380" i="7" s="1"/>
  <c r="H380" i="7"/>
  <c r="M381" i="7" s="1"/>
  <c r="H385" i="7"/>
  <c r="M386" i="7" s="1"/>
  <c r="L386" i="7"/>
  <c r="L385" i="7" s="1"/>
  <c r="L391" i="7"/>
  <c r="L390" i="7" s="1"/>
  <c r="H390" i="7"/>
  <c r="M391" i="7" s="1"/>
  <c r="H395" i="7"/>
  <c r="M396" i="7" s="1"/>
  <c r="L396" i="7"/>
  <c r="L395" i="7" s="1"/>
  <c r="L401" i="7"/>
  <c r="L400" i="7" s="1"/>
  <c r="H400" i="7"/>
  <c r="M401" i="7" s="1"/>
  <c r="H435" i="7"/>
  <c r="L436" i="7"/>
  <c r="L435" i="7" s="1"/>
  <c r="M438" i="7"/>
  <c r="K415" i="6" s="1"/>
  <c r="H447" i="7"/>
  <c r="L448" i="7"/>
  <c r="L447" i="7" s="1"/>
  <c r="M450" i="7"/>
  <c r="K419" i="6" s="1"/>
  <c r="Q451" i="7"/>
  <c r="Q450" i="7" s="1"/>
  <c r="H459" i="7"/>
  <c r="L460" i="7"/>
  <c r="L459" i="7" s="1"/>
  <c r="G119" i="7"/>
  <c r="G118" i="7" s="1"/>
  <c r="G125" i="7"/>
  <c r="G124" i="7" s="1"/>
  <c r="G131" i="7"/>
  <c r="G130" i="7" s="1"/>
  <c r="G193" i="7"/>
  <c r="G192" i="7" s="1"/>
  <c r="I193" i="7"/>
  <c r="I192" i="7" s="1"/>
  <c r="K193" i="7"/>
  <c r="K192" i="7" s="1"/>
  <c r="G199" i="7"/>
  <c r="G198" i="7" s="1"/>
  <c r="G205" i="7"/>
  <c r="G204" i="7" s="1"/>
  <c r="G211" i="7"/>
  <c r="G210" i="7" s="1"/>
  <c r="G217" i="7"/>
  <c r="G216" i="7" s="1"/>
  <c r="G223" i="7"/>
  <c r="G222" i="7" s="1"/>
  <c r="G239" i="7"/>
  <c r="G238" i="7" s="1"/>
  <c r="I239" i="7"/>
  <c r="I238" i="7" s="1"/>
  <c r="K239" i="7"/>
  <c r="K238" i="7" s="1"/>
  <c r="G249" i="7"/>
  <c r="G248" i="7" s="1"/>
  <c r="G259" i="7"/>
  <c r="G258" i="7" s="1"/>
  <c r="G269" i="7"/>
  <c r="G268" i="7" s="1"/>
  <c r="G279" i="7"/>
  <c r="G278" i="7" s="1"/>
  <c r="G289" i="7"/>
  <c r="G288" i="7" s="1"/>
  <c r="G295" i="7"/>
  <c r="G294" i="7" s="1"/>
  <c r="I295" i="7"/>
  <c r="I294" i="7" s="1"/>
  <c r="K295" i="7"/>
  <c r="K294" i="7" s="1"/>
  <c r="G305" i="7"/>
  <c r="G304" i="7" s="1"/>
  <c r="G315" i="7"/>
  <c r="G314" i="7" s="1"/>
  <c r="G325" i="7"/>
  <c r="G324" i="7" s="1"/>
  <c r="G335" i="7"/>
  <c r="G334" i="7" s="1"/>
  <c r="G345" i="7"/>
  <c r="G344" i="7" s="1"/>
  <c r="G351" i="7"/>
  <c r="G350" i="7" s="1"/>
  <c r="I351" i="7"/>
  <c r="I350" i="7" s="1"/>
  <c r="K351" i="7"/>
  <c r="K350" i="7" s="1"/>
  <c r="G361" i="7"/>
  <c r="G360" i="7" s="1"/>
  <c r="G371" i="7"/>
  <c r="G370" i="7" s="1"/>
  <c r="G381" i="7"/>
  <c r="G380" i="7" s="1"/>
  <c r="G391" i="7"/>
  <c r="G390" i="7" s="1"/>
  <c r="G401" i="7"/>
  <c r="G400" i="7" s="1"/>
  <c r="H430" i="7"/>
  <c r="I462" i="7"/>
  <c r="J464" i="7"/>
  <c r="J463" i="7" s="1"/>
  <c r="N464" i="7"/>
  <c r="N463" i="7" s="1"/>
  <c r="N462" i="7" s="1"/>
  <c r="L467" i="7"/>
  <c r="L466" i="7" s="1"/>
  <c r="G467" i="7"/>
  <c r="G466" i="7" s="1"/>
  <c r="L473" i="7"/>
  <c r="L472" i="7" s="1"/>
  <c r="G473" i="7"/>
  <c r="G472" i="7" s="1"/>
  <c r="L479" i="7"/>
  <c r="L478" i="7" s="1"/>
  <c r="G479" i="7"/>
  <c r="G478" i="7" s="1"/>
  <c r="L485" i="7"/>
  <c r="L484" i="7" s="1"/>
  <c r="G485" i="7"/>
  <c r="G484" i="7" s="1"/>
  <c r="L491" i="7"/>
  <c r="L490" i="7" s="1"/>
  <c r="G491" i="7"/>
  <c r="G490" i="7" s="1"/>
  <c r="M7" i="11"/>
  <c r="L7" i="11"/>
  <c r="G22" i="11"/>
  <c r="Q22" i="11"/>
  <c r="L29" i="11"/>
  <c r="G36" i="11"/>
  <c r="Q36" i="11"/>
  <c r="L43" i="11"/>
  <c r="G50" i="11"/>
  <c r="Q50" i="11"/>
  <c r="L57" i="11"/>
  <c r="G64" i="11"/>
  <c r="Q64" i="11"/>
  <c r="L71" i="11"/>
  <c r="G78" i="11"/>
  <c r="Q78" i="11"/>
  <c r="L85" i="11"/>
  <c r="G92" i="11"/>
  <c r="Q92" i="11"/>
  <c r="E428" i="7"/>
  <c r="L433" i="7"/>
  <c r="L432" i="7" s="1"/>
  <c r="G433" i="7"/>
  <c r="G432" i="7" s="1"/>
  <c r="L439" i="7"/>
  <c r="L438" i="7" s="1"/>
  <c r="G439" i="7"/>
  <c r="G438" i="7" s="1"/>
  <c r="L445" i="7"/>
  <c r="L444" i="7" s="1"/>
  <c r="G445" i="7"/>
  <c r="G444" i="7" s="1"/>
  <c r="L451" i="7"/>
  <c r="L450" i="7" s="1"/>
  <c r="G451" i="7"/>
  <c r="G450" i="7" s="1"/>
  <c r="L457" i="7"/>
  <c r="L456" i="7" s="1"/>
  <c r="G457" i="7"/>
  <c r="G456" i="7" s="1"/>
  <c r="F462" i="7"/>
  <c r="C462" i="7"/>
  <c r="G464" i="7"/>
  <c r="G463" i="7" s="1"/>
  <c r="H464" i="7"/>
  <c r="H466" i="7"/>
  <c r="M467" i="7" s="1"/>
  <c r="G470" i="7"/>
  <c r="G469" i="7" s="1"/>
  <c r="H472" i="7"/>
  <c r="M473" i="7" s="1"/>
  <c r="G476" i="7"/>
  <c r="G475" i="7" s="1"/>
  <c r="H478" i="7"/>
  <c r="M479" i="7" s="1"/>
  <c r="G482" i="7"/>
  <c r="G481" i="7" s="1"/>
  <c r="H484" i="7"/>
  <c r="M485" i="7" s="1"/>
  <c r="G488" i="7"/>
  <c r="G487" i="7" s="1"/>
  <c r="H490" i="7"/>
  <c r="M491" i="7" s="1"/>
  <c r="G494" i="7"/>
  <c r="G493" i="7" s="1"/>
  <c r="H198" i="11"/>
  <c r="M199" i="11" s="1"/>
  <c r="L199" i="11"/>
  <c r="G101" i="11"/>
  <c r="G107" i="11"/>
  <c r="G113" i="11"/>
  <c r="G119" i="11"/>
  <c r="G125" i="11"/>
  <c r="G131" i="11"/>
  <c r="K191" i="11"/>
  <c r="H193" i="11"/>
  <c r="P193" i="11"/>
  <c r="P192" i="11" s="1"/>
  <c r="L196" i="11"/>
  <c r="L195" i="11" s="1"/>
  <c r="G196" i="11"/>
  <c r="G195" i="11" s="1"/>
  <c r="G200" i="11"/>
  <c r="H238" i="11"/>
  <c r="N244" i="11"/>
  <c r="N243" i="11" s="1"/>
  <c r="N227" i="11" s="1"/>
  <c r="I227" i="11"/>
  <c r="J244" i="11"/>
  <c r="J243" i="11" s="1"/>
  <c r="E227" i="11"/>
  <c r="H248" i="11"/>
  <c r="N254" i="11"/>
  <c r="N253" i="11" s="1"/>
  <c r="N229" i="11" s="1"/>
  <c r="I229" i="11"/>
  <c r="J254" i="11"/>
  <c r="J253" i="11" s="1"/>
  <c r="J237" i="11" s="1"/>
  <c r="E229" i="11"/>
  <c r="H258" i="11"/>
  <c r="N264" i="11"/>
  <c r="N263" i="11" s="1"/>
  <c r="N231" i="11" s="1"/>
  <c r="I231" i="11"/>
  <c r="J264" i="11"/>
  <c r="J263" i="11" s="1"/>
  <c r="E231" i="11"/>
  <c r="H268" i="11"/>
  <c r="N274" i="11"/>
  <c r="N273" i="11" s="1"/>
  <c r="N233" i="11" s="1"/>
  <c r="I233" i="11"/>
  <c r="J274" i="11"/>
  <c r="J273" i="11" s="1"/>
  <c r="E233" i="11"/>
  <c r="H278" i="11"/>
  <c r="N284" i="11"/>
  <c r="N283" i="11" s="1"/>
  <c r="N235" i="11" s="1"/>
  <c r="I235" i="11"/>
  <c r="J284" i="11"/>
  <c r="J283" i="11" s="1"/>
  <c r="H288" i="11"/>
  <c r="H294" i="11"/>
  <c r="D15" i="13"/>
  <c r="I15" i="13" s="1"/>
  <c r="L305" i="11"/>
  <c r="L304" i="11" s="1"/>
  <c r="H304" i="11"/>
  <c r="M305" i="11" s="1"/>
  <c r="L315" i="11"/>
  <c r="L314" i="11" s="1"/>
  <c r="H314" i="11"/>
  <c r="M315" i="11" s="1"/>
  <c r="L325" i="11"/>
  <c r="L324" i="11" s="1"/>
  <c r="H324" i="11"/>
  <c r="M325" i="11" s="1"/>
  <c r="L335" i="11"/>
  <c r="L334" i="11" s="1"/>
  <c r="H334" i="11"/>
  <c r="M335" i="11" s="1"/>
  <c r="L345" i="11"/>
  <c r="L344" i="11" s="1"/>
  <c r="H344" i="11"/>
  <c r="M345" i="11" s="1"/>
  <c r="H350" i="11"/>
  <c r="L361" i="11"/>
  <c r="L360" i="11" s="1"/>
  <c r="H360" i="11"/>
  <c r="M361" i="11" s="1"/>
  <c r="L371" i="11"/>
  <c r="L370" i="11" s="1"/>
  <c r="H370" i="11"/>
  <c r="M371" i="11" s="1"/>
  <c r="L381" i="11"/>
  <c r="L380" i="11" s="1"/>
  <c r="H380" i="11"/>
  <c r="M381" i="11" s="1"/>
  <c r="H390" i="11"/>
  <c r="M391" i="11" s="1"/>
  <c r="L391" i="11"/>
  <c r="D191" i="11"/>
  <c r="E191" i="11"/>
  <c r="I191" i="11"/>
  <c r="J193" i="11"/>
  <c r="J192" i="11" s="1"/>
  <c r="N193" i="11"/>
  <c r="N192" i="11" s="1"/>
  <c r="H195" i="11"/>
  <c r="Q197" i="11"/>
  <c r="G199" i="11"/>
  <c r="L200" i="11"/>
  <c r="L205" i="11"/>
  <c r="L204" i="11" s="1"/>
  <c r="H204" i="11"/>
  <c r="M205" i="11" s="1"/>
  <c r="L211" i="11"/>
  <c r="L210" i="11" s="1"/>
  <c r="H210" i="11"/>
  <c r="M211" i="11" s="1"/>
  <c r="L217" i="11"/>
  <c r="L216" i="11" s="1"/>
  <c r="H216" i="11"/>
  <c r="M217" i="11" s="1"/>
  <c r="L223" i="11"/>
  <c r="L222" i="11" s="1"/>
  <c r="H222" i="11"/>
  <c r="M223" i="11" s="1"/>
  <c r="G234" i="11"/>
  <c r="O239" i="11"/>
  <c r="O238" i="11" s="1"/>
  <c r="J226" i="11"/>
  <c r="D237" i="11"/>
  <c r="I239" i="11"/>
  <c r="I238" i="11" s="1"/>
  <c r="D226" i="11"/>
  <c r="F237" i="11"/>
  <c r="K239" i="11"/>
  <c r="K238" i="11" s="1"/>
  <c r="F226" i="11"/>
  <c r="P244" i="11"/>
  <c r="P243" i="11" s="1"/>
  <c r="P227" i="11" s="1"/>
  <c r="K227" i="11"/>
  <c r="O249" i="11"/>
  <c r="O248" i="11" s="1"/>
  <c r="O228" i="11" s="1"/>
  <c r="J228" i="11"/>
  <c r="I249" i="11"/>
  <c r="I248" i="11" s="1"/>
  <c r="D228" i="11"/>
  <c r="K249" i="11"/>
  <c r="K248" i="11" s="1"/>
  <c r="F228" i="11"/>
  <c r="P254" i="11"/>
  <c r="P253" i="11" s="1"/>
  <c r="P229" i="11" s="1"/>
  <c r="K229" i="11"/>
  <c r="O259" i="11"/>
  <c r="O258" i="11" s="1"/>
  <c r="O230" i="11" s="1"/>
  <c r="J230" i="11"/>
  <c r="I259" i="11"/>
  <c r="I258" i="11" s="1"/>
  <c r="D230" i="11"/>
  <c r="G230" i="11" s="1"/>
  <c r="K259" i="11"/>
  <c r="K258" i="11" s="1"/>
  <c r="F230" i="11"/>
  <c r="P264" i="11"/>
  <c r="P263" i="11" s="1"/>
  <c r="P231" i="11" s="1"/>
  <c r="K231" i="11"/>
  <c r="O269" i="11"/>
  <c r="O268" i="11" s="1"/>
  <c r="O232" i="11" s="1"/>
  <c r="J232" i="11"/>
  <c r="I269" i="11"/>
  <c r="I268" i="11" s="1"/>
  <c r="D232" i="11"/>
  <c r="K269" i="11"/>
  <c r="K268" i="11" s="1"/>
  <c r="F232" i="11"/>
  <c r="P274" i="11"/>
  <c r="P273" i="11" s="1"/>
  <c r="P233" i="11" s="1"/>
  <c r="K233" i="11"/>
  <c r="O279" i="11"/>
  <c r="O278" i="11" s="1"/>
  <c r="O234" i="11" s="1"/>
  <c r="J234" i="11"/>
  <c r="I279" i="11"/>
  <c r="I278" i="11" s="1"/>
  <c r="D234" i="11"/>
  <c r="K279" i="11"/>
  <c r="K278" i="11" s="1"/>
  <c r="F234" i="11"/>
  <c r="P284" i="11"/>
  <c r="P283" i="11" s="1"/>
  <c r="O289" i="11"/>
  <c r="O288" i="11" s="1"/>
  <c r="O236" i="11" s="1"/>
  <c r="J236" i="11"/>
  <c r="I289" i="11"/>
  <c r="I288" i="11" s="1"/>
  <c r="D236" i="11"/>
  <c r="G236" i="11" s="1"/>
  <c r="K289" i="11"/>
  <c r="K288" i="11" s="1"/>
  <c r="F236" i="11"/>
  <c r="J293" i="11"/>
  <c r="O295" i="11"/>
  <c r="O294" i="11" s="1"/>
  <c r="D293" i="11"/>
  <c r="I295" i="11"/>
  <c r="I294" i="11" s="1"/>
  <c r="F293" i="11"/>
  <c r="K295" i="11"/>
  <c r="K294" i="11" s="1"/>
  <c r="J349" i="11"/>
  <c r="O351" i="11"/>
  <c r="O350" i="11" s="1"/>
  <c r="D349" i="11"/>
  <c r="I351" i="11"/>
  <c r="I350" i="11" s="1"/>
  <c r="F349" i="11"/>
  <c r="K351" i="11"/>
  <c r="K350" i="11" s="1"/>
  <c r="F235" i="11"/>
  <c r="K396" i="11"/>
  <c r="K395" i="11" s="1"/>
  <c r="P396" i="11" s="1"/>
  <c r="P395" i="11" s="1"/>
  <c r="C201" i="11"/>
  <c r="H202" i="11" s="1"/>
  <c r="C207" i="11"/>
  <c r="H208" i="11" s="1"/>
  <c r="C213" i="11"/>
  <c r="H214" i="11" s="1"/>
  <c r="C219" i="11"/>
  <c r="H220" i="11" s="1"/>
  <c r="E237" i="11"/>
  <c r="C243" i="11"/>
  <c r="C253" i="11"/>
  <c r="C263" i="11"/>
  <c r="C273" i="11"/>
  <c r="C283" i="11"/>
  <c r="E293" i="11"/>
  <c r="C299" i="11"/>
  <c r="C309" i="11"/>
  <c r="H310" i="11" s="1"/>
  <c r="C319" i="11"/>
  <c r="H320" i="11" s="1"/>
  <c r="C329" i="11"/>
  <c r="H330" i="11" s="1"/>
  <c r="C339" i="11"/>
  <c r="H340" i="11" s="1"/>
  <c r="C355" i="11"/>
  <c r="C365" i="11"/>
  <c r="H366" i="11" s="1"/>
  <c r="C375" i="11"/>
  <c r="H376" i="11" s="1"/>
  <c r="C385" i="11"/>
  <c r="H386" i="11" s="1"/>
  <c r="G393" i="11"/>
  <c r="G390" i="11" s="1"/>
  <c r="G349" i="11" s="1"/>
  <c r="C16" i="13" s="1"/>
  <c r="L394" i="11"/>
  <c r="C395" i="11"/>
  <c r="H396" i="11" s="1"/>
  <c r="E395" i="11"/>
  <c r="J396" i="11" s="1"/>
  <c r="J395" i="11" s="1"/>
  <c r="O396" i="11" s="1"/>
  <c r="O395" i="11" s="1"/>
  <c r="G396" i="11"/>
  <c r="G395" i="11" s="1"/>
  <c r="G397" i="11"/>
  <c r="L398" i="11"/>
  <c r="L401" i="11"/>
  <c r="L400" i="11" s="1"/>
  <c r="H400" i="11"/>
  <c r="M401" i="11" s="1"/>
  <c r="I462" i="11"/>
  <c r="N464" i="11"/>
  <c r="N463" i="11" s="1"/>
  <c r="E462" i="11"/>
  <c r="J464" i="11"/>
  <c r="J463" i="11" s="1"/>
  <c r="L467" i="11"/>
  <c r="L466" i="11" s="1"/>
  <c r="H466" i="11"/>
  <c r="L473" i="11"/>
  <c r="L472" i="11" s="1"/>
  <c r="H472" i="11"/>
  <c r="M473" i="11" s="1"/>
  <c r="L479" i="11"/>
  <c r="L478" i="11" s="1"/>
  <c r="H478" i="11"/>
  <c r="M479" i="11" s="1"/>
  <c r="L485" i="11"/>
  <c r="H484" i="11"/>
  <c r="M485" i="11" s="1"/>
  <c r="M493" i="11"/>
  <c r="Q494" i="11"/>
  <c r="Q493" i="11" s="1"/>
  <c r="K462" i="11"/>
  <c r="P464" i="11"/>
  <c r="P463" i="11" s="1"/>
  <c r="M487" i="11"/>
  <c r="Q488" i="11"/>
  <c r="Q487" i="11" s="1"/>
  <c r="H490" i="11"/>
  <c r="M491" i="11" s="1"/>
  <c r="L491" i="11"/>
  <c r="L490" i="11" s="1"/>
  <c r="D462" i="11"/>
  <c r="F462" i="11"/>
  <c r="C463" i="11"/>
  <c r="C469" i="11"/>
  <c r="C475" i="11"/>
  <c r="H476" i="11" s="1"/>
  <c r="C481" i="11"/>
  <c r="H482" i="11" s="1"/>
  <c r="L486" i="11"/>
  <c r="L488" i="11"/>
  <c r="L487" i="11" s="1"/>
  <c r="G488" i="11"/>
  <c r="G489" i="11"/>
  <c r="Q495" i="11"/>
  <c r="L494" i="11"/>
  <c r="L493" i="11" s="1"/>
  <c r="G494" i="11"/>
  <c r="G493" i="11" s="1"/>
  <c r="R10" i="12"/>
  <c r="R36" i="12"/>
  <c r="R62" i="12"/>
  <c r="G3" i="12"/>
  <c r="F3" i="12"/>
  <c r="R23" i="12"/>
  <c r="R87" i="12"/>
  <c r="R114" i="12"/>
  <c r="R74" i="12"/>
  <c r="R101" i="12"/>
  <c r="R128" i="12"/>
  <c r="R141" i="12"/>
  <c r="R153" i="12"/>
  <c r="C113" i="12"/>
  <c r="E86" i="12"/>
  <c r="O21" i="12"/>
  <c r="E100" i="12"/>
  <c r="O73" i="12"/>
  <c r="I20" i="12"/>
  <c r="M152" i="12"/>
  <c r="O112" i="12"/>
  <c r="M100" i="12"/>
  <c r="J152" i="12"/>
  <c r="N21" i="12"/>
  <c r="I85" i="12"/>
  <c r="I22" i="12"/>
  <c r="N100" i="12"/>
  <c r="M150" i="12"/>
  <c r="E21" i="12"/>
  <c r="O152" i="12"/>
  <c r="H112" i="12"/>
  <c r="G111" i="12"/>
  <c r="E99" i="12"/>
  <c r="H113" i="12"/>
  <c r="B21" i="12"/>
  <c r="E113" i="12"/>
  <c r="D86" i="12"/>
  <c r="J111" i="12"/>
  <c r="C99" i="12"/>
  <c r="G151" i="12"/>
  <c r="H111" i="12"/>
  <c r="I152" i="12"/>
  <c r="B9" i="12"/>
  <c r="G73" i="12"/>
  <c r="D113" i="12"/>
  <c r="D21" i="12"/>
  <c r="G98" i="12"/>
  <c r="C73" i="12"/>
  <c r="G113" i="12"/>
  <c r="M72" i="12"/>
  <c r="H86" i="12"/>
  <c r="M73" i="12"/>
  <c r="J113" i="12"/>
  <c r="H98" i="12"/>
  <c r="N152" i="12"/>
  <c r="N113" i="12"/>
  <c r="J73" i="12"/>
  <c r="D152" i="12"/>
  <c r="C86" i="12"/>
  <c r="G85" i="12"/>
  <c r="M112" i="12"/>
  <c r="N111" i="12"/>
  <c r="N85" i="12"/>
  <c r="J86" i="12"/>
  <c r="J112" i="12"/>
  <c r="E73" i="12"/>
  <c r="H85" i="12"/>
  <c r="E152" i="12"/>
  <c r="H99" i="12"/>
  <c r="L21" i="12"/>
  <c r="J98" i="12"/>
  <c r="J99" i="12"/>
  <c r="G20" i="12"/>
  <c r="B99" i="12"/>
  <c r="E112" i="12"/>
  <c r="M99" i="12"/>
  <c r="O113" i="12"/>
  <c r="B8" i="12"/>
  <c r="B113" i="12"/>
  <c r="B150" i="12"/>
  <c r="J22" i="12"/>
  <c r="G100" i="12"/>
  <c r="I72" i="12"/>
  <c r="O86" i="12"/>
  <c r="O150" i="12"/>
  <c r="H73" i="12"/>
  <c r="H152" i="12"/>
  <c r="B100" i="12"/>
  <c r="O100" i="12"/>
  <c r="M113" i="12"/>
  <c r="J85" i="12"/>
  <c r="C100" i="12"/>
  <c r="I150" i="12"/>
  <c r="O72" i="12"/>
  <c r="N98" i="12"/>
  <c r="M86" i="12"/>
  <c r="I113" i="12"/>
  <c r="C152" i="12"/>
  <c r="I86" i="12"/>
  <c r="I100" i="12"/>
  <c r="J100" i="12"/>
  <c r="C112" i="12"/>
  <c r="O99" i="12"/>
  <c r="B112" i="12"/>
  <c r="B7" i="12"/>
  <c r="B86" i="12"/>
  <c r="B152" i="12"/>
  <c r="D100" i="12"/>
  <c r="J20" i="12"/>
  <c r="H100" i="12"/>
  <c r="G22" i="12"/>
  <c r="E11" i="13" l="1"/>
  <c r="E17" i="13"/>
  <c r="E16" i="13"/>
  <c r="F399" i="6"/>
  <c r="C411" i="6"/>
  <c r="G198" i="11"/>
  <c r="N71" i="11"/>
  <c r="C71" i="11"/>
  <c r="O43" i="11"/>
  <c r="H50" i="11"/>
  <c r="I50" i="11" s="1"/>
  <c r="D43" i="11"/>
  <c r="M104" i="6"/>
  <c r="B6" i="13" s="1"/>
  <c r="B5" i="13" s="1"/>
  <c r="G428" i="7"/>
  <c r="N433" i="7"/>
  <c r="H413" i="6"/>
  <c r="G232" i="11"/>
  <c r="G228" i="11"/>
  <c r="F225" i="7"/>
  <c r="D225" i="11"/>
  <c r="G191" i="11"/>
  <c r="C12" i="13" s="1"/>
  <c r="D12" i="13" s="1"/>
  <c r="I12" i="13" s="1"/>
  <c r="E15" i="13"/>
  <c r="E19" i="13"/>
  <c r="E14" i="13"/>
  <c r="Q107" i="7"/>
  <c r="Q106" i="7" s="1"/>
  <c r="H116" i="7"/>
  <c r="C405" i="6"/>
  <c r="H104" i="7"/>
  <c r="C401" i="6"/>
  <c r="C399" i="6" s="1"/>
  <c r="C99" i="7"/>
  <c r="E399" i="6"/>
  <c r="F356" i="6"/>
  <c r="E356" i="6"/>
  <c r="D85" i="11"/>
  <c r="D71" i="11"/>
  <c r="M43" i="7"/>
  <c r="O43" i="7"/>
  <c r="L21" i="11"/>
  <c r="M43" i="11"/>
  <c r="P43" i="7"/>
  <c r="I36" i="11"/>
  <c r="D16" i="13"/>
  <c r="I16" i="13" s="1"/>
  <c r="C13" i="13"/>
  <c r="D13" i="13" s="1"/>
  <c r="I13" i="13" s="1"/>
  <c r="R154" i="12"/>
  <c r="R115" i="12"/>
  <c r="L3" i="12"/>
  <c r="P3" i="12" s="1"/>
  <c r="K3" i="12"/>
  <c r="R37" i="12"/>
  <c r="R11" i="12"/>
  <c r="R142" i="12"/>
  <c r="R102" i="12"/>
  <c r="R75" i="12"/>
  <c r="R88" i="12"/>
  <c r="R63" i="12"/>
  <c r="G487" i="11"/>
  <c r="G462" i="11" s="1"/>
  <c r="C19" i="13" s="1"/>
  <c r="D19" i="13" s="1"/>
  <c r="I19" i="13" s="1"/>
  <c r="H475" i="11"/>
  <c r="M476" i="11" s="1"/>
  <c r="L476" i="11"/>
  <c r="L475" i="11" s="1"/>
  <c r="C462" i="11"/>
  <c r="H464" i="11"/>
  <c r="Q491" i="11"/>
  <c r="Q490" i="11" s="1"/>
  <c r="M490" i="11"/>
  <c r="L484" i="11"/>
  <c r="N462" i="11"/>
  <c r="H385" i="11"/>
  <c r="M386" i="11" s="1"/>
  <c r="L386" i="11"/>
  <c r="L385" i="11" s="1"/>
  <c r="H365" i="11"/>
  <c r="M366" i="11" s="1"/>
  <c r="L366" i="11"/>
  <c r="L365" i="11" s="1"/>
  <c r="E349" i="11"/>
  <c r="H339" i="11"/>
  <c r="M340" i="11" s="1"/>
  <c r="L340" i="11"/>
  <c r="L339" i="11" s="1"/>
  <c r="H319" i="11"/>
  <c r="M320" i="11" s="1"/>
  <c r="L320" i="11"/>
  <c r="L319" i="11" s="1"/>
  <c r="H300" i="11"/>
  <c r="C293" i="11"/>
  <c r="H274" i="11"/>
  <c r="C233" i="11"/>
  <c r="G233" i="11" s="1"/>
  <c r="H254" i="11"/>
  <c r="C229" i="11"/>
  <c r="G229" i="11" s="1"/>
  <c r="H213" i="11"/>
  <c r="M214" i="11" s="1"/>
  <c r="L214" i="11"/>
  <c r="L213" i="11" s="1"/>
  <c r="H201" i="11"/>
  <c r="M202" i="11" s="1"/>
  <c r="L202" i="11"/>
  <c r="L201" i="11" s="1"/>
  <c r="P351" i="11"/>
  <c r="P350" i="11" s="1"/>
  <c r="K349" i="11"/>
  <c r="N351" i="11"/>
  <c r="N350" i="11" s="1"/>
  <c r="I349" i="11"/>
  <c r="O349" i="11"/>
  <c r="P295" i="11"/>
  <c r="P294" i="11" s="1"/>
  <c r="K293" i="11"/>
  <c r="N295" i="11"/>
  <c r="N294" i="11" s="1"/>
  <c r="I293" i="11"/>
  <c r="O293" i="11"/>
  <c r="K235" i="11"/>
  <c r="F225" i="11"/>
  <c r="N239" i="11"/>
  <c r="N238" i="11" s="1"/>
  <c r="I226" i="11"/>
  <c r="I237" i="11"/>
  <c r="M222" i="11"/>
  <c r="Q223" i="11"/>
  <c r="Q222" i="11" s="1"/>
  <c r="M216" i="11"/>
  <c r="Q217" i="11"/>
  <c r="Q216" i="11" s="1"/>
  <c r="M210" i="11"/>
  <c r="Q211" i="11"/>
  <c r="Q210" i="11" s="1"/>
  <c r="M204" i="11"/>
  <c r="Q205" i="11"/>
  <c r="Q204" i="11" s="1"/>
  <c r="N191" i="11"/>
  <c r="Q391" i="11"/>
  <c r="Q390" i="11" s="1"/>
  <c r="M390" i="11"/>
  <c r="M351" i="11"/>
  <c r="M344" i="11"/>
  <c r="Q345" i="11"/>
  <c r="Q344" i="11" s="1"/>
  <c r="M334" i="11"/>
  <c r="Q335" i="11"/>
  <c r="Q334" i="11" s="1"/>
  <c r="M324" i="11"/>
  <c r="Q325" i="11"/>
  <c r="Q324" i="11" s="1"/>
  <c r="M314" i="11"/>
  <c r="Q315" i="11"/>
  <c r="Q314" i="11" s="1"/>
  <c r="M304" i="11"/>
  <c r="Q305" i="11"/>
  <c r="Q304" i="11" s="1"/>
  <c r="L295" i="11"/>
  <c r="L294" i="11" s="1"/>
  <c r="L289" i="11"/>
  <c r="L288" i="11" s="1"/>
  <c r="O284" i="11"/>
  <c r="O283" i="11" s="1"/>
  <c r="O235" i="11" s="1"/>
  <c r="J235" i="11"/>
  <c r="L279" i="11"/>
  <c r="L278" i="11" s="1"/>
  <c r="O274" i="11"/>
  <c r="O273" i="11" s="1"/>
  <c r="O233" i="11" s="1"/>
  <c r="J233" i="11"/>
  <c r="L269" i="11"/>
  <c r="L268" i="11" s="1"/>
  <c r="O264" i="11"/>
  <c r="O263" i="11" s="1"/>
  <c r="O231" i="11" s="1"/>
  <c r="J231" i="11"/>
  <c r="L259" i="11"/>
  <c r="L258" i="11" s="1"/>
  <c r="O254" i="11"/>
  <c r="O253" i="11" s="1"/>
  <c r="O229" i="11" s="1"/>
  <c r="J229" i="11"/>
  <c r="L249" i="11"/>
  <c r="L248" i="11" s="1"/>
  <c r="O244" i="11"/>
  <c r="O243" i="11" s="1"/>
  <c r="J227" i="11"/>
  <c r="L239" i="11"/>
  <c r="L238" i="11" s="1"/>
  <c r="P191" i="11"/>
  <c r="L198" i="11"/>
  <c r="M490" i="7"/>
  <c r="Q491" i="7"/>
  <c r="Q490" i="7" s="1"/>
  <c r="M484" i="7"/>
  <c r="Q485" i="7"/>
  <c r="Q484" i="7" s="1"/>
  <c r="M478" i="7"/>
  <c r="Q479" i="7"/>
  <c r="Q478" i="7" s="1"/>
  <c r="M472" i="7"/>
  <c r="Q473" i="7"/>
  <c r="Q472" i="7" s="1"/>
  <c r="M466" i="7"/>
  <c r="Q467" i="7"/>
  <c r="Q466" i="7" s="1"/>
  <c r="G462" i="7"/>
  <c r="E92" i="11"/>
  <c r="C92" i="11"/>
  <c r="F92" i="11"/>
  <c r="O78" i="11"/>
  <c r="M78" i="11"/>
  <c r="P78" i="11"/>
  <c r="N78" i="11"/>
  <c r="J71" i="11"/>
  <c r="H71" i="11"/>
  <c r="K71" i="11"/>
  <c r="E64" i="11"/>
  <c r="C64" i="11"/>
  <c r="F64" i="11"/>
  <c r="D64" i="11"/>
  <c r="O50" i="11"/>
  <c r="M50" i="11"/>
  <c r="P50" i="11"/>
  <c r="J43" i="11"/>
  <c r="H43" i="11"/>
  <c r="K43" i="11"/>
  <c r="E36" i="11"/>
  <c r="C36" i="11"/>
  <c r="F36" i="11"/>
  <c r="O22" i="11"/>
  <c r="M22" i="11"/>
  <c r="P22" i="11"/>
  <c r="Q21" i="11"/>
  <c r="N351" i="7"/>
  <c r="N350" i="7" s="1"/>
  <c r="N349" i="7" s="1"/>
  <c r="I349" i="7"/>
  <c r="N295" i="7"/>
  <c r="N294" i="7" s="1"/>
  <c r="N293" i="7" s="1"/>
  <c r="I293" i="7"/>
  <c r="N239" i="7"/>
  <c r="N238" i="7" s="1"/>
  <c r="I226" i="7"/>
  <c r="I237" i="7"/>
  <c r="N193" i="7"/>
  <c r="N192" i="7" s="1"/>
  <c r="N191" i="7" s="1"/>
  <c r="I191" i="7"/>
  <c r="M460" i="7"/>
  <c r="G422" i="6"/>
  <c r="M448" i="7"/>
  <c r="G418" i="6"/>
  <c r="M436" i="7"/>
  <c r="G414" i="6"/>
  <c r="M400" i="7"/>
  <c r="Q401" i="7"/>
  <c r="Q400" i="7" s="1"/>
  <c r="M390" i="7"/>
  <c r="Q391" i="7"/>
  <c r="Q390" i="7" s="1"/>
  <c r="M380" i="7"/>
  <c r="Q381" i="7"/>
  <c r="Q380" i="7" s="1"/>
  <c r="M370" i="7"/>
  <c r="Q371" i="7"/>
  <c r="Q370" i="7" s="1"/>
  <c r="M360" i="7"/>
  <c r="Q361" i="7"/>
  <c r="Q360" i="7" s="1"/>
  <c r="M344" i="7"/>
  <c r="Q345" i="7"/>
  <c r="Q344" i="7" s="1"/>
  <c r="M334" i="7"/>
  <c r="Q335" i="7"/>
  <c r="Q334" i="7" s="1"/>
  <c r="M324" i="7"/>
  <c r="Q325" i="7"/>
  <c r="Q324" i="7" s="1"/>
  <c r="M314" i="7"/>
  <c r="Q315" i="7"/>
  <c r="Q314" i="7" s="1"/>
  <c r="M304" i="7"/>
  <c r="Q305" i="7"/>
  <c r="Q304" i="7" s="1"/>
  <c r="G236" i="7"/>
  <c r="G234" i="7"/>
  <c r="G232" i="7"/>
  <c r="G230" i="7"/>
  <c r="G228" i="7"/>
  <c r="J237" i="7"/>
  <c r="O239" i="7"/>
  <c r="O238" i="7" s="1"/>
  <c r="J226" i="7"/>
  <c r="G226" i="7"/>
  <c r="C225" i="7"/>
  <c r="P101" i="7"/>
  <c r="P100" i="7" s="1"/>
  <c r="K99" i="7"/>
  <c r="J400" i="6"/>
  <c r="L101" i="7"/>
  <c r="L100" i="7" s="1"/>
  <c r="L189" i="11"/>
  <c r="G186" i="11"/>
  <c r="G185" i="7"/>
  <c r="F85" i="7"/>
  <c r="C85" i="7"/>
  <c r="E85" i="7"/>
  <c r="O78" i="7"/>
  <c r="M78" i="7"/>
  <c r="N78" i="7" s="1"/>
  <c r="P78" i="7"/>
  <c r="E78" i="7"/>
  <c r="D78" i="7" s="1"/>
  <c r="C78" i="7"/>
  <c r="F78" i="7"/>
  <c r="L180" i="11"/>
  <c r="K64" i="7"/>
  <c r="H64" i="7"/>
  <c r="J64" i="7"/>
  <c r="G174" i="11"/>
  <c r="G173" i="7"/>
  <c r="F57" i="7"/>
  <c r="C57" i="7"/>
  <c r="E57" i="7"/>
  <c r="D57" i="7" s="1"/>
  <c r="O50" i="7"/>
  <c r="M50" i="7"/>
  <c r="P50" i="7"/>
  <c r="E50" i="7"/>
  <c r="C50" i="7"/>
  <c r="F50" i="7"/>
  <c r="L168" i="11"/>
  <c r="O36" i="7"/>
  <c r="M36" i="7"/>
  <c r="P36" i="7"/>
  <c r="E36" i="7"/>
  <c r="C36" i="7"/>
  <c r="F36" i="7"/>
  <c r="G162" i="11"/>
  <c r="G161" i="7"/>
  <c r="J29" i="7"/>
  <c r="H29" i="7"/>
  <c r="K29" i="7"/>
  <c r="L159" i="11"/>
  <c r="L21" i="7"/>
  <c r="G142" i="7"/>
  <c r="C18" i="7"/>
  <c r="G138" i="7"/>
  <c r="C14" i="7"/>
  <c r="G134" i="7"/>
  <c r="C10" i="7"/>
  <c r="G9" i="7"/>
  <c r="I435" i="6"/>
  <c r="E435" i="6"/>
  <c r="G421" i="11"/>
  <c r="L421" i="11"/>
  <c r="Q421" i="11"/>
  <c r="G413" i="11"/>
  <c r="L413" i="7"/>
  <c r="L413" i="11" s="1"/>
  <c r="Q413" i="7"/>
  <c r="Q413" i="11" s="1"/>
  <c r="G181" i="11"/>
  <c r="L181" i="7"/>
  <c r="L181" i="11" s="1"/>
  <c r="Q181" i="7"/>
  <c r="G169" i="11"/>
  <c r="L169" i="7"/>
  <c r="L169" i="11" s="1"/>
  <c r="Q169" i="7"/>
  <c r="H141" i="6"/>
  <c r="H104" i="6"/>
  <c r="H274" i="6"/>
  <c r="J191" i="7"/>
  <c r="O193" i="7"/>
  <c r="O192" i="7" s="1"/>
  <c r="O191" i="7" s="1"/>
  <c r="L193" i="7"/>
  <c r="L192" i="7" s="1"/>
  <c r="L191" i="7" s="1"/>
  <c r="H192" i="7"/>
  <c r="M128" i="7"/>
  <c r="G409" i="6"/>
  <c r="M122" i="7"/>
  <c r="G407" i="6"/>
  <c r="Q189" i="11"/>
  <c r="G189" i="11"/>
  <c r="G188" i="7"/>
  <c r="L186" i="11"/>
  <c r="G179" i="7"/>
  <c r="Q177" i="11"/>
  <c r="G177" i="11"/>
  <c r="G176" i="7"/>
  <c r="L174" i="11"/>
  <c r="G167" i="7"/>
  <c r="E164" i="7"/>
  <c r="E148" i="7" s="1"/>
  <c r="C164" i="7"/>
  <c r="C148" i="7" s="1"/>
  <c r="F164" i="7"/>
  <c r="F148" i="7" s="1"/>
  <c r="N29" i="11"/>
  <c r="D29" i="11"/>
  <c r="G141" i="7"/>
  <c r="C17" i="7"/>
  <c r="G137" i="7"/>
  <c r="C13" i="7"/>
  <c r="L7" i="7"/>
  <c r="M7" i="7"/>
  <c r="Q7" i="7" s="1"/>
  <c r="H435" i="6"/>
  <c r="D435" i="6"/>
  <c r="C9" i="11"/>
  <c r="I279" i="6"/>
  <c r="M279" i="6"/>
  <c r="G427" i="11"/>
  <c r="L427" i="7"/>
  <c r="L427" i="11" s="1"/>
  <c r="Q427" i="7"/>
  <c r="Q427" i="11" s="1"/>
  <c r="G419" i="11"/>
  <c r="L419" i="7"/>
  <c r="L419" i="11" s="1"/>
  <c r="Q419" i="7"/>
  <c r="Q419" i="11" s="1"/>
  <c r="G411" i="11"/>
  <c r="L411" i="11"/>
  <c r="Q411" i="11"/>
  <c r="G190" i="11"/>
  <c r="Q190" i="7"/>
  <c r="Q190" i="11" s="1"/>
  <c r="L190" i="7"/>
  <c r="L190" i="11" s="1"/>
  <c r="G178" i="11"/>
  <c r="Q178" i="7"/>
  <c r="Q178" i="11" s="1"/>
  <c r="L178" i="7"/>
  <c r="L178" i="11" s="1"/>
  <c r="G166" i="11"/>
  <c r="Q166" i="7"/>
  <c r="L166" i="7"/>
  <c r="L166" i="11" s="1"/>
  <c r="O140" i="6"/>
  <c r="O262" i="6"/>
  <c r="O261" i="6" s="1"/>
  <c r="K140" i="6"/>
  <c r="K262" i="6"/>
  <c r="K261" i="6" s="1"/>
  <c r="G140" i="6"/>
  <c r="G262" i="6"/>
  <c r="G261" i="6" s="1"/>
  <c r="C140" i="6"/>
  <c r="C262" i="6"/>
  <c r="C261" i="6" s="1"/>
  <c r="F380" i="6"/>
  <c r="F368" i="6"/>
  <c r="M110" i="7"/>
  <c r="G403" i="6"/>
  <c r="E380" i="6"/>
  <c r="G380" i="6" s="1"/>
  <c r="R129" i="12"/>
  <c r="R24" i="12"/>
  <c r="H481" i="11"/>
  <c r="M482" i="11" s="1"/>
  <c r="L482" i="11"/>
  <c r="L481" i="11" s="1"/>
  <c r="H470" i="11"/>
  <c r="P462" i="11"/>
  <c r="M484" i="11"/>
  <c r="Q485" i="11"/>
  <c r="Q484" i="11" s="1"/>
  <c r="M478" i="11"/>
  <c r="Q479" i="11"/>
  <c r="Q478" i="11" s="1"/>
  <c r="M472" i="11"/>
  <c r="Q473" i="11"/>
  <c r="Q472" i="11" s="1"/>
  <c r="M467" i="11"/>
  <c r="O464" i="11"/>
  <c r="O463" i="11" s="1"/>
  <c r="J462" i="11"/>
  <c r="M400" i="11"/>
  <c r="Q401" i="11"/>
  <c r="Q400" i="11" s="1"/>
  <c r="L396" i="11"/>
  <c r="L395" i="11" s="1"/>
  <c r="H395" i="11"/>
  <c r="M396" i="11" s="1"/>
  <c r="H375" i="11"/>
  <c r="M376" i="11" s="1"/>
  <c r="L376" i="11"/>
  <c r="L375" i="11" s="1"/>
  <c r="H356" i="11"/>
  <c r="C349" i="11"/>
  <c r="H329" i="11"/>
  <c r="M330" i="11" s="1"/>
  <c r="L330" i="11"/>
  <c r="L329" i="11" s="1"/>
  <c r="H309" i="11"/>
  <c r="M310" i="11" s="1"/>
  <c r="L310" i="11"/>
  <c r="L309" i="11" s="1"/>
  <c r="H284" i="11"/>
  <c r="C235" i="11"/>
  <c r="H264" i="11"/>
  <c r="C231" i="11"/>
  <c r="G231" i="11" s="1"/>
  <c r="H244" i="11"/>
  <c r="C227" i="11"/>
  <c r="C237" i="11"/>
  <c r="H219" i="11"/>
  <c r="M220" i="11" s="1"/>
  <c r="L220" i="11"/>
  <c r="L219" i="11" s="1"/>
  <c r="H207" i="11"/>
  <c r="M208" i="11" s="1"/>
  <c r="L208" i="11"/>
  <c r="L207" i="11" s="1"/>
  <c r="P289" i="11"/>
  <c r="P288" i="11" s="1"/>
  <c r="P236" i="11" s="1"/>
  <c r="K236" i="11"/>
  <c r="N289" i="11"/>
  <c r="N288" i="11" s="1"/>
  <c r="N236" i="11" s="1"/>
  <c r="I236" i="11"/>
  <c r="P235" i="11"/>
  <c r="P279" i="11"/>
  <c r="P278" i="11" s="1"/>
  <c r="P234" i="11" s="1"/>
  <c r="K234" i="11"/>
  <c r="N279" i="11"/>
  <c r="N278" i="11" s="1"/>
  <c r="N234" i="11" s="1"/>
  <c r="I234" i="11"/>
  <c r="P269" i="11"/>
  <c r="P268" i="11" s="1"/>
  <c r="P232" i="11" s="1"/>
  <c r="K232" i="11"/>
  <c r="N269" i="11"/>
  <c r="N268" i="11" s="1"/>
  <c r="N232" i="11" s="1"/>
  <c r="I232" i="11"/>
  <c r="P259" i="11"/>
  <c r="P258" i="11" s="1"/>
  <c r="P230" i="11" s="1"/>
  <c r="K230" i="11"/>
  <c r="N259" i="11"/>
  <c r="N258" i="11" s="1"/>
  <c r="N230" i="11" s="1"/>
  <c r="I230" i="11"/>
  <c r="P249" i="11"/>
  <c r="P248" i="11" s="1"/>
  <c r="P228" i="11" s="1"/>
  <c r="K228" i="11"/>
  <c r="N249" i="11"/>
  <c r="N248" i="11" s="1"/>
  <c r="N228" i="11" s="1"/>
  <c r="I228" i="11"/>
  <c r="P239" i="11"/>
  <c r="P238" i="11" s="1"/>
  <c r="K226" i="11"/>
  <c r="K225" i="11" s="1"/>
  <c r="K237" i="11"/>
  <c r="O226" i="11"/>
  <c r="G226" i="11"/>
  <c r="M196" i="11"/>
  <c r="O193" i="11"/>
  <c r="O192" i="11" s="1"/>
  <c r="J191" i="11"/>
  <c r="L390" i="11"/>
  <c r="M380" i="11"/>
  <c r="Q381" i="11"/>
  <c r="Q380" i="11" s="1"/>
  <c r="M370" i="11"/>
  <c r="Q371" i="11"/>
  <c r="Q370" i="11" s="1"/>
  <c r="M360" i="11"/>
  <c r="Q361" i="11"/>
  <c r="Q360" i="11" s="1"/>
  <c r="L351" i="11"/>
  <c r="L350" i="11" s="1"/>
  <c r="M295" i="11"/>
  <c r="M289" i="11"/>
  <c r="H236" i="11"/>
  <c r="L236" i="11" s="1"/>
  <c r="E235" i="11"/>
  <c r="E225" i="11" s="1"/>
  <c r="M279" i="11"/>
  <c r="H234" i="11"/>
  <c r="L234" i="11" s="1"/>
  <c r="M269" i="11"/>
  <c r="H232" i="11"/>
  <c r="L232" i="11" s="1"/>
  <c r="M259" i="11"/>
  <c r="H230" i="11"/>
  <c r="L230" i="11" s="1"/>
  <c r="M249" i="11"/>
  <c r="H228" i="11"/>
  <c r="L228" i="11" s="1"/>
  <c r="M239" i="11"/>
  <c r="H226" i="11"/>
  <c r="H192" i="11"/>
  <c r="L193" i="11"/>
  <c r="L192" i="11" s="1"/>
  <c r="C191" i="11"/>
  <c r="Q199" i="11"/>
  <c r="Q198" i="11" s="1"/>
  <c r="M198" i="11"/>
  <c r="H463" i="7"/>
  <c r="L464" i="7"/>
  <c r="L463" i="7" s="1"/>
  <c r="L462" i="7" s="1"/>
  <c r="O92" i="11"/>
  <c r="M92" i="11"/>
  <c r="P92" i="11"/>
  <c r="J85" i="11"/>
  <c r="H85" i="11"/>
  <c r="K85" i="11"/>
  <c r="E78" i="11"/>
  <c r="C78" i="11"/>
  <c r="F78" i="11"/>
  <c r="O64" i="11"/>
  <c r="M64" i="11"/>
  <c r="P64" i="11"/>
  <c r="J57" i="11"/>
  <c r="H57" i="11"/>
  <c r="K57" i="11"/>
  <c r="E50" i="11"/>
  <c r="C50" i="11"/>
  <c r="F50" i="11"/>
  <c r="O36" i="11"/>
  <c r="M36" i="11"/>
  <c r="P36" i="11"/>
  <c r="J29" i="11"/>
  <c r="H29" i="11"/>
  <c r="K29" i="11"/>
  <c r="E22" i="11"/>
  <c r="C22" i="11"/>
  <c r="F22" i="11"/>
  <c r="G21" i="11"/>
  <c r="C7" i="13" s="1"/>
  <c r="D7" i="13" s="1"/>
  <c r="I7" i="13" s="1"/>
  <c r="O464" i="7"/>
  <c r="O463" i="7" s="1"/>
  <c r="O462" i="7" s="1"/>
  <c r="J462" i="7"/>
  <c r="H429" i="7"/>
  <c r="L430" i="7"/>
  <c r="L429" i="7" s="1"/>
  <c r="L428" i="7" s="1"/>
  <c r="P351" i="7"/>
  <c r="P350" i="7" s="1"/>
  <c r="P349" i="7" s="1"/>
  <c r="K349" i="7"/>
  <c r="G349" i="7"/>
  <c r="P295" i="7"/>
  <c r="P294" i="7" s="1"/>
  <c r="P293" i="7" s="1"/>
  <c r="K293" i="7"/>
  <c r="G293" i="7"/>
  <c r="P239" i="7"/>
  <c r="P238" i="7" s="1"/>
  <c r="K226" i="7"/>
  <c r="K237" i="7"/>
  <c r="G237" i="7"/>
  <c r="P193" i="7"/>
  <c r="P192" i="7" s="1"/>
  <c r="P191" i="7" s="1"/>
  <c r="K191" i="7"/>
  <c r="G191" i="7"/>
  <c r="Q396" i="7"/>
  <c r="Q395" i="7" s="1"/>
  <c r="M395" i="7"/>
  <c r="Q386" i="7"/>
  <c r="Q385" i="7" s="1"/>
  <c r="M385" i="7"/>
  <c r="Q376" i="7"/>
  <c r="Q375" i="7" s="1"/>
  <c r="M375" i="7"/>
  <c r="Q366" i="7"/>
  <c r="Q365" i="7" s="1"/>
  <c r="M365" i="7"/>
  <c r="Q356" i="7"/>
  <c r="Q355" i="7" s="1"/>
  <c r="M355" i="7"/>
  <c r="J349" i="7"/>
  <c r="O351" i="7"/>
  <c r="O350" i="7" s="1"/>
  <c r="O349" i="7" s="1"/>
  <c r="L351" i="7"/>
  <c r="L350" i="7" s="1"/>
  <c r="L349" i="7" s="1"/>
  <c r="H350" i="7"/>
  <c r="Q340" i="7"/>
  <c r="Q339" i="7" s="1"/>
  <c r="M339" i="7"/>
  <c r="Q330" i="7"/>
  <c r="Q329" i="7" s="1"/>
  <c r="M329" i="7"/>
  <c r="Q320" i="7"/>
  <c r="Q319" i="7" s="1"/>
  <c r="M319" i="7"/>
  <c r="Q310" i="7"/>
  <c r="Q309" i="7" s="1"/>
  <c r="M309" i="7"/>
  <c r="Q300" i="7"/>
  <c r="Q299" i="7" s="1"/>
  <c r="M299" i="7"/>
  <c r="J293" i="7"/>
  <c r="O295" i="7"/>
  <c r="O294" i="7" s="1"/>
  <c r="O293" i="7" s="1"/>
  <c r="L295" i="7"/>
  <c r="L294" i="7" s="1"/>
  <c r="L293" i="7" s="1"/>
  <c r="H294" i="7"/>
  <c r="O289" i="7"/>
  <c r="O288" i="7" s="1"/>
  <c r="O236" i="7" s="1"/>
  <c r="J236" i="7"/>
  <c r="L289" i="7"/>
  <c r="L288" i="7" s="1"/>
  <c r="H288" i="7"/>
  <c r="M284" i="7"/>
  <c r="H235" i="7"/>
  <c r="O279" i="7"/>
  <c r="O278" i="7" s="1"/>
  <c r="O234" i="7" s="1"/>
  <c r="J234" i="7"/>
  <c r="L279" i="7"/>
  <c r="L278" i="7" s="1"/>
  <c r="H278" i="7"/>
  <c r="M274" i="7"/>
  <c r="H233" i="7"/>
  <c r="O269" i="7"/>
  <c r="O268" i="7" s="1"/>
  <c r="O232" i="7" s="1"/>
  <c r="J232" i="7"/>
  <c r="L269" i="7"/>
  <c r="L268" i="7" s="1"/>
  <c r="H268" i="7"/>
  <c r="M264" i="7"/>
  <c r="H231" i="7"/>
  <c r="O259" i="7"/>
  <c r="O258" i="7" s="1"/>
  <c r="O230" i="7" s="1"/>
  <c r="J230" i="7"/>
  <c r="L259" i="7"/>
  <c r="L258" i="7" s="1"/>
  <c r="H258" i="7"/>
  <c r="M254" i="7"/>
  <c r="H229" i="7"/>
  <c r="O249" i="7"/>
  <c r="O248" i="7" s="1"/>
  <c r="O228" i="7" s="1"/>
  <c r="J228" i="7"/>
  <c r="L249" i="7"/>
  <c r="L248" i="7" s="1"/>
  <c r="H248" i="7"/>
  <c r="M244" i="7"/>
  <c r="H227" i="7"/>
  <c r="L239" i="7"/>
  <c r="L238" i="7" s="1"/>
  <c r="L237" i="7" s="1"/>
  <c r="H238" i="7"/>
  <c r="Q220" i="7"/>
  <c r="Q219" i="7" s="1"/>
  <c r="M219" i="7"/>
  <c r="Q214" i="7"/>
  <c r="Q213" i="7" s="1"/>
  <c r="M213" i="7"/>
  <c r="Q208" i="7"/>
  <c r="Q207" i="7" s="1"/>
  <c r="M207" i="7"/>
  <c r="Q202" i="7"/>
  <c r="Q201" i="7" s="1"/>
  <c r="M201" i="7"/>
  <c r="Q196" i="7"/>
  <c r="Q195" i="7" s="1"/>
  <c r="M195" i="7"/>
  <c r="M131" i="7"/>
  <c r="G410" i="6"/>
  <c r="M125" i="7"/>
  <c r="G408" i="6"/>
  <c r="M119" i="7"/>
  <c r="G406" i="6"/>
  <c r="M400" i="6"/>
  <c r="O99" i="7"/>
  <c r="G99" i="7"/>
  <c r="Q186" i="11"/>
  <c r="Q183" i="11"/>
  <c r="G183" i="11"/>
  <c r="G182" i="7"/>
  <c r="J71" i="7"/>
  <c r="H71" i="7"/>
  <c r="K71" i="7"/>
  <c r="L177" i="11"/>
  <c r="L176" i="7"/>
  <c r="Q174" i="11"/>
  <c r="Q171" i="11"/>
  <c r="G171" i="11"/>
  <c r="G170" i="7"/>
  <c r="J43" i="7"/>
  <c r="H43" i="7"/>
  <c r="K43" i="7"/>
  <c r="L165" i="11"/>
  <c r="L164" i="11" s="1"/>
  <c r="L164" i="7"/>
  <c r="Q162" i="11"/>
  <c r="O22" i="7"/>
  <c r="M22" i="7"/>
  <c r="P22" i="7"/>
  <c r="Q21" i="7"/>
  <c r="E22" i="7"/>
  <c r="C22" i="7"/>
  <c r="F22" i="7"/>
  <c r="G21" i="7"/>
  <c r="G144" i="7"/>
  <c r="C20" i="7"/>
  <c r="G140" i="7"/>
  <c r="C16" i="7"/>
  <c r="G136" i="7"/>
  <c r="C12" i="7"/>
  <c r="G435" i="6"/>
  <c r="C435" i="6"/>
  <c r="D6" i="13"/>
  <c r="I6" i="13" s="1"/>
  <c r="G425" i="11"/>
  <c r="L425" i="7"/>
  <c r="L425" i="11" s="1"/>
  <c r="Q425" i="7"/>
  <c r="Q425" i="11" s="1"/>
  <c r="G417" i="11"/>
  <c r="L417" i="7"/>
  <c r="L417" i="11" s="1"/>
  <c r="Q417" i="7"/>
  <c r="Q417" i="11" s="1"/>
  <c r="G409" i="11"/>
  <c r="L409" i="7"/>
  <c r="L409" i="11" s="1"/>
  <c r="Q409" i="7"/>
  <c r="Q409" i="11" s="1"/>
  <c r="G187" i="11"/>
  <c r="L187" i="7"/>
  <c r="L187" i="11" s="1"/>
  <c r="Q187" i="7"/>
  <c r="Q187" i="11" s="1"/>
  <c r="G175" i="11"/>
  <c r="L175" i="7"/>
  <c r="L175" i="11" s="1"/>
  <c r="Q175" i="7"/>
  <c r="Q175" i="11" s="1"/>
  <c r="G163" i="11"/>
  <c r="L163" i="7"/>
  <c r="Q163" i="7"/>
  <c r="Q163" i="11" s="1"/>
  <c r="I102" i="6"/>
  <c r="M102" i="6"/>
  <c r="N102" i="6" s="1"/>
  <c r="Q494" i="7"/>
  <c r="Q493" i="7" s="1"/>
  <c r="M493" i="7"/>
  <c r="Q488" i="7"/>
  <c r="Q487" i="7" s="1"/>
  <c r="M487" i="7"/>
  <c r="Q482" i="7"/>
  <c r="Q481" i="7" s="1"/>
  <c r="M481" i="7"/>
  <c r="Q476" i="7"/>
  <c r="Q475" i="7" s="1"/>
  <c r="M475" i="7"/>
  <c r="Q470" i="7"/>
  <c r="Q469" i="7" s="1"/>
  <c r="M469" i="7"/>
  <c r="M454" i="7"/>
  <c r="G420" i="6"/>
  <c r="M442" i="7"/>
  <c r="G416" i="6"/>
  <c r="K428" i="7"/>
  <c r="P430" i="7"/>
  <c r="P429" i="7" s="1"/>
  <c r="J412" i="6"/>
  <c r="N430" i="7"/>
  <c r="N429" i="7" s="1"/>
  <c r="I428" i="7"/>
  <c r="H412" i="6"/>
  <c r="O428" i="7"/>
  <c r="M412" i="6"/>
  <c r="P284" i="7"/>
  <c r="P283" i="7" s="1"/>
  <c r="P235" i="7" s="1"/>
  <c r="K235" i="7"/>
  <c r="N284" i="7"/>
  <c r="N283" i="7" s="1"/>
  <c r="N235" i="7" s="1"/>
  <c r="I235" i="7"/>
  <c r="P274" i="7"/>
  <c r="P273" i="7" s="1"/>
  <c r="P233" i="7" s="1"/>
  <c r="K233" i="7"/>
  <c r="N274" i="7"/>
  <c r="N273" i="7" s="1"/>
  <c r="N233" i="7" s="1"/>
  <c r="I233" i="7"/>
  <c r="P264" i="7"/>
  <c r="P263" i="7" s="1"/>
  <c r="P231" i="7" s="1"/>
  <c r="K231" i="7"/>
  <c r="N264" i="7"/>
  <c r="N263" i="7" s="1"/>
  <c r="N231" i="7" s="1"/>
  <c r="I231" i="7"/>
  <c r="P254" i="7"/>
  <c r="P253" i="7" s="1"/>
  <c r="P229" i="7" s="1"/>
  <c r="K229" i="7"/>
  <c r="N254" i="7"/>
  <c r="N253" i="7" s="1"/>
  <c r="N229" i="7" s="1"/>
  <c r="I229" i="7"/>
  <c r="P244" i="7"/>
  <c r="P243" i="7" s="1"/>
  <c r="P227" i="7" s="1"/>
  <c r="K227" i="7"/>
  <c r="N244" i="7"/>
  <c r="N243" i="7" s="1"/>
  <c r="N227" i="7" s="1"/>
  <c r="I227" i="7"/>
  <c r="M222" i="7"/>
  <c r="Q223" i="7"/>
  <c r="Q222" i="7" s="1"/>
  <c r="M216" i="7"/>
  <c r="Q217" i="7"/>
  <c r="Q216" i="7" s="1"/>
  <c r="M210" i="7"/>
  <c r="Q211" i="7"/>
  <c r="Q210" i="7" s="1"/>
  <c r="M204" i="7"/>
  <c r="Q205" i="7"/>
  <c r="Q204" i="7" s="1"/>
  <c r="M198" i="7"/>
  <c r="Q199" i="7"/>
  <c r="Q198" i="7" s="1"/>
  <c r="N101" i="7"/>
  <c r="N100" i="7" s="1"/>
  <c r="I99" i="7"/>
  <c r="H400" i="6"/>
  <c r="O92" i="7"/>
  <c r="M92" i="7"/>
  <c r="P92" i="7"/>
  <c r="E92" i="7"/>
  <c r="C92" i="7"/>
  <c r="D92" i="7" s="1"/>
  <c r="F92" i="7"/>
  <c r="J85" i="7"/>
  <c r="H85" i="7"/>
  <c r="K85" i="7"/>
  <c r="G179" i="11"/>
  <c r="O64" i="7"/>
  <c r="N64" i="7" s="1"/>
  <c r="M64" i="7"/>
  <c r="P64" i="7"/>
  <c r="E64" i="7"/>
  <c r="C64" i="7"/>
  <c r="F64" i="7"/>
  <c r="J57" i="7"/>
  <c r="H57" i="7"/>
  <c r="K57" i="7"/>
  <c r="I57" i="7"/>
  <c r="G167" i="11"/>
  <c r="G164" i="11"/>
  <c r="I22" i="11"/>
  <c r="E158" i="7"/>
  <c r="C158" i="7"/>
  <c r="F158" i="7"/>
  <c r="G143" i="7"/>
  <c r="C19" i="7"/>
  <c r="G139" i="7"/>
  <c r="C15" i="7"/>
  <c r="G135" i="7"/>
  <c r="C11" i="7"/>
  <c r="J435" i="6"/>
  <c r="F435" i="6"/>
  <c r="G423" i="11"/>
  <c r="L423" i="7"/>
  <c r="L423" i="11" s="1"/>
  <c r="Q423" i="7"/>
  <c r="Q423" i="11" s="1"/>
  <c r="G415" i="11"/>
  <c r="L415" i="7"/>
  <c r="L415" i="11" s="1"/>
  <c r="Q415" i="7"/>
  <c r="Q415" i="11" s="1"/>
  <c r="G184" i="11"/>
  <c r="Q184" i="7"/>
  <c r="Q184" i="11" s="1"/>
  <c r="L184" i="7"/>
  <c r="G172" i="11"/>
  <c r="Q172" i="7"/>
  <c r="Q172" i="11" s="1"/>
  <c r="L172" i="7"/>
  <c r="G160" i="11"/>
  <c r="G158" i="11" s="1"/>
  <c r="Q160" i="7"/>
  <c r="L160" i="7"/>
  <c r="L160" i="11" s="1"/>
  <c r="Q140" i="6"/>
  <c r="Q262" i="6"/>
  <c r="Q261" i="6" s="1"/>
  <c r="M140" i="6"/>
  <c r="M262" i="6"/>
  <c r="M261" i="6" s="1"/>
  <c r="I140" i="6"/>
  <c r="I262" i="6"/>
  <c r="I261" i="6" s="1"/>
  <c r="E140" i="6"/>
  <c r="E262" i="6"/>
  <c r="E261" i="6" s="1"/>
  <c r="E7" i="13"/>
  <c r="E8" i="13"/>
  <c r="E6" i="13"/>
  <c r="D368" i="6"/>
  <c r="Q113" i="7"/>
  <c r="Q112" i="7" s="1"/>
  <c r="I399" i="6"/>
  <c r="M100" i="7"/>
  <c r="Q101" i="7"/>
  <c r="Q100" i="7" s="1"/>
  <c r="I21" i="12"/>
  <c r="G72" i="12"/>
  <c r="C23" i="12"/>
  <c r="D114" i="12"/>
  <c r="I101" i="12"/>
  <c r="C101" i="12"/>
  <c r="L100" i="12"/>
  <c r="O74" i="12"/>
  <c r="B87" i="12"/>
  <c r="B153" i="12"/>
  <c r="J87" i="12"/>
  <c r="M101" i="12"/>
  <c r="G87" i="12"/>
  <c r="C74" i="12"/>
  <c r="M87" i="12"/>
  <c r="H20" i="12"/>
  <c r="O114" i="12"/>
  <c r="M153" i="12"/>
  <c r="E87" i="12"/>
  <c r="N23" i="12"/>
  <c r="G23" i="12"/>
  <c r="D101" i="12"/>
  <c r="J153" i="12"/>
  <c r="I23" i="12"/>
  <c r="L113" i="12"/>
  <c r="D20" i="12"/>
  <c r="O153" i="12"/>
  <c r="C21" i="12"/>
  <c r="N101" i="12"/>
  <c r="J74" i="12"/>
  <c r="O98" i="12"/>
  <c r="B101" i="12"/>
  <c r="E114" i="12"/>
  <c r="M74" i="12"/>
  <c r="I74" i="12"/>
  <c r="N22" i="12"/>
  <c r="G74" i="12"/>
  <c r="O111" i="12"/>
  <c r="O101" i="12"/>
  <c r="I87" i="12"/>
  <c r="H22" i="12"/>
  <c r="E22" i="12"/>
  <c r="J23" i="12"/>
  <c r="H74" i="12"/>
  <c r="B10" i="12"/>
  <c r="E74" i="12"/>
  <c r="L20" i="12"/>
  <c r="L22" i="12"/>
  <c r="G114" i="12"/>
  <c r="E20" i="12"/>
  <c r="H114" i="12"/>
  <c r="B23" i="12"/>
  <c r="E153" i="12"/>
  <c r="E23" i="12"/>
  <c r="N153" i="12"/>
  <c r="M98" i="12"/>
  <c r="O87" i="12"/>
  <c r="M111" i="12"/>
  <c r="J101" i="12"/>
  <c r="O23" i="12"/>
  <c r="O22" i="12"/>
  <c r="N20" i="12"/>
  <c r="O85" i="12"/>
  <c r="L153" i="12"/>
  <c r="B22" i="12"/>
  <c r="J114" i="12"/>
  <c r="B114" i="12"/>
  <c r="I114" i="12"/>
  <c r="M21" i="12"/>
  <c r="N86" i="12"/>
  <c r="C153" i="12"/>
  <c r="J21" i="12"/>
  <c r="D22" i="12"/>
  <c r="N114" i="12"/>
  <c r="C87" i="12"/>
  <c r="I153" i="12"/>
  <c r="G101" i="12"/>
  <c r="H87" i="12"/>
  <c r="B20" i="12"/>
  <c r="C114" i="12"/>
  <c r="D87" i="12"/>
  <c r="G21" i="12"/>
  <c r="B74" i="12"/>
  <c r="D23" i="12"/>
  <c r="N150" i="12"/>
  <c r="G153" i="12"/>
  <c r="M114" i="12"/>
  <c r="E101" i="12"/>
  <c r="H153" i="12"/>
  <c r="N72" i="12"/>
  <c r="D153" i="12"/>
  <c r="D74" i="12"/>
  <c r="N87" i="12"/>
  <c r="M85" i="12"/>
  <c r="O20" i="12"/>
  <c r="L23" i="12"/>
  <c r="H101" i="12"/>
  <c r="L74" i="12"/>
  <c r="N74" i="12"/>
  <c r="N50" i="7" l="1"/>
  <c r="N43" i="7"/>
  <c r="D92" i="11"/>
  <c r="D85" i="7"/>
  <c r="N43" i="11"/>
  <c r="I43" i="11"/>
  <c r="N22" i="7"/>
  <c r="I29" i="7"/>
  <c r="D50" i="7"/>
  <c r="D64" i="7"/>
  <c r="I57" i="11"/>
  <c r="D78" i="11"/>
  <c r="D36" i="7"/>
  <c r="I64" i="7"/>
  <c r="D36" i="11"/>
  <c r="I71" i="11"/>
  <c r="I85" i="7"/>
  <c r="I71" i="7"/>
  <c r="N64" i="11"/>
  <c r="N36" i="7"/>
  <c r="N22" i="11"/>
  <c r="N50" i="11"/>
  <c r="N432" i="7"/>
  <c r="L413" i="6" s="1"/>
  <c r="Q433" i="7"/>
  <c r="Q432" i="7" s="1"/>
  <c r="C380" i="6"/>
  <c r="J225" i="7"/>
  <c r="J225" i="11"/>
  <c r="D158" i="7"/>
  <c r="Q182" i="7"/>
  <c r="Q185" i="7"/>
  <c r="O185" i="7" s="1"/>
  <c r="O155" i="7" s="1"/>
  <c r="Q176" i="11"/>
  <c r="L104" i="7"/>
  <c r="L103" i="7" s="1"/>
  <c r="L99" i="7" s="1"/>
  <c r="H103" i="7"/>
  <c r="L116" i="7"/>
  <c r="L115" i="7" s="1"/>
  <c r="H115" i="7"/>
  <c r="G356" i="6"/>
  <c r="C356" i="6" s="1"/>
  <c r="N92" i="7"/>
  <c r="N92" i="11"/>
  <c r="L188" i="7"/>
  <c r="K188" i="7" s="1"/>
  <c r="K156" i="7" s="1"/>
  <c r="I85" i="11"/>
  <c r="L179" i="7"/>
  <c r="L173" i="11"/>
  <c r="D50" i="11"/>
  <c r="I43" i="7"/>
  <c r="D164" i="7"/>
  <c r="D148" i="7" s="1"/>
  <c r="G148" i="7" s="1"/>
  <c r="Q161" i="7"/>
  <c r="P161" i="7" s="1"/>
  <c r="P147" i="7" s="1"/>
  <c r="F158" i="11"/>
  <c r="C158" i="11"/>
  <c r="E158" i="11"/>
  <c r="I21" i="7"/>
  <c r="G368" i="6"/>
  <c r="C368" i="6" s="1"/>
  <c r="L184" i="11"/>
  <c r="L182" i="11" s="1"/>
  <c r="L182" i="7"/>
  <c r="C135" i="7"/>
  <c r="G416" i="7"/>
  <c r="C143" i="7"/>
  <c r="D146" i="7"/>
  <c r="C146" i="7"/>
  <c r="E179" i="11"/>
  <c r="E153" i="11" s="1"/>
  <c r="C179" i="11"/>
  <c r="C153" i="11" s="1"/>
  <c r="F179" i="11"/>
  <c r="F153" i="11" s="1"/>
  <c r="M411" i="6"/>
  <c r="H411" i="6"/>
  <c r="N428" i="7"/>
  <c r="L412" i="6"/>
  <c r="P428" i="7"/>
  <c r="N412" i="6"/>
  <c r="Q442" i="7"/>
  <c r="Q441" i="7" s="1"/>
  <c r="M441" i="7"/>
  <c r="K416" i="6" s="1"/>
  <c r="L163" i="11"/>
  <c r="L161" i="11" s="1"/>
  <c r="L161" i="7"/>
  <c r="G410" i="7"/>
  <c r="C140" i="7"/>
  <c r="G426" i="7"/>
  <c r="F21" i="7"/>
  <c r="E21" i="7"/>
  <c r="M21" i="7"/>
  <c r="O161" i="7"/>
  <c r="O147" i="7" s="1"/>
  <c r="K164" i="7"/>
  <c r="K148" i="7" s="1"/>
  <c r="J164" i="7"/>
  <c r="J148" i="7" s="1"/>
  <c r="H164" i="7"/>
  <c r="H148" i="7" s="1"/>
  <c r="E170" i="7"/>
  <c r="E150" i="7" s="1"/>
  <c r="C170" i="7"/>
  <c r="C150" i="7" s="1"/>
  <c r="F170" i="7"/>
  <c r="F150" i="7" s="1"/>
  <c r="Q170" i="7"/>
  <c r="Q173" i="7"/>
  <c r="K176" i="7"/>
  <c r="K152" i="7" s="1"/>
  <c r="J176" i="7"/>
  <c r="J152" i="7" s="1"/>
  <c r="H176" i="7"/>
  <c r="H152" i="7" s="1"/>
  <c r="E182" i="7"/>
  <c r="E154" i="7" s="1"/>
  <c r="C182" i="7"/>
  <c r="C154" i="7" s="1"/>
  <c r="F182" i="7"/>
  <c r="F154" i="7" s="1"/>
  <c r="O182" i="7"/>
  <c r="O154" i="7" s="1"/>
  <c r="M182" i="7"/>
  <c r="M154" i="7" s="1"/>
  <c r="P182" i="7"/>
  <c r="P154" i="7" s="1"/>
  <c r="P185" i="7"/>
  <c r="P155" i="7" s="1"/>
  <c r="M185" i="7"/>
  <c r="M155" i="7" s="1"/>
  <c r="M399" i="6"/>
  <c r="M118" i="7"/>
  <c r="K406" i="6" s="1"/>
  <c r="Q119" i="7"/>
  <c r="Q118" i="7" s="1"/>
  <c r="M124" i="7"/>
  <c r="K408" i="6" s="1"/>
  <c r="Q125" i="7"/>
  <c r="Q124" i="7" s="1"/>
  <c r="M130" i="7"/>
  <c r="K410" i="6" s="1"/>
  <c r="Q131" i="7"/>
  <c r="Q130" i="7" s="1"/>
  <c r="Q244" i="7"/>
  <c r="Q243" i="7" s="1"/>
  <c r="M243" i="7"/>
  <c r="M227" i="7" s="1"/>
  <c r="Q227" i="7" s="1"/>
  <c r="Q254" i="7"/>
  <c r="Q253" i="7" s="1"/>
  <c r="M253" i="7"/>
  <c r="M229" i="7" s="1"/>
  <c r="Q229" i="7" s="1"/>
  <c r="Q264" i="7"/>
  <c r="Q263" i="7" s="1"/>
  <c r="M263" i="7"/>
  <c r="M231" i="7" s="1"/>
  <c r="Q231" i="7" s="1"/>
  <c r="Q274" i="7"/>
  <c r="Q273" i="7" s="1"/>
  <c r="M273" i="7"/>
  <c r="M233" i="7" s="1"/>
  <c r="Q233" i="7" s="1"/>
  <c r="Q284" i="7"/>
  <c r="Q283" i="7" s="1"/>
  <c r="M283" i="7"/>
  <c r="M235" i="7" s="1"/>
  <c r="Q235" i="7" s="1"/>
  <c r="K225" i="7"/>
  <c r="F21" i="11"/>
  <c r="E21" i="11"/>
  <c r="M464" i="7"/>
  <c r="H462" i="7"/>
  <c r="M193" i="11"/>
  <c r="H191" i="11"/>
  <c r="M238" i="11"/>
  <c r="Q239" i="11"/>
  <c r="Q238" i="11" s="1"/>
  <c r="M288" i="11"/>
  <c r="M236" i="11" s="1"/>
  <c r="Q236" i="11" s="1"/>
  <c r="Q289" i="11"/>
  <c r="Q288" i="11" s="1"/>
  <c r="O191" i="11"/>
  <c r="Q208" i="11"/>
  <c r="Q207" i="11" s="1"/>
  <c r="M207" i="11"/>
  <c r="Q220" i="11"/>
  <c r="Q219" i="11" s="1"/>
  <c r="M219" i="11"/>
  <c r="G227" i="11"/>
  <c r="C225" i="11"/>
  <c r="G235" i="11"/>
  <c r="M395" i="11"/>
  <c r="Q396" i="11"/>
  <c r="Q395" i="11" s="1"/>
  <c r="M466" i="11"/>
  <c r="Q467" i="11"/>
  <c r="Q466" i="11" s="1"/>
  <c r="H469" i="11"/>
  <c r="L470" i="11"/>
  <c r="L469" i="11" s="1"/>
  <c r="Q482" i="11"/>
  <c r="Q481" i="11" s="1"/>
  <c r="M481" i="11"/>
  <c r="R130" i="12"/>
  <c r="Q110" i="7"/>
  <c r="Q109" i="7" s="1"/>
  <c r="M109" i="7"/>
  <c r="K403" i="6" s="1"/>
  <c r="Q166" i="11"/>
  <c r="Q164" i="11" s="1"/>
  <c r="Q164" i="7"/>
  <c r="C137" i="7"/>
  <c r="C9" i="7"/>
  <c r="G420" i="7"/>
  <c r="K21" i="11"/>
  <c r="F167" i="7"/>
  <c r="F149" i="7" s="1"/>
  <c r="E167" i="7"/>
  <c r="E149" i="7" s="1"/>
  <c r="C167" i="7"/>
  <c r="C149" i="7" s="1"/>
  <c r="K173" i="11"/>
  <c r="K151" i="11" s="1"/>
  <c r="J173" i="11"/>
  <c r="J151" i="11" s="1"/>
  <c r="H173" i="11"/>
  <c r="H151" i="11" s="1"/>
  <c r="G176" i="11"/>
  <c r="P176" i="11"/>
  <c r="P152" i="11" s="1"/>
  <c r="M176" i="11"/>
  <c r="M152" i="11" s="1"/>
  <c r="O176" i="11"/>
  <c r="O152" i="11" s="1"/>
  <c r="L185" i="7"/>
  <c r="E188" i="7"/>
  <c r="E156" i="7" s="1"/>
  <c r="C188" i="7"/>
  <c r="C156" i="7" s="1"/>
  <c r="F188" i="7"/>
  <c r="F156" i="7" s="1"/>
  <c r="Q188" i="7"/>
  <c r="H191" i="7"/>
  <c r="M193" i="7"/>
  <c r="H262" i="6"/>
  <c r="H261" i="6" s="1"/>
  <c r="H140" i="6"/>
  <c r="Q181" i="11"/>
  <c r="Q179" i="11" s="1"/>
  <c r="Q179" i="7"/>
  <c r="G133" i="7"/>
  <c r="C138" i="7"/>
  <c r="G422" i="7"/>
  <c r="L158" i="7"/>
  <c r="H21" i="7"/>
  <c r="F161" i="7"/>
  <c r="F147" i="7" s="1"/>
  <c r="E161" i="7"/>
  <c r="E147" i="7" s="1"/>
  <c r="C161" i="7"/>
  <c r="C147" i="7" s="1"/>
  <c r="L167" i="7"/>
  <c r="F173" i="7"/>
  <c r="F151" i="7" s="1"/>
  <c r="E173" i="7"/>
  <c r="E151" i="7" s="1"/>
  <c r="C173" i="7"/>
  <c r="C151" i="7" s="1"/>
  <c r="J179" i="7"/>
  <c r="J153" i="7" s="1"/>
  <c r="H179" i="7"/>
  <c r="H153" i="7" s="1"/>
  <c r="K179" i="7"/>
  <c r="K153" i="7" s="1"/>
  <c r="F185" i="7"/>
  <c r="F155" i="7" s="1"/>
  <c r="E185" i="7"/>
  <c r="E155" i="7" s="1"/>
  <c r="C185" i="7"/>
  <c r="C155" i="7" s="1"/>
  <c r="J188" i="7"/>
  <c r="J156" i="7" s="1"/>
  <c r="Q448" i="7"/>
  <c r="Q447" i="7" s="1"/>
  <c r="M447" i="7"/>
  <c r="K418" i="6" s="1"/>
  <c r="N237" i="7"/>
  <c r="N226" i="7"/>
  <c r="N225" i="7" s="1"/>
  <c r="M21" i="11"/>
  <c r="O227" i="11"/>
  <c r="O225" i="11" s="1"/>
  <c r="I225" i="11"/>
  <c r="N293" i="11"/>
  <c r="P293" i="11"/>
  <c r="Q366" i="11"/>
  <c r="Q365" i="11" s="1"/>
  <c r="M365" i="11"/>
  <c r="Q386" i="11"/>
  <c r="Q385" i="11" s="1"/>
  <c r="M385" i="11"/>
  <c r="Q476" i="11"/>
  <c r="Q475" i="11" s="1"/>
  <c r="M475" i="11"/>
  <c r="R64" i="12"/>
  <c r="R143" i="12"/>
  <c r="R12" i="12"/>
  <c r="R116" i="12"/>
  <c r="K400" i="6"/>
  <c r="Q160" i="11"/>
  <c r="Q158" i="11" s="1"/>
  <c r="Q158" i="7"/>
  <c r="L172" i="11"/>
  <c r="L170" i="11" s="1"/>
  <c r="L170" i="7"/>
  <c r="G408" i="7"/>
  <c r="C139" i="7"/>
  <c r="G424" i="7"/>
  <c r="G157" i="7"/>
  <c r="F146" i="7"/>
  <c r="E146" i="7"/>
  <c r="J21" i="11"/>
  <c r="F164" i="11"/>
  <c r="E164" i="11"/>
  <c r="C164" i="11"/>
  <c r="E167" i="11"/>
  <c r="C167" i="11"/>
  <c r="D167" i="11" s="1"/>
  <c r="F167" i="11"/>
  <c r="H399" i="6"/>
  <c r="N99" i="7"/>
  <c r="L400" i="6"/>
  <c r="J411" i="6"/>
  <c r="Q454" i="7"/>
  <c r="Q453" i="7" s="1"/>
  <c r="M453" i="7"/>
  <c r="K420" i="6" s="1"/>
  <c r="C136" i="7"/>
  <c r="G418" i="7"/>
  <c r="C144" i="7"/>
  <c r="D22" i="7"/>
  <c r="C21" i="7"/>
  <c r="P21" i="7"/>
  <c r="O21" i="7"/>
  <c r="Q161" i="11"/>
  <c r="J164" i="11"/>
  <c r="H164" i="11"/>
  <c r="K164" i="11"/>
  <c r="G170" i="11"/>
  <c r="Q170" i="11"/>
  <c r="Q173" i="11"/>
  <c r="L176" i="11"/>
  <c r="G182" i="11"/>
  <c r="Q182" i="11"/>
  <c r="Q185" i="11"/>
  <c r="H237" i="7"/>
  <c r="M239" i="7"/>
  <c r="H226" i="7"/>
  <c r="L227" i="7"/>
  <c r="M249" i="7"/>
  <c r="H228" i="7"/>
  <c r="L228" i="7" s="1"/>
  <c r="L229" i="7"/>
  <c r="M259" i="7"/>
  <c r="H230" i="7"/>
  <c r="L230" i="7" s="1"/>
  <c r="L231" i="7"/>
  <c r="M269" i="7"/>
  <c r="H232" i="7"/>
  <c r="L232" i="7" s="1"/>
  <c r="L233" i="7"/>
  <c r="M279" i="7"/>
  <c r="H234" i="7"/>
  <c r="L234" i="7" s="1"/>
  <c r="L235" i="7"/>
  <c r="M289" i="7"/>
  <c r="H236" i="7"/>
  <c r="L236" i="7" s="1"/>
  <c r="H293" i="7"/>
  <c r="M295" i="7"/>
  <c r="H349" i="7"/>
  <c r="M351" i="7"/>
  <c r="P237" i="7"/>
  <c r="P226" i="7"/>
  <c r="P225" i="7" s="1"/>
  <c r="M430" i="7"/>
  <c r="H428" i="7"/>
  <c r="G412" i="6"/>
  <c r="D22" i="11"/>
  <c r="C21" i="11"/>
  <c r="I29" i="11"/>
  <c r="N36" i="11"/>
  <c r="L191" i="11"/>
  <c r="L226" i="11"/>
  <c r="M248" i="11"/>
  <c r="Q249" i="11"/>
  <c r="Q248" i="11" s="1"/>
  <c r="M258" i="11"/>
  <c r="M230" i="11" s="1"/>
  <c r="Q230" i="11" s="1"/>
  <c r="Q259" i="11"/>
  <c r="Q258" i="11" s="1"/>
  <c r="M268" i="11"/>
  <c r="M232" i="11" s="1"/>
  <c r="Q232" i="11" s="1"/>
  <c r="Q269" i="11"/>
  <c r="Q268" i="11" s="1"/>
  <c r="M278" i="11"/>
  <c r="M234" i="11" s="1"/>
  <c r="Q234" i="11" s="1"/>
  <c r="Q279" i="11"/>
  <c r="Q278" i="11" s="1"/>
  <c r="M294" i="11"/>
  <c r="Q295" i="11"/>
  <c r="Q294" i="11" s="1"/>
  <c r="L349" i="11"/>
  <c r="M195" i="11"/>
  <c r="Q196" i="11"/>
  <c r="Q195" i="11" s="1"/>
  <c r="O237" i="11"/>
  <c r="P237" i="11"/>
  <c r="P226" i="11"/>
  <c r="P225" i="11" s="1"/>
  <c r="H243" i="11"/>
  <c r="L244" i="11"/>
  <c r="L243" i="11" s="1"/>
  <c r="H263" i="11"/>
  <c r="L264" i="11"/>
  <c r="L263" i="11" s="1"/>
  <c r="H283" i="11"/>
  <c r="L284" i="11"/>
  <c r="L283" i="11" s="1"/>
  <c r="Q310" i="11"/>
  <c r="Q309" i="11" s="1"/>
  <c r="M309" i="11"/>
  <c r="Q330" i="11"/>
  <c r="Q329" i="11" s="1"/>
  <c r="M329" i="11"/>
  <c r="H355" i="11"/>
  <c r="L356" i="11"/>
  <c r="L355" i="11" s="1"/>
  <c r="Q376" i="11"/>
  <c r="Q375" i="11" s="1"/>
  <c r="M375" i="11"/>
  <c r="O462" i="11"/>
  <c r="R25" i="12"/>
  <c r="N279" i="6"/>
  <c r="R279" i="6"/>
  <c r="G412" i="7"/>
  <c r="C141" i="7"/>
  <c r="H21" i="11"/>
  <c r="L173" i="7"/>
  <c r="E176" i="7"/>
  <c r="E152" i="7" s="1"/>
  <c r="C176" i="7"/>
  <c r="C152" i="7" s="1"/>
  <c r="F176" i="7"/>
  <c r="F152" i="7" s="1"/>
  <c r="Q176" i="7"/>
  <c r="F179" i="7"/>
  <c r="F153" i="7" s="1"/>
  <c r="E179" i="7"/>
  <c r="E153" i="7" s="1"/>
  <c r="C179" i="7"/>
  <c r="C153" i="7" s="1"/>
  <c r="L185" i="11"/>
  <c r="G188" i="11"/>
  <c r="Q188" i="11"/>
  <c r="Q122" i="7"/>
  <c r="Q121" i="7" s="1"/>
  <c r="M121" i="7"/>
  <c r="K407" i="6" s="1"/>
  <c r="Q128" i="7"/>
  <c r="Q127" i="7" s="1"/>
  <c r="M127" i="7"/>
  <c r="K409" i="6" s="1"/>
  <c r="Q169" i="11"/>
  <c r="Q167" i="11" s="1"/>
  <c r="Q167" i="7"/>
  <c r="C134" i="7"/>
  <c r="G414" i="7"/>
  <c r="C142" i="7"/>
  <c r="L158" i="11"/>
  <c r="K21" i="7"/>
  <c r="J21" i="7"/>
  <c r="G161" i="11"/>
  <c r="L167" i="11"/>
  <c r="G173" i="11"/>
  <c r="L179" i="11"/>
  <c r="G185" i="11"/>
  <c r="L188" i="11"/>
  <c r="J399" i="6"/>
  <c r="P99" i="7"/>
  <c r="N400" i="6"/>
  <c r="G225" i="7"/>
  <c r="O226" i="7"/>
  <c r="O225" i="7" s="1"/>
  <c r="O237" i="7"/>
  <c r="Q436" i="7"/>
  <c r="Q435" i="7" s="1"/>
  <c r="M435" i="7"/>
  <c r="K414" i="6" s="1"/>
  <c r="Q460" i="7"/>
  <c r="Q459" i="7" s="1"/>
  <c r="M459" i="7"/>
  <c r="K422" i="6" s="1"/>
  <c r="I225" i="7"/>
  <c r="P21" i="11"/>
  <c r="O21" i="11"/>
  <c r="M350" i="11"/>
  <c r="Q351" i="11"/>
  <c r="Q350" i="11" s="1"/>
  <c r="N237" i="11"/>
  <c r="N226" i="11"/>
  <c r="N225" i="11" s="1"/>
  <c r="N349" i="11"/>
  <c r="P349" i="11"/>
  <c r="Q202" i="11"/>
  <c r="Q201" i="11" s="1"/>
  <c r="M201" i="11"/>
  <c r="Q214" i="11"/>
  <c r="Q213" i="11" s="1"/>
  <c r="M213" i="11"/>
  <c r="H253" i="11"/>
  <c r="L254" i="11"/>
  <c r="L253" i="11" s="1"/>
  <c r="H273" i="11"/>
  <c r="L274" i="11"/>
  <c r="L273" i="11" s="1"/>
  <c r="H299" i="11"/>
  <c r="L300" i="11"/>
  <c r="L299" i="11" s="1"/>
  <c r="L293" i="11" s="1"/>
  <c r="Q320" i="11"/>
  <c r="Q319" i="11" s="1"/>
  <c r="M319" i="11"/>
  <c r="Q340" i="11"/>
  <c r="Q339" i="11" s="1"/>
  <c r="M339" i="11"/>
  <c r="H463" i="11"/>
  <c r="L464" i="11"/>
  <c r="L463" i="11" s="1"/>
  <c r="L462" i="11" s="1"/>
  <c r="R89" i="12"/>
  <c r="R76" i="12"/>
  <c r="R103" i="12"/>
  <c r="R38" i="12"/>
  <c r="R155" i="12"/>
  <c r="G102" i="12"/>
  <c r="H115" i="12"/>
  <c r="B59" i="12"/>
  <c r="N154" i="12"/>
  <c r="M115" i="12"/>
  <c r="G115" i="12"/>
  <c r="G112" i="12"/>
  <c r="D61" i="12"/>
  <c r="I115" i="12"/>
  <c r="O88" i="12"/>
  <c r="N88" i="12"/>
  <c r="E115" i="12"/>
  <c r="G154" i="12"/>
  <c r="H23" i="12"/>
  <c r="G99" i="12"/>
  <c r="B61" i="12"/>
  <c r="O115" i="12"/>
  <c r="N102" i="12"/>
  <c r="E88" i="12"/>
  <c r="J88" i="12"/>
  <c r="N115" i="12"/>
  <c r="B102" i="12"/>
  <c r="B75" i="12"/>
  <c r="I154" i="12"/>
  <c r="C115" i="12"/>
  <c r="B115" i="12"/>
  <c r="E59" i="12"/>
  <c r="E102" i="12"/>
  <c r="B88" i="12"/>
  <c r="G88" i="12"/>
  <c r="G86" i="12"/>
  <c r="D88" i="12"/>
  <c r="M154" i="12"/>
  <c r="M75" i="12"/>
  <c r="G150" i="12"/>
  <c r="I102" i="12"/>
  <c r="G152" i="12"/>
  <c r="C24" i="12"/>
  <c r="G75" i="12"/>
  <c r="O75" i="12"/>
  <c r="L111" i="12"/>
  <c r="D59" i="12"/>
  <c r="D115" i="12"/>
  <c r="O102" i="12"/>
  <c r="L87" i="12"/>
  <c r="L73" i="12"/>
  <c r="M24" i="12"/>
  <c r="B154" i="12"/>
  <c r="M22" i="12"/>
  <c r="J154" i="12"/>
  <c r="L98" i="12"/>
  <c r="E24" i="12"/>
  <c r="I88" i="12"/>
  <c r="L151" i="12"/>
  <c r="L101" i="12"/>
  <c r="C154" i="12"/>
  <c r="H102" i="12"/>
  <c r="H21" i="12"/>
  <c r="M88" i="12"/>
  <c r="C22" i="12"/>
  <c r="D102" i="12"/>
  <c r="O154" i="12"/>
  <c r="I75" i="12"/>
  <c r="D62" i="12"/>
  <c r="D24" i="12"/>
  <c r="B11" i="12"/>
  <c r="I61" i="12"/>
  <c r="D75" i="12"/>
  <c r="C20" i="12"/>
  <c r="C62" i="12"/>
  <c r="G61" i="12"/>
  <c r="E75" i="12"/>
  <c r="L102" i="12"/>
  <c r="M23" i="12"/>
  <c r="H75" i="12"/>
  <c r="C88" i="12"/>
  <c r="D154" i="12"/>
  <c r="B62" i="12"/>
  <c r="H154" i="12"/>
  <c r="J102" i="12"/>
  <c r="L85" i="12"/>
  <c r="L154" i="12"/>
  <c r="J115" i="12"/>
  <c r="H24" i="12"/>
  <c r="E61" i="12"/>
  <c r="N24" i="12"/>
  <c r="M102" i="12"/>
  <c r="C102" i="12"/>
  <c r="J75" i="12"/>
  <c r="B24" i="12"/>
  <c r="O24" i="12"/>
  <c r="C75" i="12"/>
  <c r="E154" i="12"/>
  <c r="L75" i="12"/>
  <c r="L24" i="12"/>
  <c r="N75" i="12"/>
  <c r="L114" i="12"/>
  <c r="L115" i="12"/>
  <c r="E62" i="12"/>
  <c r="H88" i="12"/>
  <c r="J61" i="12"/>
  <c r="M20" i="12"/>
  <c r="G24" i="12"/>
  <c r="J24" i="12"/>
  <c r="I24" i="12"/>
  <c r="I21" i="11" l="1"/>
  <c r="H188" i="7"/>
  <c r="H156" i="7" s="1"/>
  <c r="N21" i="7"/>
  <c r="D21" i="7"/>
  <c r="G225" i="11"/>
  <c r="L237" i="11"/>
  <c r="M161" i="7"/>
  <c r="M147" i="7" s="1"/>
  <c r="I179" i="7"/>
  <c r="I153" i="7" s="1"/>
  <c r="D176" i="7"/>
  <c r="D152" i="7" s="1"/>
  <c r="D188" i="7"/>
  <c r="D156" i="7" s="1"/>
  <c r="G156" i="7" s="1"/>
  <c r="G507" i="7" s="1"/>
  <c r="G405" i="6"/>
  <c r="M116" i="7"/>
  <c r="G401" i="6"/>
  <c r="G399" i="6" s="1"/>
  <c r="H99" i="7"/>
  <c r="M104" i="7"/>
  <c r="G499" i="7"/>
  <c r="G511" i="7" s="1"/>
  <c r="G537" i="7" s="1"/>
  <c r="R156" i="12"/>
  <c r="R104" i="12"/>
  <c r="M464" i="11"/>
  <c r="H462" i="11"/>
  <c r="M300" i="11"/>
  <c r="H293" i="11"/>
  <c r="M274" i="11"/>
  <c r="H233" i="11"/>
  <c r="L233" i="11" s="1"/>
  <c r="M254" i="11"/>
  <c r="H229" i="11"/>
  <c r="L229" i="11" s="1"/>
  <c r="N399" i="6"/>
  <c r="E185" i="11"/>
  <c r="E155" i="11" s="1"/>
  <c r="C185" i="11"/>
  <c r="C155" i="11" s="1"/>
  <c r="F185" i="11"/>
  <c r="F155" i="11" s="1"/>
  <c r="E173" i="11"/>
  <c r="E151" i="11" s="1"/>
  <c r="C173" i="11"/>
  <c r="C151" i="11" s="1"/>
  <c r="F173" i="11"/>
  <c r="F151" i="11" s="1"/>
  <c r="E161" i="11"/>
  <c r="C161" i="11"/>
  <c r="F161" i="11"/>
  <c r="G414" i="11"/>
  <c r="E414" i="7"/>
  <c r="E414" i="11" s="1"/>
  <c r="C414" i="7"/>
  <c r="C501" i="7" s="1"/>
  <c r="F414" i="7"/>
  <c r="F414" i="11" s="1"/>
  <c r="C133" i="7"/>
  <c r="P167" i="7"/>
  <c r="P149" i="7" s="1"/>
  <c r="O167" i="7"/>
  <c r="O149" i="7" s="1"/>
  <c r="M167" i="7"/>
  <c r="M149" i="7" s="1"/>
  <c r="P188" i="11"/>
  <c r="P156" i="11" s="1"/>
  <c r="M188" i="11"/>
  <c r="M156" i="11" s="1"/>
  <c r="O188" i="11"/>
  <c r="O156" i="11" s="1"/>
  <c r="K185" i="11"/>
  <c r="K155" i="11" s="1"/>
  <c r="J185" i="11"/>
  <c r="J155" i="11" s="1"/>
  <c r="H185" i="11"/>
  <c r="H155" i="11" s="1"/>
  <c r="G152" i="7"/>
  <c r="G503" i="7" s="1"/>
  <c r="J173" i="7"/>
  <c r="J151" i="7" s="1"/>
  <c r="H173" i="7"/>
  <c r="H151" i="7" s="1"/>
  <c r="K173" i="7"/>
  <c r="K151" i="7" s="1"/>
  <c r="G412" i="11"/>
  <c r="E412" i="7"/>
  <c r="E412" i="11" s="1"/>
  <c r="C412" i="7"/>
  <c r="C412" i="11" s="1"/>
  <c r="F412" i="7"/>
  <c r="F412" i="11" s="1"/>
  <c r="M356" i="11"/>
  <c r="H349" i="11"/>
  <c r="M284" i="11"/>
  <c r="H235" i="11"/>
  <c r="L235" i="11" s="1"/>
  <c r="M264" i="11"/>
  <c r="H231" i="11"/>
  <c r="L231" i="11" s="1"/>
  <c r="M244" i="11"/>
  <c r="H227" i="11"/>
  <c r="H237" i="11"/>
  <c r="M228" i="11"/>
  <c r="Q228" i="11" s="1"/>
  <c r="G411" i="6"/>
  <c r="Q430" i="7"/>
  <c r="Q429" i="7" s="1"/>
  <c r="Q428" i="7" s="1"/>
  <c r="M429" i="7"/>
  <c r="M288" i="7"/>
  <c r="M236" i="7" s="1"/>
  <c r="Q236" i="7" s="1"/>
  <c r="Q289" i="7"/>
  <c r="Q288" i="7" s="1"/>
  <c r="M268" i="7"/>
  <c r="M232" i="7" s="1"/>
  <c r="Q232" i="7" s="1"/>
  <c r="Q269" i="7"/>
  <c r="Q268" i="7" s="1"/>
  <c r="M248" i="7"/>
  <c r="M228" i="7" s="1"/>
  <c r="Q228" i="7" s="1"/>
  <c r="Q249" i="7"/>
  <c r="Q248" i="7" s="1"/>
  <c r="H225" i="7"/>
  <c r="L226" i="7"/>
  <c r="L225" i="7" s="1"/>
  <c r="P182" i="11"/>
  <c r="P154" i="11" s="1"/>
  <c r="O182" i="11"/>
  <c r="O154" i="11" s="1"/>
  <c r="M182" i="11"/>
  <c r="M154" i="11" s="1"/>
  <c r="J176" i="11"/>
  <c r="J152" i="11" s="1"/>
  <c r="H176" i="11"/>
  <c r="H152" i="11" s="1"/>
  <c r="K176" i="11"/>
  <c r="K152" i="11" s="1"/>
  <c r="P170" i="11"/>
  <c r="O170" i="11"/>
  <c r="M170" i="11"/>
  <c r="K148" i="11"/>
  <c r="H148" i="11"/>
  <c r="O161" i="11"/>
  <c r="M161" i="11"/>
  <c r="P161" i="11"/>
  <c r="G418" i="11"/>
  <c r="E418" i="7"/>
  <c r="E418" i="11" s="1"/>
  <c r="C418" i="7"/>
  <c r="C418" i="11" s="1"/>
  <c r="F418" i="7"/>
  <c r="F418" i="11" s="1"/>
  <c r="L399" i="6"/>
  <c r="D149" i="11"/>
  <c r="E149" i="11"/>
  <c r="E148" i="11"/>
  <c r="F148" i="11"/>
  <c r="E157" i="7"/>
  <c r="F145" i="7"/>
  <c r="G408" i="11"/>
  <c r="E408" i="7"/>
  <c r="E408" i="11" s="1"/>
  <c r="C408" i="7"/>
  <c r="C408" i="11" s="1"/>
  <c r="F408" i="7"/>
  <c r="F408" i="11" s="1"/>
  <c r="G407" i="11"/>
  <c r="L407" i="11"/>
  <c r="Q407" i="7"/>
  <c r="Q407" i="11" s="1"/>
  <c r="J170" i="11"/>
  <c r="H170" i="11"/>
  <c r="K170" i="11"/>
  <c r="P158" i="11"/>
  <c r="Q157" i="11"/>
  <c r="O158" i="11"/>
  <c r="M158" i="11"/>
  <c r="R144" i="12"/>
  <c r="R65" i="12"/>
  <c r="D185" i="7"/>
  <c r="D155" i="7" s="1"/>
  <c r="G155" i="7" s="1"/>
  <c r="G506" i="7" s="1"/>
  <c r="L153" i="7"/>
  <c r="D173" i="7"/>
  <c r="D151" i="7" s="1"/>
  <c r="G151" i="7" s="1"/>
  <c r="G502" i="7" s="1"/>
  <c r="J167" i="7"/>
  <c r="J149" i="7" s="1"/>
  <c r="H167" i="7"/>
  <c r="H149" i="7" s="1"/>
  <c r="K167" i="7"/>
  <c r="K149" i="7" s="1"/>
  <c r="K158" i="7"/>
  <c r="L157" i="7"/>
  <c r="J158" i="7"/>
  <c r="H158" i="7"/>
  <c r="G422" i="11"/>
  <c r="E422" i="7"/>
  <c r="E422" i="11" s="1"/>
  <c r="C422" i="7"/>
  <c r="F422" i="7"/>
  <c r="F422" i="11" s="1"/>
  <c r="O179" i="11"/>
  <c r="O153" i="11" s="1"/>
  <c r="M179" i="11"/>
  <c r="M153" i="11" s="1"/>
  <c r="P179" i="11"/>
  <c r="P153" i="11" s="1"/>
  <c r="J185" i="7"/>
  <c r="J155" i="7" s="1"/>
  <c r="H185" i="7"/>
  <c r="H155" i="7" s="1"/>
  <c r="K185" i="7"/>
  <c r="K155" i="7" s="1"/>
  <c r="I173" i="11"/>
  <c r="I151" i="11" s="1"/>
  <c r="L151" i="11" s="1"/>
  <c r="D167" i="7"/>
  <c r="D149" i="7" s="1"/>
  <c r="G149" i="7" s="1"/>
  <c r="G500" i="7" s="1"/>
  <c r="G420" i="11"/>
  <c r="E420" i="7"/>
  <c r="E420" i="11" s="1"/>
  <c r="C420" i="7"/>
  <c r="C420" i="11" s="1"/>
  <c r="F420" i="7"/>
  <c r="F420" i="11" s="1"/>
  <c r="O164" i="7"/>
  <c r="O148" i="7" s="1"/>
  <c r="M164" i="7"/>
  <c r="M148" i="7" s="1"/>
  <c r="P164" i="7"/>
  <c r="P148" i="7" s="1"/>
  <c r="R131" i="12"/>
  <c r="M470" i="11"/>
  <c r="M226" i="11"/>
  <c r="Q193" i="11"/>
  <c r="Q192" i="11" s="1"/>
  <c r="Q191" i="11" s="1"/>
  <c r="M192" i="11"/>
  <c r="Q464" i="7"/>
  <c r="Q463" i="7" s="1"/>
  <c r="Q462" i="7" s="1"/>
  <c r="M463" i="7"/>
  <c r="M462" i="7" s="1"/>
  <c r="O170" i="7"/>
  <c r="O150" i="7" s="1"/>
  <c r="M170" i="7"/>
  <c r="M150" i="7" s="1"/>
  <c r="P170" i="7"/>
  <c r="P150" i="7" s="1"/>
  <c r="G410" i="11"/>
  <c r="E410" i="7"/>
  <c r="C410" i="7"/>
  <c r="F410" i="7"/>
  <c r="K161" i="11"/>
  <c r="J161" i="11"/>
  <c r="H161" i="11"/>
  <c r="N411" i="6"/>
  <c r="L411" i="6"/>
  <c r="G146" i="7"/>
  <c r="C145" i="7"/>
  <c r="G416" i="11"/>
  <c r="E416" i="7"/>
  <c r="E416" i="11" s="1"/>
  <c r="C416" i="7"/>
  <c r="C502" i="7" s="1"/>
  <c r="C514" i="7" s="1"/>
  <c r="C527" i="7" s="1"/>
  <c r="F416" i="7"/>
  <c r="F416" i="11" s="1"/>
  <c r="K182" i="7"/>
  <c r="K154" i="7" s="1"/>
  <c r="J182" i="7"/>
  <c r="J154" i="7" s="1"/>
  <c r="H182" i="7"/>
  <c r="H154" i="7" s="1"/>
  <c r="E146" i="11"/>
  <c r="G157" i="11"/>
  <c r="C11" i="13" s="1"/>
  <c r="F146" i="11"/>
  <c r="R90" i="12"/>
  <c r="R39" i="12"/>
  <c r="R77" i="12"/>
  <c r="J188" i="11"/>
  <c r="J156" i="11" s="1"/>
  <c r="H188" i="11"/>
  <c r="H156" i="11" s="1"/>
  <c r="K188" i="11"/>
  <c r="K156" i="11" s="1"/>
  <c r="K179" i="11"/>
  <c r="K153" i="11" s="1"/>
  <c r="H179" i="11"/>
  <c r="H153" i="11" s="1"/>
  <c r="J179" i="11"/>
  <c r="J153" i="11" s="1"/>
  <c r="K167" i="11"/>
  <c r="H167" i="11"/>
  <c r="J167" i="11"/>
  <c r="J158" i="11"/>
  <c r="H158" i="11"/>
  <c r="K158" i="11"/>
  <c r="L157" i="11"/>
  <c r="O167" i="11"/>
  <c r="M167" i="11"/>
  <c r="P167" i="11"/>
  <c r="F188" i="11"/>
  <c r="F156" i="11" s="1"/>
  <c r="E188" i="11"/>
  <c r="E156" i="11" s="1"/>
  <c r="C188" i="11"/>
  <c r="C156" i="11" s="1"/>
  <c r="D179" i="7"/>
  <c r="D153" i="7" s="1"/>
  <c r="G153" i="7" s="1"/>
  <c r="G504" i="7" s="1"/>
  <c r="O176" i="7"/>
  <c r="O152" i="7" s="1"/>
  <c r="M176" i="7"/>
  <c r="M152" i="7" s="1"/>
  <c r="P176" i="7"/>
  <c r="P152" i="7" s="1"/>
  <c r="S279" i="6"/>
  <c r="W279" i="6"/>
  <c r="R26" i="12"/>
  <c r="D21" i="11"/>
  <c r="M350" i="7"/>
  <c r="M349" i="7" s="1"/>
  <c r="Q351" i="7"/>
  <c r="Q350" i="7" s="1"/>
  <c r="Q349" i="7" s="1"/>
  <c r="M294" i="7"/>
  <c r="M293" i="7" s="1"/>
  <c r="Q295" i="7"/>
  <c r="Q294" i="7" s="1"/>
  <c r="Q293" i="7" s="1"/>
  <c r="M278" i="7"/>
  <c r="M234" i="7" s="1"/>
  <c r="Q234" i="7" s="1"/>
  <c r="Q279" i="7"/>
  <c r="Q278" i="7" s="1"/>
  <c r="M258" i="7"/>
  <c r="M230" i="7" s="1"/>
  <c r="Q230" i="7" s="1"/>
  <c r="Q259" i="7"/>
  <c r="Q258" i="7" s="1"/>
  <c r="M238" i="7"/>
  <c r="Q239" i="7"/>
  <c r="Q238" i="7" s="1"/>
  <c r="Q237" i="7" s="1"/>
  <c r="O185" i="11"/>
  <c r="O155" i="11" s="1"/>
  <c r="M185" i="11"/>
  <c r="M155" i="11" s="1"/>
  <c r="P185" i="11"/>
  <c r="P155" i="11" s="1"/>
  <c r="F182" i="11"/>
  <c r="F154" i="11" s="1"/>
  <c r="C182" i="11"/>
  <c r="C154" i="11" s="1"/>
  <c r="E182" i="11"/>
  <c r="E154" i="11" s="1"/>
  <c r="O173" i="11"/>
  <c r="O151" i="11" s="1"/>
  <c r="M173" i="11"/>
  <c r="M151" i="11" s="1"/>
  <c r="P173" i="11"/>
  <c r="P151" i="11" s="1"/>
  <c r="F170" i="11"/>
  <c r="C170" i="11"/>
  <c r="E170" i="11"/>
  <c r="I164" i="11"/>
  <c r="J148" i="11"/>
  <c r="F149" i="11"/>
  <c r="C149" i="11"/>
  <c r="C148" i="11"/>
  <c r="D164" i="11"/>
  <c r="E145" i="7"/>
  <c r="F157" i="7"/>
  <c r="G424" i="11"/>
  <c r="E424" i="7"/>
  <c r="E424" i="11" s="1"/>
  <c r="C424" i="7"/>
  <c r="C424" i="11" s="1"/>
  <c r="F424" i="7"/>
  <c r="F424" i="11" s="1"/>
  <c r="K170" i="7"/>
  <c r="K150" i="7" s="1"/>
  <c r="J170" i="7"/>
  <c r="J150" i="7" s="1"/>
  <c r="H170" i="7"/>
  <c r="H150" i="7" s="1"/>
  <c r="O158" i="7"/>
  <c r="M158" i="7"/>
  <c r="P158" i="7"/>
  <c r="Q157" i="7"/>
  <c r="R117" i="12"/>
  <c r="R13" i="12"/>
  <c r="N21" i="11"/>
  <c r="D161" i="7"/>
  <c r="G406" i="7"/>
  <c r="P179" i="7"/>
  <c r="P153" i="7" s="1"/>
  <c r="O179" i="7"/>
  <c r="O153" i="7" s="1"/>
  <c r="M179" i="7"/>
  <c r="M153" i="7" s="1"/>
  <c r="M192" i="7"/>
  <c r="M191" i="7" s="1"/>
  <c r="Q193" i="7"/>
  <c r="Q192" i="7" s="1"/>
  <c r="Q191" i="7" s="1"/>
  <c r="O188" i="7"/>
  <c r="O156" i="7" s="1"/>
  <c r="M188" i="7"/>
  <c r="M156" i="7" s="1"/>
  <c r="P188" i="7"/>
  <c r="P156" i="7" s="1"/>
  <c r="N176" i="11"/>
  <c r="N152" i="11" s="1"/>
  <c r="F176" i="11"/>
  <c r="F152" i="11" s="1"/>
  <c r="E176" i="11"/>
  <c r="E152" i="11" s="1"/>
  <c r="C176" i="11"/>
  <c r="C152" i="11" s="1"/>
  <c r="P164" i="11"/>
  <c r="M164" i="11"/>
  <c r="O164" i="11"/>
  <c r="N185" i="7"/>
  <c r="N155" i="7" s="1"/>
  <c r="Q155" i="7" s="1"/>
  <c r="N182" i="7"/>
  <c r="N154" i="7" s="1"/>
  <c r="Q154" i="7" s="1"/>
  <c r="D182" i="7"/>
  <c r="D154" i="7" s="1"/>
  <c r="C505" i="7"/>
  <c r="C517" i="7" s="1"/>
  <c r="I176" i="7"/>
  <c r="I152" i="7" s="1"/>
  <c r="L152" i="7" s="1"/>
  <c r="P173" i="7"/>
  <c r="P151" i="7" s="1"/>
  <c r="O173" i="7"/>
  <c r="O151" i="7" s="1"/>
  <c r="M173" i="7"/>
  <c r="M151" i="7" s="1"/>
  <c r="D170" i="7"/>
  <c r="D150" i="7" s="1"/>
  <c r="I164" i="7"/>
  <c r="I148" i="7" s="1"/>
  <c r="L148" i="7" s="1"/>
  <c r="N161" i="7"/>
  <c r="N147" i="7" s="1"/>
  <c r="Q147" i="7" s="1"/>
  <c r="G426" i="11"/>
  <c r="E426" i="7"/>
  <c r="E426" i="11" s="1"/>
  <c r="C426" i="7"/>
  <c r="F426" i="7"/>
  <c r="F426" i="11" s="1"/>
  <c r="J161" i="7"/>
  <c r="J147" i="7" s="1"/>
  <c r="H161" i="7"/>
  <c r="H147" i="7" s="1"/>
  <c r="K161" i="7"/>
  <c r="K147" i="7" s="1"/>
  <c r="D179" i="11"/>
  <c r="D153" i="11" s="1"/>
  <c r="C157" i="7"/>
  <c r="J182" i="11"/>
  <c r="J154" i="11" s="1"/>
  <c r="H182" i="11"/>
  <c r="H154" i="11" s="1"/>
  <c r="K182" i="11"/>
  <c r="K154" i="11" s="1"/>
  <c r="C146" i="11"/>
  <c r="D158" i="11"/>
  <c r="I188" i="7" l="1"/>
  <c r="I156" i="7" s="1"/>
  <c r="L156" i="7" s="1"/>
  <c r="E500" i="7"/>
  <c r="E501" i="7"/>
  <c r="G524" i="7"/>
  <c r="F500" i="7"/>
  <c r="N161" i="11"/>
  <c r="C500" i="7"/>
  <c r="C512" i="7" s="1"/>
  <c r="C525" i="7" s="1"/>
  <c r="I188" i="11"/>
  <c r="I156" i="11" s="1"/>
  <c r="L156" i="11" s="1"/>
  <c r="N167" i="11"/>
  <c r="I170" i="11"/>
  <c r="I161" i="7"/>
  <c r="I147" i="7" s="1"/>
  <c r="N158" i="7"/>
  <c r="I185" i="7"/>
  <c r="I155" i="7" s="1"/>
  <c r="I176" i="11"/>
  <c r="I152" i="11" s="1"/>
  <c r="E498" i="7"/>
  <c r="Q104" i="7"/>
  <c r="Q103" i="7" s="1"/>
  <c r="M103" i="7"/>
  <c r="Q116" i="7"/>
  <c r="Q115" i="7" s="1"/>
  <c r="M115" i="7"/>
  <c r="K405" i="6" s="1"/>
  <c r="F502" i="7"/>
  <c r="E505" i="7"/>
  <c r="E503" i="7"/>
  <c r="F505" i="7"/>
  <c r="D422" i="7"/>
  <c r="D422" i="11" s="1"/>
  <c r="D410" i="7"/>
  <c r="D499" i="7" s="1"/>
  <c r="D505" i="7"/>
  <c r="F503" i="7"/>
  <c r="F498" i="7"/>
  <c r="D408" i="7"/>
  <c r="D408" i="11" s="1"/>
  <c r="D418" i="7"/>
  <c r="D418" i="11" s="1"/>
  <c r="E502" i="7"/>
  <c r="C504" i="7"/>
  <c r="C516" i="7" s="1"/>
  <c r="C157" i="11"/>
  <c r="E506" i="7"/>
  <c r="D420" i="7"/>
  <c r="D420" i="11" s="1"/>
  <c r="I173" i="7"/>
  <c r="I151" i="7" s="1"/>
  <c r="F501" i="7"/>
  <c r="D414" i="7"/>
  <c r="D414" i="11" s="1"/>
  <c r="I167" i="11"/>
  <c r="I167" i="7"/>
  <c r="I149" i="7" s="1"/>
  <c r="D161" i="11"/>
  <c r="D147" i="11" s="1"/>
  <c r="C498" i="7"/>
  <c r="C510" i="7" s="1"/>
  <c r="D11" i="7" s="1"/>
  <c r="I158" i="11"/>
  <c r="I146" i="11" s="1"/>
  <c r="G514" i="7"/>
  <c r="G540" i="7" s="1"/>
  <c r="I149" i="11"/>
  <c r="C432" i="6"/>
  <c r="D18" i="7"/>
  <c r="G518" i="7"/>
  <c r="G544" i="7" s="1"/>
  <c r="I182" i="11"/>
  <c r="I154" i="11" s="1"/>
  <c r="O148" i="11"/>
  <c r="N164" i="11"/>
  <c r="F507" i="7"/>
  <c r="C513" i="7"/>
  <c r="I170" i="7"/>
  <c r="I150" i="7" s="1"/>
  <c r="E150" i="11"/>
  <c r="D182" i="11"/>
  <c r="D154" i="11" s="1"/>
  <c r="D146" i="11"/>
  <c r="G146" i="11" s="1"/>
  <c r="D426" i="7"/>
  <c r="C426" i="11"/>
  <c r="G150" i="7"/>
  <c r="G501" i="7" s="1"/>
  <c r="N173" i="7"/>
  <c r="N151" i="7" s="1"/>
  <c r="G154" i="7"/>
  <c r="G505" i="7" s="1"/>
  <c r="M148" i="11"/>
  <c r="P148" i="11"/>
  <c r="D176" i="11"/>
  <c r="D152" i="11" s="1"/>
  <c r="G152" i="11" s="1"/>
  <c r="E507" i="7"/>
  <c r="N188" i="7"/>
  <c r="N156" i="7" s="1"/>
  <c r="N179" i="7"/>
  <c r="N153" i="7" s="1"/>
  <c r="Q153" i="7" s="1"/>
  <c r="G406" i="11"/>
  <c r="G405" i="11" s="1"/>
  <c r="C17" i="13" s="1"/>
  <c r="D17" i="13" s="1"/>
  <c r="I17" i="13" s="1"/>
  <c r="E406" i="7"/>
  <c r="C406" i="7"/>
  <c r="F406" i="7"/>
  <c r="G405" i="7"/>
  <c r="F506" i="7"/>
  <c r="P157" i="7"/>
  <c r="P146" i="7"/>
  <c r="O146" i="7"/>
  <c r="O157" i="7"/>
  <c r="D15" i="7"/>
  <c r="C429" i="6"/>
  <c r="D424" i="7"/>
  <c r="D424" i="11" s="1"/>
  <c r="D148" i="11"/>
  <c r="G149" i="11"/>
  <c r="I148" i="11"/>
  <c r="L148" i="11" s="1"/>
  <c r="C150" i="11"/>
  <c r="F150" i="11"/>
  <c r="N173" i="11"/>
  <c r="N185" i="11"/>
  <c r="N155" i="11" s="1"/>
  <c r="M226" i="7"/>
  <c r="M237" i="7"/>
  <c r="R27" i="12"/>
  <c r="N176" i="7"/>
  <c r="N152" i="7" s="1"/>
  <c r="P149" i="11"/>
  <c r="O149" i="11"/>
  <c r="C530" i="7"/>
  <c r="H157" i="11"/>
  <c r="H146" i="11"/>
  <c r="J149" i="11"/>
  <c r="I179" i="11"/>
  <c r="I153" i="11" s="1"/>
  <c r="R78" i="12"/>
  <c r="R91" i="12"/>
  <c r="F157" i="11"/>
  <c r="I182" i="7"/>
  <c r="I154" i="7" s="1"/>
  <c r="L154" i="7" s="1"/>
  <c r="D416" i="7"/>
  <c r="D416" i="11" s="1"/>
  <c r="C416" i="11"/>
  <c r="C540" i="7"/>
  <c r="G497" i="7"/>
  <c r="J147" i="11"/>
  <c r="K147" i="11"/>
  <c r="F410" i="11"/>
  <c r="F499" i="7"/>
  <c r="E410" i="11"/>
  <c r="E499" i="7"/>
  <c r="N170" i="7"/>
  <c r="N150" i="7" s="1"/>
  <c r="Q150" i="7" s="1"/>
  <c r="M191" i="11"/>
  <c r="Q470" i="11"/>
  <c r="Q469" i="11" s="1"/>
  <c r="M469" i="11"/>
  <c r="N164" i="7"/>
  <c r="N148" i="7" s="1"/>
  <c r="Q148" i="7" s="1"/>
  <c r="C507" i="7"/>
  <c r="N179" i="11"/>
  <c r="N153" i="11" s="1"/>
  <c r="Q153" i="11" s="1"/>
  <c r="H157" i="7"/>
  <c r="H146" i="7"/>
  <c r="K146" i="7"/>
  <c r="K157" i="7"/>
  <c r="R145" i="12"/>
  <c r="M157" i="11"/>
  <c r="M146" i="11"/>
  <c r="P157" i="11"/>
  <c r="P146" i="11"/>
  <c r="K150" i="11"/>
  <c r="J150" i="11"/>
  <c r="P147" i="11"/>
  <c r="M147" i="11"/>
  <c r="M150" i="11"/>
  <c r="N170" i="11"/>
  <c r="L152" i="11"/>
  <c r="N182" i="11"/>
  <c r="N154" i="11" s="1"/>
  <c r="M428" i="7"/>
  <c r="K412" i="6"/>
  <c r="Q244" i="11"/>
  <c r="Q243" i="11" s="1"/>
  <c r="M243" i="11"/>
  <c r="Q264" i="11"/>
  <c r="Q263" i="11" s="1"/>
  <c r="M263" i="11"/>
  <c r="M231" i="11" s="1"/>
  <c r="Q231" i="11" s="1"/>
  <c r="Q284" i="11"/>
  <c r="Q283" i="11" s="1"/>
  <c r="M283" i="11"/>
  <c r="M235" i="11" s="1"/>
  <c r="Q235" i="11" s="1"/>
  <c r="Q356" i="11"/>
  <c r="Q355" i="11" s="1"/>
  <c r="Q349" i="11" s="1"/>
  <c r="M355" i="11"/>
  <c r="D412" i="7"/>
  <c r="D412" i="11" s="1"/>
  <c r="C503" i="7"/>
  <c r="F504" i="7"/>
  <c r="I185" i="11"/>
  <c r="I155" i="11" s="1"/>
  <c r="L155" i="11" s="1"/>
  <c r="N188" i="11"/>
  <c r="N156" i="11" s="1"/>
  <c r="Q156" i="11" s="1"/>
  <c r="N167" i="7"/>
  <c r="N149" i="7" s="1"/>
  <c r="C147" i="11"/>
  <c r="D173" i="11"/>
  <c r="D185" i="11"/>
  <c r="D155" i="11" s="1"/>
  <c r="G155" i="11" s="1"/>
  <c r="Q254" i="11"/>
  <c r="Q253" i="11" s="1"/>
  <c r="M253" i="11"/>
  <c r="Q274" i="11"/>
  <c r="Q273" i="11" s="1"/>
  <c r="M273" i="11"/>
  <c r="M233" i="11" s="1"/>
  <c r="Q233" i="11" s="1"/>
  <c r="Q300" i="11"/>
  <c r="Q299" i="11" s="1"/>
  <c r="Q293" i="11" s="1"/>
  <c r="M299" i="11"/>
  <c r="Q464" i="11"/>
  <c r="Q463" i="11" s="1"/>
  <c r="Q462" i="11" s="1"/>
  <c r="M463" i="11"/>
  <c r="R157" i="12"/>
  <c r="L154" i="11"/>
  <c r="L147" i="7"/>
  <c r="D147" i="7"/>
  <c r="D157" i="7"/>
  <c r="R14" i="12"/>
  <c r="R118" i="12"/>
  <c r="N146" i="7"/>
  <c r="M146" i="7"/>
  <c r="M157" i="7"/>
  <c r="G148" i="11"/>
  <c r="D170" i="11"/>
  <c r="X279" i="6"/>
  <c r="AB279" i="6"/>
  <c r="G516" i="7"/>
  <c r="G542" i="7" s="1"/>
  <c r="D188" i="11"/>
  <c r="D156" i="11" s="1"/>
  <c r="G156" i="11" s="1"/>
  <c r="N149" i="11"/>
  <c r="M149" i="11"/>
  <c r="K157" i="11"/>
  <c r="K146" i="11"/>
  <c r="J157" i="11"/>
  <c r="J146" i="11"/>
  <c r="H149" i="11"/>
  <c r="K149" i="11"/>
  <c r="L153" i="11"/>
  <c r="R40" i="12"/>
  <c r="C10" i="13"/>
  <c r="D11" i="13"/>
  <c r="I11" i="13" s="1"/>
  <c r="E157" i="11"/>
  <c r="G153" i="11"/>
  <c r="H147" i="11"/>
  <c r="I161" i="11"/>
  <c r="C410" i="11"/>
  <c r="C499" i="7"/>
  <c r="Q226" i="11"/>
  <c r="R132" i="12"/>
  <c r="G512" i="7"/>
  <c r="G538" i="7" s="1"/>
  <c r="Q152" i="11"/>
  <c r="L155" i="7"/>
  <c r="G519" i="7"/>
  <c r="G545" i="7" s="1"/>
  <c r="C422" i="11"/>
  <c r="C543" i="7"/>
  <c r="J157" i="7"/>
  <c r="J146" i="7"/>
  <c r="I158" i="7"/>
  <c r="L149" i="7"/>
  <c r="D506" i="7"/>
  <c r="C506" i="7"/>
  <c r="R66" i="12"/>
  <c r="O157" i="11"/>
  <c r="O146" i="11"/>
  <c r="N158" i="11"/>
  <c r="I150" i="11"/>
  <c r="H150" i="11"/>
  <c r="N147" i="11"/>
  <c r="O147" i="11"/>
  <c r="O150" i="11"/>
  <c r="P150" i="11"/>
  <c r="L227" i="11"/>
  <c r="L225" i="11" s="1"/>
  <c r="H225" i="11"/>
  <c r="L151" i="7"/>
  <c r="G515" i="7"/>
  <c r="G541" i="7" s="1"/>
  <c r="D503" i="7"/>
  <c r="E504" i="7"/>
  <c r="C414" i="11"/>
  <c r="C539" i="7"/>
  <c r="F147" i="11"/>
  <c r="E147" i="11"/>
  <c r="R105" i="12"/>
  <c r="C538" i="7" l="1"/>
  <c r="D13" i="7"/>
  <c r="D137" i="7" s="1"/>
  <c r="D410" i="11"/>
  <c r="C427" i="6"/>
  <c r="C452" i="6" s="1"/>
  <c r="I157" i="11"/>
  <c r="D502" i="7"/>
  <c r="Q99" i="7"/>
  <c r="K401" i="6"/>
  <c r="K399" i="6" s="1"/>
  <c r="M99" i="7"/>
  <c r="D406" i="7"/>
  <c r="D405" i="7" s="1"/>
  <c r="G531" i="7"/>
  <c r="C425" i="6"/>
  <c r="C450" i="6" s="1"/>
  <c r="G532" i="7"/>
  <c r="D157" i="11"/>
  <c r="D504" i="7"/>
  <c r="D501" i="7"/>
  <c r="D500" i="7"/>
  <c r="N157" i="7"/>
  <c r="C523" i="7"/>
  <c r="C536" i="7"/>
  <c r="O145" i="11"/>
  <c r="R67" i="12"/>
  <c r="C518" i="7"/>
  <c r="C9" i="13"/>
  <c r="D10" i="13"/>
  <c r="I10" i="13" s="1"/>
  <c r="L149" i="11"/>
  <c r="AC279" i="6"/>
  <c r="AG279" i="6"/>
  <c r="AH279" i="6" s="1"/>
  <c r="Q146" i="7"/>
  <c r="M145" i="7"/>
  <c r="R158" i="12"/>
  <c r="D151" i="11"/>
  <c r="D17" i="7"/>
  <c r="C431" i="6"/>
  <c r="C542" i="7"/>
  <c r="M349" i="11"/>
  <c r="M227" i="11"/>
  <c r="M237" i="11"/>
  <c r="K411" i="6"/>
  <c r="N150" i="11"/>
  <c r="Q150" i="11" s="1"/>
  <c r="Q147" i="11"/>
  <c r="H145" i="7"/>
  <c r="E145" i="11"/>
  <c r="R79" i="12"/>
  <c r="N151" i="11"/>
  <c r="D139" i="7"/>
  <c r="O145" i="7"/>
  <c r="D406" i="11"/>
  <c r="C406" i="11"/>
  <c r="C405" i="7"/>
  <c r="C496" i="7" s="1"/>
  <c r="C497" i="7"/>
  <c r="G517" i="7"/>
  <c r="G543" i="7" s="1"/>
  <c r="C529" i="7"/>
  <c r="D142" i="7"/>
  <c r="D135" i="7"/>
  <c r="I146" i="7"/>
  <c r="L146" i="7" s="1"/>
  <c r="I157" i="7"/>
  <c r="C465" i="6"/>
  <c r="R133" i="12"/>
  <c r="C511" i="7"/>
  <c r="I147" i="11"/>
  <c r="L147" i="11" s="1"/>
  <c r="R106" i="12"/>
  <c r="G528" i="7"/>
  <c r="L150" i="11"/>
  <c r="N157" i="11"/>
  <c r="N146" i="11"/>
  <c r="J145" i="7"/>
  <c r="G525" i="7"/>
  <c r="F145" i="11"/>
  <c r="R41" i="12"/>
  <c r="J145" i="11"/>
  <c r="K145" i="11"/>
  <c r="Q149" i="11"/>
  <c r="G529" i="7"/>
  <c r="D150" i="11"/>
  <c r="G150" i="11" s="1"/>
  <c r="N145" i="7"/>
  <c r="R119" i="12"/>
  <c r="R15" i="12"/>
  <c r="D498" i="7"/>
  <c r="G147" i="7"/>
  <c r="D145" i="7"/>
  <c r="M462" i="11"/>
  <c r="M293" i="11"/>
  <c r="M229" i="11"/>
  <c r="Q229" i="11" s="1"/>
  <c r="G147" i="11"/>
  <c r="Q149" i="7"/>
  <c r="C515" i="7"/>
  <c r="C528" i="7" s="1"/>
  <c r="Q237" i="11"/>
  <c r="Q154" i="11"/>
  <c r="P145" i="11"/>
  <c r="Q146" i="11"/>
  <c r="M145" i="11"/>
  <c r="R146" i="12"/>
  <c r="K145" i="7"/>
  <c r="C519" i="7"/>
  <c r="C532" i="7" s="1"/>
  <c r="G509" i="7"/>
  <c r="G522" i="7" s="1"/>
  <c r="R92" i="12"/>
  <c r="H145" i="11"/>
  <c r="L146" i="11"/>
  <c r="Q152" i="7"/>
  <c r="R28" i="12"/>
  <c r="Q226" i="7"/>
  <c r="Q225" i="7" s="1"/>
  <c r="M225" i="7"/>
  <c r="G154" i="11"/>
  <c r="C467" i="6"/>
  <c r="C454" i="6"/>
  <c r="P145" i="7"/>
  <c r="F406" i="11"/>
  <c r="F405" i="7"/>
  <c r="F496" i="7" s="1"/>
  <c r="F497" i="7"/>
  <c r="E406" i="11"/>
  <c r="E405" i="7"/>
  <c r="E496" i="7" s="1"/>
  <c r="E497" i="7"/>
  <c r="Q156" i="7"/>
  <c r="Q151" i="7"/>
  <c r="G513" i="7"/>
  <c r="G539" i="7" s="1"/>
  <c r="D426" i="11"/>
  <c r="D507" i="7"/>
  <c r="Q155" i="11"/>
  <c r="L150" i="7"/>
  <c r="C428" i="6"/>
  <c r="D14" i="7"/>
  <c r="N148" i="11"/>
  <c r="C145" i="11"/>
  <c r="C470" i="6"/>
  <c r="C457" i="6"/>
  <c r="C463" i="6"/>
  <c r="C526" i="7"/>
  <c r="G527" i="7"/>
  <c r="I145" i="11"/>
  <c r="D497" i="7" l="1"/>
  <c r="D496" i="7"/>
  <c r="G530" i="7"/>
  <c r="D145" i="11"/>
  <c r="G526" i="7"/>
  <c r="C466" i="6"/>
  <c r="C453" i="6"/>
  <c r="Q148" i="11"/>
  <c r="C479" i="6"/>
  <c r="C491" i="6" s="1"/>
  <c r="R29" i="12"/>
  <c r="R147" i="12"/>
  <c r="R16" i="12"/>
  <c r="R120" i="12"/>
  <c r="R42" i="12"/>
  <c r="R107" i="12"/>
  <c r="C426" i="6"/>
  <c r="D12" i="7"/>
  <c r="C537" i="7"/>
  <c r="R134" i="12"/>
  <c r="C477" i="6"/>
  <c r="C489" i="6" s="1"/>
  <c r="D510" i="7"/>
  <c r="D523" i="7" s="1"/>
  <c r="D517" i="7"/>
  <c r="D530" i="7" s="1"/>
  <c r="C405" i="11"/>
  <c r="D514" i="7"/>
  <c r="D527" i="7" s="1"/>
  <c r="Q151" i="11"/>
  <c r="R80" i="12"/>
  <c r="L145" i="7"/>
  <c r="Q227" i="11"/>
  <c r="Q225" i="11" s="1"/>
  <c r="M225" i="11"/>
  <c r="D141" i="7"/>
  <c r="R159" i="12"/>
  <c r="F19" i="13"/>
  <c r="G19" i="13" s="1"/>
  <c r="F17" i="13"/>
  <c r="G17" i="13" s="1"/>
  <c r="F15" i="13"/>
  <c r="G15" i="13" s="1"/>
  <c r="F12" i="13"/>
  <c r="G12" i="13" s="1"/>
  <c r="F16" i="13"/>
  <c r="G16" i="13" s="1"/>
  <c r="F14" i="13"/>
  <c r="G14" i="13" s="1"/>
  <c r="F11" i="13"/>
  <c r="G11" i="13" s="1"/>
  <c r="D9" i="13"/>
  <c r="I9" i="13" s="1"/>
  <c r="D19" i="7"/>
  <c r="C433" i="6"/>
  <c r="C544" i="7"/>
  <c r="F405" i="11"/>
  <c r="C475" i="6"/>
  <c r="C487" i="6" s="1"/>
  <c r="C524" i="6" s="1"/>
  <c r="C561" i="6" s="1"/>
  <c r="C482" i="6"/>
  <c r="C494" i="6" s="1"/>
  <c r="C531" i="6" s="1"/>
  <c r="C568" i="6" s="1"/>
  <c r="D138" i="7"/>
  <c r="E405" i="11"/>
  <c r="L145" i="11"/>
  <c r="R93" i="12"/>
  <c r="G535" i="7"/>
  <c r="C434" i="6"/>
  <c r="D20" i="7"/>
  <c r="C545" i="7"/>
  <c r="C430" i="6"/>
  <c r="D16" i="7"/>
  <c r="C541" i="7"/>
  <c r="G498" i="7"/>
  <c r="G145" i="7"/>
  <c r="G496" i="7" s="1"/>
  <c r="D512" i="7"/>
  <c r="D525" i="7" s="1"/>
  <c r="N145" i="11"/>
  <c r="C524" i="7"/>
  <c r="I145" i="7"/>
  <c r="C509" i="7"/>
  <c r="D405" i="11"/>
  <c r="C469" i="6"/>
  <c r="C456" i="6"/>
  <c r="G151" i="11"/>
  <c r="Q145" i="7"/>
  <c r="C531" i="7"/>
  <c r="R68" i="12"/>
  <c r="Q145" i="11" l="1"/>
  <c r="C526" i="6"/>
  <c r="C563" i="6" s="1"/>
  <c r="D427" i="6" s="1"/>
  <c r="C514" i="6"/>
  <c r="C528" i="6"/>
  <c r="C565" i="6" s="1"/>
  <c r="D429" i="6" s="1"/>
  <c r="C516" i="6"/>
  <c r="R69" i="12"/>
  <c r="C508" i="7"/>
  <c r="C424" i="6"/>
  <c r="D10" i="7"/>
  <c r="D9" i="7" s="1"/>
  <c r="C535" i="7"/>
  <c r="G510" i="7"/>
  <c r="C468" i="6"/>
  <c r="C455" i="6"/>
  <c r="D144" i="7"/>
  <c r="D513" i="7"/>
  <c r="D526" i="7" s="1"/>
  <c r="C519" i="6"/>
  <c r="C512" i="6"/>
  <c r="R81" i="12"/>
  <c r="D136" i="7"/>
  <c r="R108" i="12"/>
  <c r="R121" i="12"/>
  <c r="R17" i="12"/>
  <c r="R30" i="12"/>
  <c r="C478" i="6"/>
  <c r="C490" i="6" s="1"/>
  <c r="C481" i="6"/>
  <c r="C493" i="6" s="1"/>
  <c r="C522" i="7"/>
  <c r="G145" i="11"/>
  <c r="D140" i="7"/>
  <c r="C472" i="6"/>
  <c r="C459" i="6"/>
  <c r="C471" i="6"/>
  <c r="C458" i="6"/>
  <c r="R160" i="12"/>
  <c r="E15" i="7"/>
  <c r="D540" i="7"/>
  <c r="E18" i="7"/>
  <c r="D432" i="6"/>
  <c r="D543" i="7"/>
  <c r="C464" i="6"/>
  <c r="C451" i="6"/>
  <c r="R43" i="12"/>
  <c r="E13" i="7"/>
  <c r="D538" i="7"/>
  <c r="R94" i="12"/>
  <c r="D143" i="7"/>
  <c r="D516" i="7"/>
  <c r="E11" i="7"/>
  <c r="D425" i="6"/>
  <c r="D536" i="7"/>
  <c r="C530" i="6" l="1"/>
  <c r="C567" i="6" s="1"/>
  <c r="D431" i="6" s="1"/>
  <c r="C518" i="6"/>
  <c r="C515" i="6"/>
  <c r="C527" i="6"/>
  <c r="C564" i="6" s="1"/>
  <c r="D428" i="6" s="1"/>
  <c r="D463" i="6"/>
  <c r="D450" i="6"/>
  <c r="E17" i="7"/>
  <c r="D542" i="7"/>
  <c r="D518" i="7"/>
  <c r="R95" i="12"/>
  <c r="D465" i="6"/>
  <c r="D452" i="6"/>
  <c r="C476" i="6"/>
  <c r="C488" i="6" s="1"/>
  <c r="E142" i="7"/>
  <c r="D467" i="6"/>
  <c r="D454" i="6"/>
  <c r="C483" i="6"/>
  <c r="C495" i="6" s="1"/>
  <c r="C532" i="6" s="1"/>
  <c r="C569" i="6" s="1"/>
  <c r="C484" i="6"/>
  <c r="C496" i="6" s="1"/>
  <c r="D515" i="7"/>
  <c r="C434" i="11"/>
  <c r="C549" i="6"/>
  <c r="C500" i="6"/>
  <c r="D519" i="7"/>
  <c r="G536" i="7"/>
  <c r="G508" i="7"/>
  <c r="C462" i="6"/>
  <c r="C449" i="6"/>
  <c r="C423" i="6"/>
  <c r="C446" i="11"/>
  <c r="C553" i="6"/>
  <c r="C504" i="6"/>
  <c r="C440" i="11"/>
  <c r="C551" i="6"/>
  <c r="C502" i="6"/>
  <c r="E135" i="7"/>
  <c r="D529" i="7"/>
  <c r="E137" i="7"/>
  <c r="D470" i="6"/>
  <c r="D457" i="6"/>
  <c r="E139" i="7"/>
  <c r="D511" i="7"/>
  <c r="D524" i="7" s="1"/>
  <c r="R82" i="12"/>
  <c r="C455" i="11"/>
  <c r="C556" i="6"/>
  <c r="C507" i="6"/>
  <c r="E14" i="7"/>
  <c r="D539" i="7"/>
  <c r="C480" i="6"/>
  <c r="C492" i="6" s="1"/>
  <c r="C517" i="6" s="1"/>
  <c r="G523" i="7"/>
  <c r="D134" i="7"/>
  <c r="C520" i="6" l="1"/>
  <c r="C557" i="6" s="1"/>
  <c r="C521" i="6"/>
  <c r="C509" i="6" s="1"/>
  <c r="C546" i="6" s="1"/>
  <c r="C533" i="6"/>
  <c r="C570" i="6" s="1"/>
  <c r="D434" i="6" s="1"/>
  <c r="C449" i="11"/>
  <c r="C554" i="6"/>
  <c r="C505" i="6"/>
  <c r="C525" i="6"/>
  <c r="C562" i="6" s="1"/>
  <c r="D426" i="6" s="1"/>
  <c r="C513" i="6"/>
  <c r="D509" i="7"/>
  <c r="D522" i="7" s="1"/>
  <c r="D133" i="7"/>
  <c r="D466" i="6"/>
  <c r="D453" i="6"/>
  <c r="C126" i="11"/>
  <c r="C544" i="6"/>
  <c r="D482" i="6" s="1"/>
  <c r="D494" i="6" s="1"/>
  <c r="C453" i="11"/>
  <c r="C132" i="11"/>
  <c r="E514" i="7"/>
  <c r="E527" i="7" s="1"/>
  <c r="E510" i="7"/>
  <c r="C111" i="11"/>
  <c r="C539" i="6"/>
  <c r="D477" i="6" s="1"/>
  <c r="D489" i="6" s="1"/>
  <c r="D514" i="6" s="1"/>
  <c r="C438" i="11"/>
  <c r="C461" i="6"/>
  <c r="C474" i="6"/>
  <c r="C473" i="6" s="1"/>
  <c r="C529" i="6"/>
  <c r="C566" i="6" s="1"/>
  <c r="D430" i="6" s="1"/>
  <c r="E20" i="7"/>
  <c r="D545" i="7"/>
  <c r="E16" i="7"/>
  <c r="D541" i="7"/>
  <c r="E517" i="7"/>
  <c r="E530" i="7" s="1"/>
  <c r="E19" i="7"/>
  <c r="D433" i="6"/>
  <c r="D544" i="7"/>
  <c r="E141" i="7"/>
  <c r="C452" i="11"/>
  <c r="C555" i="6"/>
  <c r="C506" i="6"/>
  <c r="E138" i="7"/>
  <c r="E12" i="7"/>
  <c r="D537" i="7"/>
  <c r="C508" i="6"/>
  <c r="E512" i="7"/>
  <c r="E525" i="7" s="1"/>
  <c r="C117" i="11"/>
  <c r="C541" i="6"/>
  <c r="D479" i="6" s="1"/>
  <c r="D491" i="6" s="1"/>
  <c r="C444" i="11"/>
  <c r="C448" i="6"/>
  <c r="D532" i="7"/>
  <c r="C105" i="11"/>
  <c r="C537" i="6"/>
  <c r="D475" i="6" s="1"/>
  <c r="D487" i="6" s="1"/>
  <c r="C432" i="11"/>
  <c r="D528" i="7"/>
  <c r="D531" i="7"/>
  <c r="D469" i="6"/>
  <c r="D456" i="6"/>
  <c r="C443" i="11"/>
  <c r="C552" i="6"/>
  <c r="C503" i="6"/>
  <c r="L155" i="12"/>
  <c r="C59" i="12"/>
  <c r="L156" i="12"/>
  <c r="C155" i="12"/>
  <c r="D64" i="12"/>
  <c r="C131" i="12"/>
  <c r="E90" i="12"/>
  <c r="C130" i="12"/>
  <c r="J25" i="12"/>
  <c r="N60" i="12"/>
  <c r="C156" i="12"/>
  <c r="I63" i="12"/>
  <c r="C25" i="12"/>
  <c r="C127" i="12"/>
  <c r="O104" i="12"/>
  <c r="M156" i="12"/>
  <c r="B116" i="12"/>
  <c r="N76" i="12"/>
  <c r="L65" i="12"/>
  <c r="G64" i="12"/>
  <c r="L60" i="12"/>
  <c r="G26" i="12"/>
  <c r="H117" i="12"/>
  <c r="G59" i="12"/>
  <c r="G103" i="12"/>
  <c r="L63" i="12"/>
  <c r="N62" i="12"/>
  <c r="J103" i="12"/>
  <c r="I25" i="12"/>
  <c r="N104" i="12"/>
  <c r="L26" i="12"/>
  <c r="C126" i="12"/>
  <c r="M76" i="12"/>
  <c r="L116" i="12"/>
  <c r="M61" i="12"/>
  <c r="J104" i="12"/>
  <c r="N89" i="12"/>
  <c r="O59" i="12"/>
  <c r="O77" i="12"/>
  <c r="L117" i="12"/>
  <c r="E129" i="12"/>
  <c r="D128" i="12"/>
  <c r="G104" i="12"/>
  <c r="L150" i="12"/>
  <c r="J116" i="12"/>
  <c r="D63" i="12"/>
  <c r="D131" i="12"/>
  <c r="B14" i="12"/>
  <c r="E132" i="12"/>
  <c r="G105" i="12"/>
  <c r="N27" i="12"/>
  <c r="G27" i="12"/>
  <c r="B118" i="12"/>
  <c r="H79" i="12"/>
  <c r="L158" i="12"/>
  <c r="N158" i="12"/>
  <c r="D106" i="12"/>
  <c r="C119" i="12"/>
  <c r="O67" i="12"/>
  <c r="H118" i="12"/>
  <c r="B91" i="12"/>
  <c r="O157" i="12"/>
  <c r="D27" i="12"/>
  <c r="J157" i="12"/>
  <c r="B27" i="12"/>
  <c r="E79" i="12"/>
  <c r="J67" i="12"/>
  <c r="H28" i="12"/>
  <c r="N79" i="12"/>
  <c r="D92" i="12"/>
  <c r="B17" i="12"/>
  <c r="E93" i="12"/>
  <c r="J68" i="12"/>
  <c r="E29" i="12"/>
  <c r="J29" i="12"/>
  <c r="N93" i="12"/>
  <c r="E107" i="12"/>
  <c r="L120" i="12"/>
  <c r="L93" i="12"/>
  <c r="I68" i="12"/>
  <c r="H29" i="12"/>
  <c r="E128" i="12"/>
  <c r="N65" i="12"/>
  <c r="O63" i="12"/>
  <c r="D90" i="12"/>
  <c r="J155" i="12"/>
  <c r="H90" i="12"/>
  <c r="E89" i="12"/>
  <c r="E26" i="12"/>
  <c r="B125" i="12"/>
  <c r="M117" i="12"/>
  <c r="E127" i="12"/>
  <c r="M60" i="12"/>
  <c r="I59" i="12"/>
  <c r="O156" i="12"/>
  <c r="E76" i="12"/>
  <c r="C27" i="12"/>
  <c r="I66" i="12"/>
  <c r="C118" i="12"/>
  <c r="L28" i="12"/>
  <c r="L67" i="12"/>
  <c r="G106" i="12"/>
  <c r="G78" i="12"/>
  <c r="E157" i="12"/>
  <c r="B12" i="12"/>
  <c r="I62" i="12"/>
  <c r="M59" i="12"/>
  <c r="B60" i="12"/>
  <c r="C76" i="12"/>
  <c r="C60" i="12"/>
  <c r="G156" i="12"/>
  <c r="L78" i="12"/>
  <c r="N63" i="12"/>
  <c r="B63" i="12"/>
  <c r="J77" i="12"/>
  <c r="E103" i="12"/>
  <c r="O64" i="12"/>
  <c r="I77" i="12"/>
  <c r="B13" i="12"/>
  <c r="G62" i="12"/>
  <c r="J60" i="12"/>
  <c r="H77" i="12"/>
  <c r="D155" i="12"/>
  <c r="H155" i="12"/>
  <c r="J26" i="12"/>
  <c r="B126" i="12"/>
  <c r="C117" i="12"/>
  <c r="M25" i="12"/>
  <c r="I155" i="12"/>
  <c r="G117" i="12"/>
  <c r="E64" i="12"/>
  <c r="M155" i="12"/>
  <c r="E65" i="12"/>
  <c r="E77" i="12"/>
  <c r="B131" i="12"/>
  <c r="J59" i="12"/>
  <c r="J63" i="12"/>
  <c r="D60" i="12"/>
  <c r="M65" i="12"/>
  <c r="D130" i="12"/>
  <c r="E131" i="12"/>
  <c r="D89" i="12"/>
  <c r="J65" i="12"/>
  <c r="I64" i="12"/>
  <c r="C129" i="12"/>
  <c r="N61" i="12"/>
  <c r="M77" i="12"/>
  <c r="J89" i="12"/>
  <c r="N117" i="12"/>
  <c r="I60" i="12"/>
  <c r="O117" i="12"/>
  <c r="E27" i="12"/>
  <c r="D118" i="12"/>
  <c r="J27" i="12"/>
  <c r="N157" i="12"/>
  <c r="M157" i="12"/>
  <c r="H157" i="12"/>
  <c r="B79" i="12"/>
  <c r="D79" i="12"/>
  <c r="D28" i="12"/>
  <c r="D119" i="12"/>
  <c r="G158" i="12"/>
  <c r="N28" i="12"/>
  <c r="N66" i="12"/>
  <c r="C157" i="12"/>
  <c r="N118" i="12"/>
  <c r="O105" i="12"/>
  <c r="G66" i="12"/>
  <c r="H158" i="12"/>
  <c r="M92" i="12"/>
  <c r="H119" i="12"/>
  <c r="N67" i="12"/>
  <c r="N119" i="12"/>
  <c r="C28" i="12"/>
  <c r="B159" i="12"/>
  <c r="B29" i="12"/>
  <c r="N68" i="12"/>
  <c r="O93" i="12"/>
  <c r="I93" i="12"/>
  <c r="I159" i="12"/>
  <c r="H80" i="12"/>
  <c r="G93" i="12"/>
  <c r="I107" i="12"/>
  <c r="M159" i="12"/>
  <c r="B134" i="12"/>
  <c r="E116" i="12"/>
  <c r="I90" i="12"/>
  <c r="B103" i="12"/>
  <c r="C26" i="12"/>
  <c r="D129" i="12"/>
  <c r="B117" i="12"/>
  <c r="N155" i="12"/>
  <c r="H62" i="12"/>
  <c r="D127" i="12"/>
  <c r="E155" i="12"/>
  <c r="H61" i="12"/>
  <c r="I104" i="12"/>
  <c r="G155" i="12"/>
  <c r="H116" i="12"/>
  <c r="E126" i="12"/>
  <c r="J118" i="12"/>
  <c r="N91" i="12"/>
  <c r="D157" i="12"/>
  <c r="J119" i="12"/>
  <c r="M79" i="12"/>
  <c r="M28" i="12"/>
  <c r="N105" i="12"/>
  <c r="E91" i="12"/>
  <c r="B124" i="12"/>
  <c r="L79" i="12"/>
  <c r="I92" i="12"/>
  <c r="N29" i="12"/>
  <c r="D120" i="12"/>
  <c r="H159" i="12"/>
  <c r="C120" i="12"/>
  <c r="H107" i="12"/>
  <c r="G107" i="12"/>
  <c r="H63" i="12"/>
  <c r="E118" i="12"/>
  <c r="C124" i="12"/>
  <c r="C91" i="12"/>
  <c r="E133" i="12"/>
  <c r="O28" i="12"/>
  <c r="I91" i="12"/>
  <c r="D66" i="12"/>
  <c r="C61" i="12"/>
  <c r="B64" i="12"/>
  <c r="M90" i="12"/>
  <c r="E60" i="12"/>
  <c r="G116" i="12"/>
  <c r="M26" i="12"/>
  <c r="B104" i="12"/>
  <c r="L77" i="12"/>
  <c r="O62" i="12"/>
  <c r="N25" i="12"/>
  <c r="G77" i="12"/>
  <c r="J64" i="12"/>
  <c r="N103" i="12"/>
  <c r="B156" i="12"/>
  <c r="L90" i="12"/>
  <c r="M64" i="12"/>
  <c r="M89" i="12"/>
  <c r="D103" i="12"/>
  <c r="I156" i="12"/>
  <c r="G60" i="12"/>
  <c r="O103" i="12"/>
  <c r="B65" i="12"/>
  <c r="N26" i="12"/>
  <c r="D26" i="12"/>
  <c r="N116" i="12"/>
  <c r="D125" i="12"/>
  <c r="H65" i="12"/>
  <c r="E130" i="12"/>
  <c r="I103" i="12"/>
  <c r="O65" i="12"/>
  <c r="J156" i="12"/>
  <c r="M104" i="12"/>
  <c r="B76" i="12"/>
  <c r="L88" i="12"/>
  <c r="H103" i="12"/>
  <c r="C90" i="12"/>
  <c r="B25" i="12"/>
  <c r="J117" i="12"/>
  <c r="E25" i="12"/>
  <c r="B129" i="12"/>
  <c r="L72" i="12"/>
  <c r="C104" i="12"/>
  <c r="L76" i="12"/>
  <c r="C65" i="12"/>
  <c r="M103" i="12"/>
  <c r="H59" i="12"/>
  <c r="N59" i="12"/>
  <c r="D126" i="12"/>
  <c r="I78" i="12"/>
  <c r="M105" i="12"/>
  <c r="B132" i="12"/>
  <c r="L27" i="12"/>
  <c r="L105" i="12"/>
  <c r="C105" i="12"/>
  <c r="J158" i="12"/>
  <c r="D67" i="12"/>
  <c r="E119" i="12"/>
  <c r="C67" i="12"/>
  <c r="M119" i="12"/>
  <c r="D132" i="12"/>
  <c r="I118" i="12"/>
  <c r="O91" i="12"/>
  <c r="M27" i="12"/>
  <c r="I27" i="12"/>
  <c r="J91" i="12"/>
  <c r="H106" i="12"/>
  <c r="C133" i="12"/>
  <c r="I119" i="12"/>
  <c r="I158" i="12"/>
  <c r="O92" i="12"/>
  <c r="L92" i="12"/>
  <c r="J80" i="12"/>
  <c r="M80" i="12"/>
  <c r="D93" i="12"/>
  <c r="L107" i="12"/>
  <c r="B80" i="12"/>
  <c r="O120" i="12"/>
  <c r="O80" i="12"/>
  <c r="L29" i="12"/>
  <c r="N159" i="12"/>
  <c r="E134" i="12"/>
  <c r="D159" i="12"/>
  <c r="L103" i="12"/>
  <c r="O25" i="12"/>
  <c r="L104" i="12"/>
  <c r="H156" i="12"/>
  <c r="L25" i="12"/>
  <c r="C103" i="12"/>
  <c r="L152" i="12"/>
  <c r="I26" i="12"/>
  <c r="D25" i="12"/>
  <c r="B130" i="12"/>
  <c r="O26" i="12"/>
  <c r="O90" i="12"/>
  <c r="O116" i="12"/>
  <c r="D116" i="12"/>
  <c r="M63" i="12"/>
  <c r="B78" i="12"/>
  <c r="G157" i="12"/>
  <c r="C132" i="12"/>
  <c r="D133" i="12"/>
  <c r="O158" i="12"/>
  <c r="C92" i="12"/>
  <c r="O78" i="12"/>
  <c r="I157" i="12"/>
  <c r="C158" i="12"/>
  <c r="E92" i="12"/>
  <c r="M158" i="12"/>
  <c r="I29" i="12"/>
  <c r="G29" i="12"/>
  <c r="O68" i="12"/>
  <c r="H93" i="12"/>
  <c r="O107" i="12"/>
  <c r="D134" i="12"/>
  <c r="M66" i="12"/>
  <c r="O118" i="12"/>
  <c r="I105" i="12"/>
  <c r="E67" i="12"/>
  <c r="B15" i="12"/>
  <c r="G79" i="12"/>
  <c r="B105" i="12"/>
  <c r="J78" i="12"/>
  <c r="G118" i="12"/>
  <c r="B158" i="12"/>
  <c r="I67" i="12"/>
  <c r="H67" i="12"/>
  <c r="B16" i="12"/>
  <c r="I116" i="12"/>
  <c r="O60" i="12"/>
  <c r="C64" i="12"/>
  <c r="L62" i="12"/>
  <c r="B127" i="12"/>
  <c r="J90" i="12"/>
  <c r="E104" i="12"/>
  <c r="C125" i="12"/>
  <c r="O155" i="12"/>
  <c r="I89" i="12"/>
  <c r="C63" i="12"/>
  <c r="H25" i="12"/>
  <c r="D76" i="12"/>
  <c r="N156" i="12"/>
  <c r="C128" i="12"/>
  <c r="E117" i="12"/>
  <c r="N64" i="12"/>
  <c r="C116" i="12"/>
  <c r="N90" i="12"/>
  <c r="G76" i="12"/>
  <c r="L89" i="12"/>
  <c r="D65" i="12"/>
  <c r="B90" i="12"/>
  <c r="M62" i="12"/>
  <c r="E125" i="12"/>
  <c r="M116" i="12"/>
  <c r="D104" i="12"/>
  <c r="O76" i="12"/>
  <c r="J76" i="12"/>
  <c r="G65" i="12"/>
  <c r="D156" i="12"/>
  <c r="I117" i="12"/>
  <c r="I76" i="12"/>
  <c r="E63" i="12"/>
  <c r="L64" i="12"/>
  <c r="D77" i="12"/>
  <c r="B155" i="12"/>
  <c r="B89" i="12"/>
  <c r="G90" i="12"/>
  <c r="N77" i="12"/>
  <c r="J62" i="12"/>
  <c r="H76" i="12"/>
  <c r="L99" i="12"/>
  <c r="L86" i="12"/>
  <c r="G89" i="12"/>
  <c r="O61" i="12"/>
  <c r="C77" i="12"/>
  <c r="B128" i="12"/>
  <c r="L118" i="12"/>
  <c r="E124" i="12"/>
  <c r="H66" i="12"/>
  <c r="J66" i="12"/>
  <c r="J105" i="12"/>
  <c r="I106" i="12"/>
  <c r="B119" i="12"/>
  <c r="G119" i="12"/>
  <c r="C106" i="12"/>
  <c r="N106" i="12"/>
  <c r="I28" i="12"/>
  <c r="E78" i="12"/>
  <c r="C78" i="12"/>
  <c r="O66" i="12"/>
  <c r="H105" i="12"/>
  <c r="L91" i="12"/>
  <c r="L157" i="12"/>
  <c r="G67" i="12"/>
  <c r="B28" i="12"/>
  <c r="B92" i="12"/>
  <c r="C79" i="12"/>
  <c r="G92" i="12"/>
  <c r="M120" i="12"/>
  <c r="G80" i="12"/>
  <c r="I80" i="12"/>
  <c r="B107" i="12"/>
  <c r="L80" i="12"/>
  <c r="C29" i="12"/>
  <c r="D107" i="12"/>
  <c r="M29" i="12"/>
  <c r="L68" i="12"/>
  <c r="E120" i="12"/>
  <c r="C107" i="12"/>
  <c r="G159" i="12"/>
  <c r="G25" i="12"/>
  <c r="H64" i="12"/>
  <c r="I65" i="12"/>
  <c r="L112" i="12"/>
  <c r="H89" i="12"/>
  <c r="O89" i="12"/>
  <c r="H104" i="12"/>
  <c r="L59" i="12"/>
  <c r="B77" i="12"/>
  <c r="C89" i="12"/>
  <c r="B26" i="12"/>
  <c r="L61" i="12"/>
  <c r="H60" i="12"/>
  <c r="G63" i="12"/>
  <c r="H26" i="12"/>
  <c r="B157" i="12"/>
  <c r="D78" i="12"/>
  <c r="L106" i="12"/>
  <c r="G28" i="12"/>
  <c r="O106" i="12"/>
  <c r="B66" i="12"/>
  <c r="M118" i="12"/>
  <c r="D124" i="12"/>
  <c r="L119" i="12"/>
  <c r="M106" i="12"/>
  <c r="M67" i="12"/>
  <c r="C159" i="12"/>
  <c r="J159" i="12"/>
  <c r="N107" i="12"/>
  <c r="D68" i="12"/>
  <c r="J107" i="12"/>
  <c r="E156" i="12"/>
  <c r="G91" i="12"/>
  <c r="L66" i="12"/>
  <c r="H78" i="12"/>
  <c r="E28" i="12"/>
  <c r="J106" i="12"/>
  <c r="B106" i="12"/>
  <c r="D91" i="12"/>
  <c r="M91" i="12"/>
  <c r="E66" i="12"/>
  <c r="M78" i="12"/>
  <c r="N120" i="12"/>
  <c r="L159" i="12"/>
  <c r="H91" i="12"/>
  <c r="N78" i="12"/>
  <c r="B93" i="12"/>
  <c r="B120" i="12"/>
  <c r="M93" i="12"/>
  <c r="L81" i="12"/>
  <c r="B108" i="12"/>
  <c r="J94" i="12"/>
  <c r="D30" i="12"/>
  <c r="I30" i="12"/>
  <c r="G108" i="12"/>
  <c r="E94" i="12"/>
  <c r="O94" i="12"/>
  <c r="M69" i="12"/>
  <c r="C108" i="12"/>
  <c r="O119" i="12"/>
  <c r="H68" i="12"/>
  <c r="D117" i="12"/>
  <c r="J92" i="12"/>
  <c r="O27" i="12"/>
  <c r="J79" i="12"/>
  <c r="H92" i="12"/>
  <c r="I120" i="12"/>
  <c r="O29" i="12"/>
  <c r="N80" i="12"/>
  <c r="C93" i="12"/>
  <c r="J120" i="12"/>
  <c r="E30" i="12"/>
  <c r="C121" i="12"/>
  <c r="I69" i="12"/>
  <c r="L108" i="12"/>
  <c r="G69" i="12"/>
  <c r="C30" i="12"/>
  <c r="G94" i="12"/>
  <c r="N69" i="12"/>
  <c r="I108" i="12"/>
  <c r="M160" i="12"/>
  <c r="O69" i="12"/>
  <c r="E158" i="12"/>
  <c r="J93" i="12"/>
  <c r="C66" i="12"/>
  <c r="D158" i="12"/>
  <c r="D105" i="12"/>
  <c r="B133" i="12"/>
  <c r="O79" i="12"/>
  <c r="E159" i="12"/>
  <c r="H120" i="12"/>
  <c r="E68" i="12"/>
  <c r="B68" i="12"/>
  <c r="C80" i="12"/>
  <c r="M30" i="12"/>
  <c r="D69" i="12"/>
  <c r="C94" i="12"/>
  <c r="N121" i="12"/>
  <c r="I94" i="12"/>
  <c r="E108" i="12"/>
  <c r="D94" i="12"/>
  <c r="H108" i="12"/>
  <c r="J108" i="12"/>
  <c r="G160" i="12"/>
  <c r="G30" i="12"/>
  <c r="J81" i="12"/>
  <c r="M94" i="12"/>
  <c r="B81" i="12"/>
  <c r="J69" i="12"/>
  <c r="M108" i="12"/>
  <c r="L30" i="12"/>
  <c r="H69" i="12"/>
  <c r="N108" i="12"/>
  <c r="J30" i="12"/>
  <c r="M121" i="12"/>
  <c r="B67" i="12"/>
  <c r="C68" i="12"/>
  <c r="D80" i="12"/>
  <c r="L94" i="12"/>
  <c r="N30" i="12"/>
  <c r="I160" i="12"/>
  <c r="E69" i="12"/>
  <c r="H30" i="12"/>
  <c r="L160" i="12"/>
  <c r="D121" i="12"/>
  <c r="O81" i="12"/>
  <c r="E81" i="12"/>
  <c r="J121" i="12"/>
  <c r="D81" i="12"/>
  <c r="J28" i="12"/>
  <c r="E80" i="12"/>
  <c r="E105" i="12"/>
  <c r="N92" i="12"/>
  <c r="H27" i="12"/>
  <c r="E106" i="12"/>
  <c r="O159" i="12"/>
  <c r="G120" i="12"/>
  <c r="M68" i="12"/>
  <c r="G68" i="12"/>
  <c r="D29" i="12"/>
  <c r="M107" i="12"/>
  <c r="G121" i="12"/>
  <c r="B160" i="12"/>
  <c r="B121" i="12"/>
  <c r="I121" i="12"/>
  <c r="D160" i="12"/>
  <c r="N81" i="12"/>
  <c r="C160" i="12"/>
  <c r="J160" i="12"/>
  <c r="B94" i="12"/>
  <c r="B30" i="12"/>
  <c r="L69" i="12"/>
  <c r="N160" i="12"/>
  <c r="L121" i="12"/>
  <c r="M81" i="12"/>
  <c r="E121" i="12"/>
  <c r="O108" i="12"/>
  <c r="I81" i="12"/>
  <c r="E160" i="12"/>
  <c r="N94" i="12"/>
  <c r="C69" i="12"/>
  <c r="H121" i="12"/>
  <c r="I79" i="12"/>
  <c r="C134" i="12"/>
  <c r="O160" i="12"/>
  <c r="O30" i="12"/>
  <c r="H160" i="12"/>
  <c r="O121" i="12"/>
  <c r="C81" i="12"/>
  <c r="H81" i="12"/>
  <c r="H94" i="12"/>
  <c r="G81" i="12"/>
  <c r="B69" i="12"/>
  <c r="D108" i="12"/>
  <c r="L95" i="12"/>
  <c r="J82" i="12"/>
  <c r="C82" i="12"/>
  <c r="G82" i="12"/>
  <c r="M82" i="12"/>
  <c r="B95" i="12"/>
  <c r="E95" i="12"/>
  <c r="B82" i="12"/>
  <c r="M95" i="12"/>
  <c r="O95" i="12"/>
  <c r="B145" i="12"/>
  <c r="O82" i="12"/>
  <c r="D82" i="12"/>
  <c r="G95" i="12"/>
  <c r="E82" i="12"/>
  <c r="L82" i="12"/>
  <c r="N82" i="12"/>
  <c r="I95" i="12"/>
  <c r="B140" i="12"/>
  <c r="B138" i="12"/>
  <c r="B142" i="12"/>
  <c r="J95" i="12"/>
  <c r="C95" i="12"/>
  <c r="D95" i="12"/>
  <c r="I82" i="12"/>
  <c r="N95" i="12"/>
  <c r="H82" i="12"/>
  <c r="H95" i="12"/>
  <c r="C458" i="11" l="1"/>
  <c r="C461" i="11"/>
  <c r="C459" i="11" s="1"/>
  <c r="C558" i="6"/>
  <c r="D512" i="6"/>
  <c r="D524" i="6"/>
  <c r="D561" i="6" s="1"/>
  <c r="E425" i="6" s="1"/>
  <c r="D440" i="11"/>
  <c r="D551" i="6"/>
  <c r="D502" i="6"/>
  <c r="D528" i="6"/>
  <c r="D565" i="6" s="1"/>
  <c r="E429" i="6" s="1"/>
  <c r="D516" i="6"/>
  <c r="D531" i="6"/>
  <c r="D568" i="6" s="1"/>
  <c r="E432" i="6" s="1"/>
  <c r="D519" i="6"/>
  <c r="C103" i="11"/>
  <c r="H445" i="11"/>
  <c r="C502" i="11"/>
  <c r="C129" i="11"/>
  <c r="C545" i="6"/>
  <c r="D464" i="6"/>
  <c r="D451" i="6"/>
  <c r="E513" i="7"/>
  <c r="C123" i="11"/>
  <c r="C543" i="6"/>
  <c r="D481" i="6" s="1"/>
  <c r="D493" i="6" s="1"/>
  <c r="C450" i="11"/>
  <c r="D471" i="6"/>
  <c r="D458" i="6"/>
  <c r="D526" i="6"/>
  <c r="D563" i="6" s="1"/>
  <c r="E427" i="6" s="1"/>
  <c r="D468" i="6"/>
  <c r="D455" i="6"/>
  <c r="E144" i="7"/>
  <c r="C486" i="6"/>
  <c r="C109" i="11"/>
  <c r="F11" i="7"/>
  <c r="E536" i="7"/>
  <c r="H454" i="11"/>
  <c r="C505" i="11"/>
  <c r="C437" i="11"/>
  <c r="C550" i="6"/>
  <c r="C501" i="6"/>
  <c r="C120" i="11"/>
  <c r="C542" i="6"/>
  <c r="C447" i="11"/>
  <c r="C114" i="11"/>
  <c r="C540" i="6"/>
  <c r="D478" i="6" s="1"/>
  <c r="D490" i="6" s="1"/>
  <c r="D515" i="6" s="1"/>
  <c r="C441" i="11"/>
  <c r="H433" i="11"/>
  <c r="C498" i="11"/>
  <c r="C115" i="11"/>
  <c r="F13" i="7"/>
  <c r="E538" i="7"/>
  <c r="E136" i="7"/>
  <c r="E516" i="7"/>
  <c r="E529" i="7" s="1"/>
  <c r="E143" i="7"/>
  <c r="F18" i="7"/>
  <c r="E543" i="7"/>
  <c r="E140" i="7"/>
  <c r="D472" i="6"/>
  <c r="D459" i="6"/>
  <c r="H439" i="11"/>
  <c r="C500" i="11"/>
  <c r="E523" i="7"/>
  <c r="F15" i="7"/>
  <c r="E540" i="7"/>
  <c r="C456" i="11"/>
  <c r="C130" i="11"/>
  <c r="C124" i="11"/>
  <c r="D508" i="7"/>
  <c r="E10" i="7"/>
  <c r="D535" i="7"/>
  <c r="B146" i="12"/>
  <c r="B143" i="12"/>
  <c r="B34" i="12"/>
  <c r="B141" i="12"/>
  <c r="B41" i="12"/>
  <c r="B147" i="12"/>
  <c r="B36" i="12"/>
  <c r="B38" i="12"/>
  <c r="B43" i="12"/>
  <c r="B144" i="12"/>
  <c r="B184" i="12" l="1"/>
  <c r="B186" i="12"/>
  <c r="B181" i="12"/>
  <c r="B179" i="12"/>
  <c r="B177" i="12"/>
  <c r="D443" i="11"/>
  <c r="D552" i="6"/>
  <c r="D503" i="6"/>
  <c r="D518" i="6"/>
  <c r="D530" i="6"/>
  <c r="D567" i="6" s="1"/>
  <c r="E431" i="6" s="1"/>
  <c r="E134" i="7"/>
  <c r="H125" i="11"/>
  <c r="C142" i="11"/>
  <c r="H131" i="11"/>
  <c r="C144" i="11"/>
  <c r="H457" i="11"/>
  <c r="C506" i="11"/>
  <c r="F139" i="7"/>
  <c r="F142" i="7"/>
  <c r="E518" i="7"/>
  <c r="E9" i="7"/>
  <c r="E465" i="6"/>
  <c r="E452" i="6"/>
  <c r="H116" i="11"/>
  <c r="C139" i="11"/>
  <c r="C112" i="11"/>
  <c r="C118" i="11"/>
  <c r="D527" i="6"/>
  <c r="D564" i="6" s="1"/>
  <c r="E428" i="6" s="1"/>
  <c r="E463" i="6"/>
  <c r="E450" i="6"/>
  <c r="H110" i="11"/>
  <c r="C137" i="11"/>
  <c r="C485" i="6"/>
  <c r="C511" i="6"/>
  <c r="C523" i="6"/>
  <c r="D480" i="6"/>
  <c r="D492" i="6" s="1"/>
  <c r="D483" i="6"/>
  <c r="D495" i="6" s="1"/>
  <c r="H451" i="11"/>
  <c r="C504" i="11"/>
  <c r="F14" i="7"/>
  <c r="E539" i="7"/>
  <c r="C127" i="11"/>
  <c r="E467" i="6"/>
  <c r="E454" i="6"/>
  <c r="D484" i="6"/>
  <c r="D496" i="6" s="1"/>
  <c r="D521" i="6" s="1"/>
  <c r="E515" i="7"/>
  <c r="E528" i="7" s="1"/>
  <c r="E470" i="6"/>
  <c r="E457" i="6"/>
  <c r="F17" i="7"/>
  <c r="E542" i="7"/>
  <c r="E511" i="7"/>
  <c r="E524" i="7" s="1"/>
  <c r="F137" i="7"/>
  <c r="H442" i="11"/>
  <c r="C501" i="11"/>
  <c r="H448" i="11"/>
  <c r="C503" i="11"/>
  <c r="C108" i="11"/>
  <c r="C538" i="6"/>
  <c r="D476" i="6" s="1"/>
  <c r="D488" i="6" s="1"/>
  <c r="C435" i="11"/>
  <c r="F135" i="7"/>
  <c r="E519" i="7"/>
  <c r="C121" i="11"/>
  <c r="E526" i="7"/>
  <c r="H460" i="11"/>
  <c r="C507" i="11"/>
  <c r="H104" i="11"/>
  <c r="C135" i="11"/>
  <c r="D455" i="11"/>
  <c r="D556" i="6"/>
  <c r="D507" i="6"/>
  <c r="D446" i="11"/>
  <c r="D553" i="6"/>
  <c r="D504" i="6"/>
  <c r="D111" i="11"/>
  <c r="D539" i="6"/>
  <c r="D438" i="11"/>
  <c r="D434" i="11"/>
  <c r="D549" i="6"/>
  <c r="D500" i="6"/>
  <c r="C140" i="12"/>
  <c r="B39" i="12"/>
  <c r="B40" i="12"/>
  <c r="B37" i="12"/>
  <c r="B42" i="12"/>
  <c r="B139" i="12"/>
  <c r="B183" i="12" l="1"/>
  <c r="B185" i="12"/>
  <c r="B182" i="12"/>
  <c r="B180" i="12"/>
  <c r="D461" i="11"/>
  <c r="D558" i="6"/>
  <c r="D509" i="6"/>
  <c r="D529" i="6"/>
  <c r="D566" i="6" s="1"/>
  <c r="E430" i="6" s="1"/>
  <c r="D517" i="6"/>
  <c r="D513" i="6"/>
  <c r="D525" i="6"/>
  <c r="D562" i="6" s="1"/>
  <c r="E426" i="6" s="1"/>
  <c r="D520" i="6"/>
  <c r="D532" i="6"/>
  <c r="D569" i="6" s="1"/>
  <c r="E433" i="6" s="1"/>
  <c r="D444" i="11"/>
  <c r="H122" i="11"/>
  <c r="C141" i="11"/>
  <c r="F20" i="7"/>
  <c r="E545" i="7"/>
  <c r="F510" i="7"/>
  <c r="F523" i="7" s="1"/>
  <c r="H436" i="11"/>
  <c r="C499" i="11"/>
  <c r="E469" i="6"/>
  <c r="E456" i="6"/>
  <c r="H128" i="11"/>
  <c r="C143" i="11"/>
  <c r="F138" i="7"/>
  <c r="C560" i="6"/>
  <c r="C522" i="6"/>
  <c r="H119" i="11"/>
  <c r="C140" i="11"/>
  <c r="H113" i="11"/>
  <c r="C138" i="11"/>
  <c r="C514" i="11"/>
  <c r="C527" i="11" s="1"/>
  <c r="E477" i="6"/>
  <c r="E489" i="6" s="1"/>
  <c r="F19" i="7"/>
  <c r="E544" i="7"/>
  <c r="F514" i="7"/>
  <c r="F527" i="7" s="1"/>
  <c r="E509" i="7"/>
  <c r="E522" i="7" s="1"/>
  <c r="E133" i="7"/>
  <c r="D114" i="11"/>
  <c r="D540" i="6"/>
  <c r="D441" i="11"/>
  <c r="D117" i="11"/>
  <c r="D541" i="6"/>
  <c r="E479" i="6" s="1"/>
  <c r="E491" i="6" s="1"/>
  <c r="C510" i="11"/>
  <c r="C523" i="11" s="1"/>
  <c r="D105" i="11"/>
  <c r="D537" i="6"/>
  <c r="E475" i="6" s="1"/>
  <c r="E487" i="6" s="1"/>
  <c r="D432" i="11"/>
  <c r="I439" i="11"/>
  <c r="D500" i="11"/>
  <c r="D109" i="11"/>
  <c r="D126" i="11"/>
  <c r="D544" i="6"/>
  <c r="E482" i="6" s="1"/>
  <c r="E494" i="6" s="1"/>
  <c r="E531" i="6" s="1"/>
  <c r="E568" i="6" s="1"/>
  <c r="D453" i="11"/>
  <c r="E532" i="7"/>
  <c r="C106" i="11"/>
  <c r="F512" i="7"/>
  <c r="F12" i="7"/>
  <c r="E537" i="7"/>
  <c r="F141" i="7"/>
  <c r="F16" i="7"/>
  <c r="E541" i="7"/>
  <c r="E466" i="6"/>
  <c r="E453" i="6"/>
  <c r="C431" i="11"/>
  <c r="C548" i="6"/>
  <c r="C547" i="6" s="1"/>
  <c r="C510" i="6"/>
  <c r="C499" i="6"/>
  <c r="C512" i="11"/>
  <c r="E531" i="7"/>
  <c r="F517" i="7"/>
  <c r="F530" i="7" s="1"/>
  <c r="D533" i="6"/>
  <c r="D570" i="6" s="1"/>
  <c r="E434" i="6" s="1"/>
  <c r="C519" i="11"/>
  <c r="C532" i="11" s="1"/>
  <c r="C517" i="11"/>
  <c r="D452" i="11"/>
  <c r="D555" i="6"/>
  <c r="D506" i="6"/>
  <c r="B35" i="12"/>
  <c r="C141" i="12"/>
  <c r="C142" i="12"/>
  <c r="C138" i="12"/>
  <c r="C36" i="12"/>
  <c r="C145" i="12"/>
  <c r="B178" i="12" l="1"/>
  <c r="C179" i="12"/>
  <c r="E472" i="6"/>
  <c r="E459" i="6"/>
  <c r="E526" i="6"/>
  <c r="E563" i="6" s="1"/>
  <c r="E514" i="6"/>
  <c r="E524" i="6"/>
  <c r="E561" i="6" s="1"/>
  <c r="E512" i="6"/>
  <c r="E516" i="6"/>
  <c r="E528" i="6"/>
  <c r="E565" i="6" s="1"/>
  <c r="D450" i="11"/>
  <c r="D13" i="11"/>
  <c r="C538" i="11"/>
  <c r="C102" i="11"/>
  <c r="C536" i="6"/>
  <c r="C535" i="6" s="1"/>
  <c r="C498" i="6"/>
  <c r="E468" i="6"/>
  <c r="E455" i="6"/>
  <c r="F136" i="7"/>
  <c r="L13" i="7"/>
  <c r="F427" i="6"/>
  <c r="F538" i="7"/>
  <c r="H107" i="11"/>
  <c r="C136" i="11"/>
  <c r="I454" i="11"/>
  <c r="D505" i="11"/>
  <c r="D124" i="11"/>
  <c r="I110" i="11"/>
  <c r="I433" i="11"/>
  <c r="D498" i="11"/>
  <c r="D103" i="11"/>
  <c r="D115" i="11"/>
  <c r="I442" i="11"/>
  <c r="D501" i="11"/>
  <c r="D112" i="11"/>
  <c r="E508" i="7"/>
  <c r="F10" i="7"/>
  <c r="E535" i="7"/>
  <c r="L15" i="7"/>
  <c r="F429" i="6"/>
  <c r="F540" i="7"/>
  <c r="F143" i="7"/>
  <c r="C515" i="11"/>
  <c r="F513" i="7"/>
  <c r="C518" i="11"/>
  <c r="C531" i="11" s="1"/>
  <c r="E519" i="6"/>
  <c r="F144" i="7"/>
  <c r="C516" i="11"/>
  <c r="C529" i="11" s="1"/>
  <c r="I445" i="11"/>
  <c r="D502" i="11"/>
  <c r="D458" i="11"/>
  <c r="D557" i="6"/>
  <c r="D508" i="6"/>
  <c r="D437" i="11"/>
  <c r="D550" i="6"/>
  <c r="D501" i="6"/>
  <c r="D123" i="11"/>
  <c r="D543" i="6"/>
  <c r="E481" i="6" s="1"/>
  <c r="E493" i="6" s="1"/>
  <c r="E518" i="6" s="1"/>
  <c r="D18" i="11"/>
  <c r="C543" i="11"/>
  <c r="C530" i="11"/>
  <c r="D20" i="11"/>
  <c r="C545" i="11"/>
  <c r="L18" i="7"/>
  <c r="F432" i="6"/>
  <c r="F543" i="7"/>
  <c r="C525" i="11"/>
  <c r="C429" i="11"/>
  <c r="E478" i="6"/>
  <c r="E490" i="6" s="1"/>
  <c r="F140" i="7"/>
  <c r="F516" i="7"/>
  <c r="E464" i="6"/>
  <c r="E451" i="6"/>
  <c r="F525" i="7"/>
  <c r="D11" i="11"/>
  <c r="C536" i="11"/>
  <c r="E471" i="6"/>
  <c r="E458" i="6"/>
  <c r="D15" i="11"/>
  <c r="C540" i="11"/>
  <c r="C513" i="11"/>
  <c r="C559" i="6"/>
  <c r="D424" i="6"/>
  <c r="L11" i="7"/>
  <c r="F425" i="6"/>
  <c r="F536" i="7"/>
  <c r="D449" i="11"/>
  <c r="D554" i="6"/>
  <c r="D505" i="6"/>
  <c r="D132" i="11"/>
  <c r="D546" i="6"/>
  <c r="D459" i="11"/>
  <c r="C38" i="12"/>
  <c r="C147" i="12"/>
  <c r="C144" i="12"/>
  <c r="B137" i="12"/>
  <c r="C34" i="12"/>
  <c r="C41" i="12"/>
  <c r="C37" i="12"/>
  <c r="C184" i="12" l="1"/>
  <c r="C180" i="12"/>
  <c r="C181" i="12"/>
  <c r="C177" i="12"/>
  <c r="E452" i="11"/>
  <c r="E555" i="6"/>
  <c r="E506" i="6"/>
  <c r="E527" i="6"/>
  <c r="E564" i="6" s="1"/>
  <c r="F428" i="6" s="1"/>
  <c r="E515" i="6"/>
  <c r="D139" i="11"/>
  <c r="L17" i="7"/>
  <c r="F542" i="7"/>
  <c r="F515" i="7"/>
  <c r="F528" i="7" s="1"/>
  <c r="C428" i="11"/>
  <c r="C496" i="11" s="1"/>
  <c r="H430" i="11"/>
  <c r="C497" i="11"/>
  <c r="F470" i="6"/>
  <c r="F457" i="6"/>
  <c r="D142" i="11"/>
  <c r="D121" i="11"/>
  <c r="D129" i="11"/>
  <c r="D545" i="6"/>
  <c r="E483" i="6" s="1"/>
  <c r="E495" i="6" s="1"/>
  <c r="D456" i="11"/>
  <c r="E455" i="11"/>
  <c r="E556" i="6"/>
  <c r="E507" i="6"/>
  <c r="L14" i="7"/>
  <c r="F539" i="7"/>
  <c r="D16" i="11"/>
  <c r="C541" i="11"/>
  <c r="F467" i="6"/>
  <c r="F454" i="6"/>
  <c r="I125" i="11"/>
  <c r="C511" i="11"/>
  <c r="C524" i="11" s="1"/>
  <c r="L137" i="7"/>
  <c r="H13" i="7"/>
  <c r="F511" i="7"/>
  <c r="C100" i="11"/>
  <c r="D137" i="11"/>
  <c r="I451" i="11"/>
  <c r="D504" i="11"/>
  <c r="E446" i="11"/>
  <c r="E553" i="6"/>
  <c r="E504" i="6"/>
  <c r="E484" i="6"/>
  <c r="E496" i="6" s="1"/>
  <c r="I460" i="11"/>
  <c r="D507" i="11"/>
  <c r="D130" i="11"/>
  <c r="L135" i="7"/>
  <c r="H11" i="7"/>
  <c r="D14" i="11"/>
  <c r="C539" i="11"/>
  <c r="D120" i="11"/>
  <c r="D542" i="6"/>
  <c r="E480" i="6" s="1"/>
  <c r="E492" i="6" s="1"/>
  <c r="E517" i="6" s="1"/>
  <c r="D447" i="11"/>
  <c r="F463" i="6"/>
  <c r="F450" i="6"/>
  <c r="D462" i="6"/>
  <c r="D449" i="6"/>
  <c r="D423" i="6"/>
  <c r="C526" i="11"/>
  <c r="D135" i="11"/>
  <c r="F529" i="7"/>
  <c r="L142" i="7"/>
  <c r="H18" i="7"/>
  <c r="D144" i="11"/>
  <c r="D108" i="11"/>
  <c r="D538" i="6"/>
  <c r="E476" i="6" s="1"/>
  <c r="E488" i="6" s="1"/>
  <c r="D435" i="11"/>
  <c r="D17" i="11"/>
  <c r="C542" i="11"/>
  <c r="F519" i="7"/>
  <c r="F532" i="7" s="1"/>
  <c r="E530" i="6"/>
  <c r="E567" i="6" s="1"/>
  <c r="F431" i="6" s="1"/>
  <c r="D19" i="11"/>
  <c r="C544" i="11"/>
  <c r="F526" i="7"/>
  <c r="C528" i="11"/>
  <c r="F518" i="7"/>
  <c r="F531" i="7" s="1"/>
  <c r="L139" i="7"/>
  <c r="H15" i="7"/>
  <c r="F134" i="7"/>
  <c r="I113" i="11"/>
  <c r="I116" i="11"/>
  <c r="I104" i="11"/>
  <c r="F465" i="6"/>
  <c r="F452" i="6"/>
  <c r="F9" i="7"/>
  <c r="E434" i="11"/>
  <c r="E549" i="6"/>
  <c r="E500" i="6"/>
  <c r="E440" i="11"/>
  <c r="E551" i="6"/>
  <c r="E502" i="6"/>
  <c r="C40" i="12"/>
  <c r="B33" i="12"/>
  <c r="C146" i="12"/>
  <c r="C139" i="12"/>
  <c r="C43" i="12"/>
  <c r="C143" i="12"/>
  <c r="C186" i="12" l="1"/>
  <c r="B176" i="12"/>
  <c r="C183" i="12"/>
  <c r="E449" i="11"/>
  <c r="E554" i="6"/>
  <c r="E505" i="6"/>
  <c r="F469" i="6"/>
  <c r="F456" i="6"/>
  <c r="E513" i="6"/>
  <c r="E525" i="6"/>
  <c r="E562" i="6" s="1"/>
  <c r="F426" i="6" s="1"/>
  <c r="E532" i="6"/>
  <c r="E569" i="6" s="1"/>
  <c r="F433" i="6" s="1"/>
  <c r="E520" i="6"/>
  <c r="E521" i="6"/>
  <c r="E533" i="6"/>
  <c r="E570" i="6" s="1"/>
  <c r="F434" i="6" s="1"/>
  <c r="E105" i="11"/>
  <c r="E537" i="6"/>
  <c r="F475" i="6" s="1"/>
  <c r="F487" i="6" s="1"/>
  <c r="F509" i="7"/>
  <c r="F522" i="7" s="1"/>
  <c r="F133" i="7"/>
  <c r="H139" i="7"/>
  <c r="D519" i="11"/>
  <c r="D532" i="11" s="1"/>
  <c r="H142" i="7"/>
  <c r="D448" i="6"/>
  <c r="H135" i="7"/>
  <c r="I131" i="11"/>
  <c r="E117" i="11"/>
  <c r="E541" i="6"/>
  <c r="E444" i="11"/>
  <c r="D512" i="11"/>
  <c r="D525" i="11" s="1"/>
  <c r="H101" i="11"/>
  <c r="C99" i="11"/>
  <c r="C134" i="11"/>
  <c r="E529" i="6"/>
  <c r="E566" i="6" s="1"/>
  <c r="F430" i="6" s="1"/>
  <c r="L12" i="7"/>
  <c r="F537" i="7"/>
  <c r="L412" i="7"/>
  <c r="F479" i="6"/>
  <c r="F491" i="6" s="1"/>
  <c r="L138" i="7"/>
  <c r="H14" i="7"/>
  <c r="D517" i="11"/>
  <c r="L141" i="7"/>
  <c r="H17" i="7"/>
  <c r="E432" i="11"/>
  <c r="E111" i="11"/>
  <c r="E539" i="6"/>
  <c r="E438" i="11"/>
  <c r="F477" i="6"/>
  <c r="F489" i="6" s="1"/>
  <c r="L416" i="7"/>
  <c r="L19" i="7"/>
  <c r="F544" i="7"/>
  <c r="L20" i="7"/>
  <c r="F545" i="7"/>
  <c r="D141" i="11"/>
  <c r="I436" i="11"/>
  <c r="D499" i="11"/>
  <c r="D106" i="11"/>
  <c r="L422" i="7"/>
  <c r="D510" i="11"/>
  <c r="D523" i="11" s="1"/>
  <c r="D461" i="6"/>
  <c r="D474" i="6"/>
  <c r="D473" i="6" s="1"/>
  <c r="I448" i="11"/>
  <c r="D503" i="11"/>
  <c r="D118" i="11"/>
  <c r="D140" i="11" s="1"/>
  <c r="D138" i="11"/>
  <c r="L408" i="7"/>
  <c r="F524" i="7"/>
  <c r="H137" i="7"/>
  <c r="D12" i="11"/>
  <c r="C537" i="11"/>
  <c r="F466" i="6"/>
  <c r="F453" i="6"/>
  <c r="E126" i="11"/>
  <c r="E544" i="6"/>
  <c r="E453" i="11"/>
  <c r="I457" i="11"/>
  <c r="D506" i="11"/>
  <c r="D127" i="11"/>
  <c r="I122" i="11"/>
  <c r="F482" i="6"/>
  <c r="F494" i="6" s="1"/>
  <c r="L16" i="7"/>
  <c r="F541" i="7"/>
  <c r="D514" i="11"/>
  <c r="E443" i="11"/>
  <c r="E552" i="6"/>
  <c r="E503" i="6"/>
  <c r="E123" i="11"/>
  <c r="E543" i="6"/>
  <c r="E450" i="11"/>
  <c r="D140" i="12"/>
  <c r="D144" i="12"/>
  <c r="C35" i="12"/>
  <c r="C39" i="12"/>
  <c r="D145" i="12"/>
  <c r="D138" i="12"/>
  <c r="C42" i="12"/>
  <c r="D142" i="12"/>
  <c r="F528" i="6" l="1"/>
  <c r="F565" i="6" s="1"/>
  <c r="F516" i="6"/>
  <c r="F504" i="6" s="1"/>
  <c r="F541" i="6" s="1"/>
  <c r="F512" i="6"/>
  <c r="F500" i="6" s="1"/>
  <c r="F537" i="6" s="1"/>
  <c r="F524" i="6"/>
  <c r="F561" i="6" s="1"/>
  <c r="C185" i="12"/>
  <c r="C178" i="12"/>
  <c r="C182" i="12"/>
  <c r="F519" i="6"/>
  <c r="F531" i="6"/>
  <c r="F568" i="6" s="1"/>
  <c r="F514" i="6"/>
  <c r="F526" i="6"/>
  <c r="F563" i="6" s="1"/>
  <c r="E114" i="11"/>
  <c r="E540" i="6"/>
  <c r="F478" i="6" s="1"/>
  <c r="F490" i="6" s="1"/>
  <c r="E15" i="11"/>
  <c r="D540" i="11"/>
  <c r="I128" i="11"/>
  <c r="J454" i="11"/>
  <c r="E505" i="11"/>
  <c r="E124" i="11"/>
  <c r="D515" i="11"/>
  <c r="D528" i="11" s="1"/>
  <c r="D136" i="11"/>
  <c r="D513" i="11"/>
  <c r="D526" i="11" s="1"/>
  <c r="F105" i="11"/>
  <c r="F103" i="11" s="1"/>
  <c r="L422" i="11"/>
  <c r="K422" i="7"/>
  <c r="J422" i="7"/>
  <c r="H422" i="7"/>
  <c r="L505" i="7"/>
  <c r="I107" i="11"/>
  <c r="F472" i="6"/>
  <c r="F459" i="6"/>
  <c r="L143" i="7"/>
  <c r="H19" i="7"/>
  <c r="H141" i="7"/>
  <c r="E18" i="11"/>
  <c r="D543" i="11"/>
  <c r="H138" i="7"/>
  <c r="L136" i="7"/>
  <c r="H12" i="7"/>
  <c r="C509" i="11"/>
  <c r="C522" i="11" s="1"/>
  <c r="C133" i="11"/>
  <c r="E103" i="11"/>
  <c r="E461" i="11"/>
  <c r="E558" i="6"/>
  <c r="E509" i="6"/>
  <c r="E437" i="11"/>
  <c r="E550" i="6"/>
  <c r="E501" i="6"/>
  <c r="F481" i="6"/>
  <c r="F493" i="6" s="1"/>
  <c r="E120" i="11"/>
  <c r="E542" i="6"/>
  <c r="E447" i="11"/>
  <c r="E441" i="11"/>
  <c r="F468" i="6"/>
  <c r="F455" i="6"/>
  <c r="J451" i="11"/>
  <c r="E504" i="11"/>
  <c r="E121" i="11"/>
  <c r="D527" i="11"/>
  <c r="L140" i="7"/>
  <c r="H16" i="7"/>
  <c r="F446" i="11"/>
  <c r="F553" i="6"/>
  <c r="L408" i="11"/>
  <c r="K408" i="7"/>
  <c r="J408" i="7"/>
  <c r="H408" i="7"/>
  <c r="L498" i="7"/>
  <c r="I119" i="11"/>
  <c r="D486" i="6"/>
  <c r="E11" i="11"/>
  <c r="D536" i="11"/>
  <c r="D516" i="11"/>
  <c r="D529" i="11" s="1"/>
  <c r="L144" i="7"/>
  <c r="H20" i="7"/>
  <c r="F471" i="6"/>
  <c r="F458" i="6"/>
  <c r="L416" i="11"/>
  <c r="K416" i="7"/>
  <c r="J416" i="7"/>
  <c r="H416" i="7"/>
  <c r="L502" i="7"/>
  <c r="J439" i="11"/>
  <c r="E500" i="11"/>
  <c r="E109" i="11"/>
  <c r="J433" i="11"/>
  <c r="E498" i="11"/>
  <c r="L420" i="7"/>
  <c r="D530" i="11"/>
  <c r="L414" i="7"/>
  <c r="L412" i="11"/>
  <c r="K412" i="7"/>
  <c r="J412" i="7"/>
  <c r="H412" i="7"/>
  <c r="L500" i="7"/>
  <c r="F464" i="6"/>
  <c r="F451" i="6"/>
  <c r="E13" i="11"/>
  <c r="D538" i="11"/>
  <c r="J445" i="11"/>
  <c r="E502" i="11"/>
  <c r="E115" i="11"/>
  <c r="E20" i="11"/>
  <c r="D545" i="11"/>
  <c r="D143" i="11"/>
  <c r="F508" i="7"/>
  <c r="L10" i="7"/>
  <c r="F535" i="7"/>
  <c r="E458" i="11"/>
  <c r="E557" i="6"/>
  <c r="E508" i="6"/>
  <c r="D40" i="12"/>
  <c r="D141" i="12"/>
  <c r="D36" i="12"/>
  <c r="E34" i="12"/>
  <c r="D38" i="12"/>
  <c r="D143" i="12"/>
  <c r="D34" i="12"/>
  <c r="D41" i="12"/>
  <c r="F434" i="11" l="1"/>
  <c r="F432" i="11" s="1"/>
  <c r="F117" i="11"/>
  <c r="F549" i="6"/>
  <c r="F530" i="6"/>
  <c r="F567" i="6" s="1"/>
  <c r="F518" i="6"/>
  <c r="F452" i="11" s="1"/>
  <c r="G105" i="11"/>
  <c r="G103" i="11" s="1"/>
  <c r="D179" i="12"/>
  <c r="D181" i="12"/>
  <c r="D183" i="12"/>
  <c r="D177" i="12"/>
  <c r="D184" i="12"/>
  <c r="F527" i="6"/>
  <c r="F564" i="6" s="1"/>
  <c r="F515" i="6"/>
  <c r="E129" i="11"/>
  <c r="E545" i="6"/>
  <c r="F483" i="6" s="1"/>
  <c r="F495" i="6" s="1"/>
  <c r="F532" i="6" s="1"/>
  <c r="F569" i="6" s="1"/>
  <c r="K412" i="11"/>
  <c r="K500" i="7"/>
  <c r="L414" i="11"/>
  <c r="K414" i="7"/>
  <c r="J414" i="7"/>
  <c r="H414" i="7"/>
  <c r="L501" i="7"/>
  <c r="L420" i="11"/>
  <c r="K420" i="7"/>
  <c r="J420" i="7"/>
  <c r="H420" i="7"/>
  <c r="L504" i="7"/>
  <c r="J110" i="11"/>
  <c r="L514" i="7"/>
  <c r="L540" i="7" s="1"/>
  <c r="J416" i="11"/>
  <c r="J502" i="7"/>
  <c r="K416" i="11"/>
  <c r="K502" i="7"/>
  <c r="L426" i="7"/>
  <c r="D485" i="6"/>
  <c r="D523" i="6"/>
  <c r="D511" i="6"/>
  <c r="H408" i="11"/>
  <c r="H498" i="7"/>
  <c r="I408" i="7"/>
  <c r="F444" i="11"/>
  <c r="G446" i="11"/>
  <c r="G444" i="11" s="1"/>
  <c r="G502" i="11" s="1"/>
  <c r="H140" i="7"/>
  <c r="J442" i="11"/>
  <c r="E501" i="11"/>
  <c r="E108" i="11"/>
  <c r="E538" i="6"/>
  <c r="F476" i="6" s="1"/>
  <c r="F488" i="6" s="1"/>
  <c r="F513" i="6" s="1"/>
  <c r="E435" i="11"/>
  <c r="G135" i="11"/>
  <c r="H136" i="7"/>
  <c r="E142" i="11"/>
  <c r="L424" i="7"/>
  <c r="H422" i="11"/>
  <c r="H505" i="7"/>
  <c r="I422" i="7"/>
  <c r="K104" i="11"/>
  <c r="D511" i="11"/>
  <c r="E16" i="11"/>
  <c r="D541" i="11"/>
  <c r="E139" i="11"/>
  <c r="E112" i="11"/>
  <c r="F440" i="11"/>
  <c r="F551" i="6"/>
  <c r="F502" i="6"/>
  <c r="F455" i="11"/>
  <c r="F556" i="6"/>
  <c r="F507" i="6"/>
  <c r="E456" i="11"/>
  <c r="L512" i="7"/>
  <c r="L538" i="7" s="1"/>
  <c r="J412" i="11"/>
  <c r="J500" i="7"/>
  <c r="L134" i="7"/>
  <c r="L9" i="7"/>
  <c r="H10" i="7"/>
  <c r="H9" i="7" s="1"/>
  <c r="D518" i="11"/>
  <c r="D531" i="11" s="1"/>
  <c r="J116" i="11"/>
  <c r="E137" i="11"/>
  <c r="H412" i="11"/>
  <c r="H500" i="7"/>
  <c r="I412" i="7"/>
  <c r="H416" i="11"/>
  <c r="H502" i="7"/>
  <c r="I416" i="7"/>
  <c r="H144" i="7"/>
  <c r="E17" i="11"/>
  <c r="D542" i="11"/>
  <c r="E135" i="11"/>
  <c r="L510" i="7"/>
  <c r="L536" i="7" s="1"/>
  <c r="J408" i="11"/>
  <c r="J498" i="7"/>
  <c r="K408" i="11"/>
  <c r="K498" i="7"/>
  <c r="L418" i="7"/>
  <c r="J122" i="11"/>
  <c r="F480" i="6"/>
  <c r="F492" i="6" s="1"/>
  <c r="F517" i="6" s="1"/>
  <c r="J448" i="11"/>
  <c r="E503" i="11"/>
  <c r="E118" i="11"/>
  <c r="E132" i="11"/>
  <c r="E546" i="6"/>
  <c r="E459" i="11"/>
  <c r="J104" i="11"/>
  <c r="C508" i="11"/>
  <c r="D10" i="11"/>
  <c r="C535" i="11"/>
  <c r="L410" i="7"/>
  <c r="H143" i="7"/>
  <c r="F484" i="6"/>
  <c r="F496" i="6" s="1"/>
  <c r="L517" i="7"/>
  <c r="L543" i="7" s="1"/>
  <c r="J422" i="11"/>
  <c r="J505" i="7"/>
  <c r="K422" i="11"/>
  <c r="K505" i="7"/>
  <c r="E14" i="11"/>
  <c r="D539" i="11"/>
  <c r="J125" i="11"/>
  <c r="G129" i="12"/>
  <c r="J125" i="12"/>
  <c r="D37" i="12"/>
  <c r="G125" i="12"/>
  <c r="G132" i="12"/>
  <c r="I132" i="12"/>
  <c r="J129" i="12"/>
  <c r="G127" i="12"/>
  <c r="E142" i="12"/>
  <c r="D146" i="12"/>
  <c r="D147" i="12"/>
  <c r="E138" i="12"/>
  <c r="J132" i="12"/>
  <c r="D139" i="12"/>
  <c r="I129" i="12"/>
  <c r="J127" i="12"/>
  <c r="I125" i="12"/>
  <c r="I127" i="12"/>
  <c r="D39" i="12"/>
  <c r="G434" i="11" l="1"/>
  <c r="G432" i="11" s="1"/>
  <c r="G498" i="11" s="1"/>
  <c r="G510" i="11" s="1"/>
  <c r="G536" i="11" s="1"/>
  <c r="F506" i="6"/>
  <c r="F543" i="6" s="1"/>
  <c r="F555" i="6"/>
  <c r="F115" i="11"/>
  <c r="G117" i="11"/>
  <c r="G115" i="11" s="1"/>
  <c r="G139" i="11" s="1"/>
  <c r="L523" i="7"/>
  <c r="D182" i="12"/>
  <c r="D180" i="12"/>
  <c r="F521" i="6"/>
  <c r="F533" i="6"/>
  <c r="F570" i="6" s="1"/>
  <c r="F449" i="11"/>
  <c r="F554" i="6"/>
  <c r="F505" i="6"/>
  <c r="F437" i="11"/>
  <c r="F550" i="6"/>
  <c r="F501" i="6"/>
  <c r="D9" i="11"/>
  <c r="J460" i="11"/>
  <c r="E507" i="11"/>
  <c r="J119" i="11"/>
  <c r="L418" i="11"/>
  <c r="K418" i="7"/>
  <c r="J418" i="7"/>
  <c r="H418" i="7"/>
  <c r="L503" i="7"/>
  <c r="E141" i="11"/>
  <c r="I416" i="11"/>
  <c r="I502" i="7"/>
  <c r="H514" i="7"/>
  <c r="H527" i="7" s="1"/>
  <c r="E512" i="11"/>
  <c r="E525" i="11" s="1"/>
  <c r="F525" i="6"/>
  <c r="F562" i="6" s="1"/>
  <c r="J457" i="11"/>
  <c r="E506" i="11"/>
  <c r="F450" i="11"/>
  <c r="G452" i="11"/>
  <c r="G450" i="11" s="1"/>
  <c r="G504" i="11" s="1"/>
  <c r="F126" i="11"/>
  <c r="F544" i="6"/>
  <c r="F453" i="11"/>
  <c r="G455" i="11"/>
  <c r="G453" i="11" s="1"/>
  <c r="G505" i="11" s="1"/>
  <c r="E514" i="11"/>
  <c r="E527" i="11" s="1"/>
  <c r="E12" i="11"/>
  <c r="D537" i="11"/>
  <c r="I422" i="11"/>
  <c r="I505" i="7"/>
  <c r="H517" i="7"/>
  <c r="H530" i="7" s="1"/>
  <c r="E517" i="11"/>
  <c r="E530" i="11" s="1"/>
  <c r="J436" i="11"/>
  <c r="E499" i="11"/>
  <c r="E106" i="11"/>
  <c r="K433" i="11"/>
  <c r="F498" i="11"/>
  <c r="D560" i="6"/>
  <c r="D522" i="6"/>
  <c r="L426" i="11"/>
  <c r="K426" i="7"/>
  <c r="J426" i="7"/>
  <c r="H426" i="7"/>
  <c r="L507" i="7"/>
  <c r="F520" i="6"/>
  <c r="L516" i="7"/>
  <c r="L542" i="7" s="1"/>
  <c r="J420" i="11"/>
  <c r="J504" i="7"/>
  <c r="K420" i="11"/>
  <c r="K504" i="7"/>
  <c r="H414" i="11"/>
  <c r="H501" i="7"/>
  <c r="I414" i="7"/>
  <c r="E127" i="11"/>
  <c r="E177" i="12"/>
  <c r="L410" i="11"/>
  <c r="K410" i="7"/>
  <c r="J410" i="7"/>
  <c r="H410" i="7"/>
  <c r="L499" i="7"/>
  <c r="L104" i="11"/>
  <c r="E130" i="11"/>
  <c r="E138" i="11"/>
  <c r="L530" i="7"/>
  <c r="E510" i="11"/>
  <c r="E523" i="11" s="1"/>
  <c r="I412" i="11"/>
  <c r="I500" i="7"/>
  <c r="H512" i="7"/>
  <c r="H525" i="7" s="1"/>
  <c r="E19" i="11"/>
  <c r="D544" i="11"/>
  <c r="H134" i="7"/>
  <c r="L133" i="7"/>
  <c r="L406" i="7"/>
  <c r="F123" i="11"/>
  <c r="L525" i="7"/>
  <c r="G514" i="11"/>
  <c r="G540" i="11" s="1"/>
  <c r="F111" i="11"/>
  <c r="F539" i="6"/>
  <c r="F438" i="11"/>
  <c r="G440" i="11"/>
  <c r="G438" i="11" s="1"/>
  <c r="G500" i="11" s="1"/>
  <c r="J113" i="11"/>
  <c r="E140" i="11"/>
  <c r="D524" i="11"/>
  <c r="L424" i="11"/>
  <c r="K424" i="7"/>
  <c r="J424" i="7"/>
  <c r="H424" i="7"/>
  <c r="L506" i="7"/>
  <c r="F529" i="6"/>
  <c r="F566" i="6" s="1"/>
  <c r="K445" i="11"/>
  <c r="F502" i="11"/>
  <c r="I408" i="11"/>
  <c r="I498" i="7"/>
  <c r="H510" i="7"/>
  <c r="H523" i="7" s="1"/>
  <c r="D431" i="11"/>
  <c r="D548" i="6"/>
  <c r="D547" i="6" s="1"/>
  <c r="D510" i="6"/>
  <c r="D499" i="6"/>
  <c r="L527" i="7"/>
  <c r="H420" i="11"/>
  <c r="H504" i="7"/>
  <c r="I420" i="7"/>
  <c r="L513" i="7"/>
  <c r="L539" i="7" s="1"/>
  <c r="J414" i="11"/>
  <c r="J501" i="7"/>
  <c r="K414" i="11"/>
  <c r="K501" i="7"/>
  <c r="F443" i="11"/>
  <c r="F552" i="6"/>
  <c r="F503" i="6"/>
  <c r="D43" i="12"/>
  <c r="E38" i="12"/>
  <c r="J131" i="12"/>
  <c r="H125" i="12"/>
  <c r="D42" i="12"/>
  <c r="G131" i="12"/>
  <c r="H132" i="12"/>
  <c r="I128" i="12"/>
  <c r="J128" i="12"/>
  <c r="D35" i="12"/>
  <c r="H127" i="12"/>
  <c r="G128" i="12"/>
  <c r="E140" i="12"/>
  <c r="E145" i="12"/>
  <c r="H129" i="12"/>
  <c r="E144" i="12"/>
  <c r="I131" i="12"/>
  <c r="E181" i="12" l="1"/>
  <c r="K116" i="11"/>
  <c r="L116" i="11" s="1"/>
  <c r="L529" i="7"/>
  <c r="L526" i="7"/>
  <c r="D185" i="12"/>
  <c r="D186" i="12"/>
  <c r="D178" i="12"/>
  <c r="F114" i="11"/>
  <c r="F540" i="6"/>
  <c r="H516" i="7"/>
  <c r="H529" i="7" s="1"/>
  <c r="D429" i="11"/>
  <c r="H424" i="11"/>
  <c r="H506" i="7"/>
  <c r="L406" i="11"/>
  <c r="K406" i="7"/>
  <c r="L405" i="7"/>
  <c r="L496" i="7" s="1"/>
  <c r="J406" i="7"/>
  <c r="H406" i="7"/>
  <c r="L497" i="7"/>
  <c r="H133" i="7"/>
  <c r="D102" i="11"/>
  <c r="D536" i="6"/>
  <c r="D535" i="6" s="1"/>
  <c r="D498" i="6"/>
  <c r="G425" i="6"/>
  <c r="I11" i="7"/>
  <c r="H536" i="7"/>
  <c r="G523" i="11"/>
  <c r="L518" i="7"/>
  <c r="L544" i="7" s="1"/>
  <c r="J424" i="11"/>
  <c r="J506" i="7"/>
  <c r="K424" i="11"/>
  <c r="K506" i="7"/>
  <c r="E515" i="11"/>
  <c r="E528" i="11" s="1"/>
  <c r="K439" i="11"/>
  <c r="F500" i="11"/>
  <c r="F109" i="11"/>
  <c r="G111" i="11"/>
  <c r="G109" i="11" s="1"/>
  <c r="G527" i="11"/>
  <c r="F121" i="11"/>
  <c r="G123" i="11"/>
  <c r="G121" i="11" s="1"/>
  <c r="E143" i="11"/>
  <c r="G427" i="6"/>
  <c r="I13" i="7"/>
  <c r="H538" i="7"/>
  <c r="F11" i="11"/>
  <c r="E536" i="11"/>
  <c r="H410" i="11"/>
  <c r="H499" i="7"/>
  <c r="I410" i="7"/>
  <c r="J128" i="11"/>
  <c r="H426" i="11"/>
  <c r="H507" i="7"/>
  <c r="I426" i="7"/>
  <c r="D559" i="6"/>
  <c r="E424" i="6"/>
  <c r="L433" i="11"/>
  <c r="E136" i="11"/>
  <c r="K454" i="11"/>
  <c r="F505" i="11"/>
  <c r="F124" i="11"/>
  <c r="G126" i="11"/>
  <c r="G124" i="11" s="1"/>
  <c r="K451" i="11"/>
  <c r="F504" i="11"/>
  <c r="F13" i="11"/>
  <c r="E538" i="11"/>
  <c r="G429" i="6"/>
  <c r="I15" i="7"/>
  <c r="H540" i="7"/>
  <c r="L515" i="7"/>
  <c r="L541" i="7" s="1"/>
  <c r="J418" i="11"/>
  <c r="J503" i="7"/>
  <c r="K418" i="11"/>
  <c r="K503" i="7"/>
  <c r="F108" i="11"/>
  <c r="F538" i="6"/>
  <c r="F435" i="11"/>
  <c r="G437" i="11"/>
  <c r="G435" i="11" s="1"/>
  <c r="G499" i="11" s="1"/>
  <c r="F441" i="11"/>
  <c r="G443" i="11"/>
  <c r="G441" i="11" s="1"/>
  <c r="G501" i="11" s="1"/>
  <c r="I420" i="11"/>
  <c r="I504" i="7"/>
  <c r="L445" i="11"/>
  <c r="I424" i="7"/>
  <c r="E513" i="11"/>
  <c r="J131" i="11"/>
  <c r="E144" i="11"/>
  <c r="L511" i="7"/>
  <c r="L537" i="7" s="1"/>
  <c r="J410" i="11"/>
  <c r="J499" i="7"/>
  <c r="K410" i="11"/>
  <c r="K499" i="7"/>
  <c r="I414" i="11"/>
  <c r="I501" i="7"/>
  <c r="H513" i="7"/>
  <c r="F458" i="11"/>
  <c r="F557" i="6"/>
  <c r="F508" i="6"/>
  <c r="L519" i="7"/>
  <c r="L545" i="7" s="1"/>
  <c r="J426" i="11"/>
  <c r="J507" i="7"/>
  <c r="K426" i="11"/>
  <c r="K507" i="7"/>
  <c r="J107" i="11"/>
  <c r="F18" i="11"/>
  <c r="E543" i="11"/>
  <c r="I18" i="7"/>
  <c r="G432" i="6"/>
  <c r="H543" i="7"/>
  <c r="F15" i="11"/>
  <c r="E540" i="11"/>
  <c r="E516" i="11"/>
  <c r="E529" i="11" s="1"/>
  <c r="H418" i="11"/>
  <c r="H503" i="7"/>
  <c r="I418" i="7"/>
  <c r="F120" i="11"/>
  <c r="F542" i="6"/>
  <c r="F447" i="11"/>
  <c r="G449" i="11"/>
  <c r="G447" i="11" s="1"/>
  <c r="G503" i="11" s="1"/>
  <c r="F461" i="11"/>
  <c r="F558" i="6"/>
  <c r="F509" i="6"/>
  <c r="G130" i="12"/>
  <c r="C137" i="12"/>
  <c r="E41" i="12"/>
  <c r="I130" i="12"/>
  <c r="J134" i="12"/>
  <c r="G134" i="12"/>
  <c r="I134" i="12"/>
  <c r="G126" i="12"/>
  <c r="E143" i="12"/>
  <c r="E40" i="12"/>
  <c r="E141" i="12"/>
  <c r="E36" i="12"/>
  <c r="H131" i="12"/>
  <c r="J130" i="12"/>
  <c r="E139" i="12"/>
  <c r="I133" i="12"/>
  <c r="G133" i="12"/>
  <c r="J126" i="12"/>
  <c r="J133" i="12"/>
  <c r="I126" i="12"/>
  <c r="H128" i="12"/>
  <c r="L528" i="7" l="1"/>
  <c r="E183" i="12"/>
  <c r="E184" i="12"/>
  <c r="E179" i="12"/>
  <c r="F139" i="11"/>
  <c r="I142" i="7"/>
  <c r="F142" i="11"/>
  <c r="F129" i="11"/>
  <c r="F545" i="6"/>
  <c r="F456" i="11"/>
  <c r="G458" i="11"/>
  <c r="G456" i="11" s="1"/>
  <c r="G506" i="11" s="1"/>
  <c r="I14" i="7"/>
  <c r="G428" i="6"/>
  <c r="H539" i="7"/>
  <c r="F14" i="11"/>
  <c r="E539" i="11"/>
  <c r="K436" i="11"/>
  <c r="F499" i="11"/>
  <c r="F106" i="11"/>
  <c r="G108" i="11"/>
  <c r="G106" i="11" s="1"/>
  <c r="G467" i="6"/>
  <c r="G454" i="6"/>
  <c r="F137" i="11"/>
  <c r="G142" i="11"/>
  <c r="I426" i="11"/>
  <c r="I507" i="7"/>
  <c r="H519" i="7"/>
  <c r="H532" i="7" s="1"/>
  <c r="I410" i="11"/>
  <c r="I499" i="7"/>
  <c r="H511" i="7"/>
  <c r="H524" i="7" s="1"/>
  <c r="F135" i="11"/>
  <c r="G465" i="6"/>
  <c r="G452" i="6"/>
  <c r="K122" i="11"/>
  <c r="G137" i="11"/>
  <c r="I135" i="7"/>
  <c r="D100" i="11"/>
  <c r="L509" i="7"/>
  <c r="L522" i="7" s="1"/>
  <c r="J406" i="11"/>
  <c r="J405" i="7"/>
  <c r="J496" i="7" s="1"/>
  <c r="J497" i="7"/>
  <c r="I406" i="7"/>
  <c r="L405" i="11"/>
  <c r="I430" i="11"/>
  <c r="D428" i="11"/>
  <c r="D496" i="11" s="1"/>
  <c r="D497" i="11"/>
  <c r="F132" i="11"/>
  <c r="F546" i="6"/>
  <c r="F459" i="11"/>
  <c r="G461" i="11"/>
  <c r="G459" i="11" s="1"/>
  <c r="G507" i="11" s="1"/>
  <c r="K448" i="11"/>
  <c r="F503" i="11"/>
  <c r="F118" i="11"/>
  <c r="G120" i="11"/>
  <c r="G118" i="11" s="1"/>
  <c r="I418" i="11"/>
  <c r="I503" i="7"/>
  <c r="H515" i="7"/>
  <c r="H528" i="7" s="1"/>
  <c r="F17" i="11"/>
  <c r="E542" i="11"/>
  <c r="G470" i="6"/>
  <c r="G457" i="6"/>
  <c r="L532" i="7"/>
  <c r="H526" i="7"/>
  <c r="L524" i="7"/>
  <c r="E519" i="11"/>
  <c r="E532" i="11" s="1"/>
  <c r="E526" i="11"/>
  <c r="I424" i="11"/>
  <c r="I506" i="7"/>
  <c r="K442" i="11"/>
  <c r="F501" i="11"/>
  <c r="I139" i="7"/>
  <c r="L451" i="11"/>
  <c r="K125" i="11"/>
  <c r="L454" i="11"/>
  <c r="E511" i="11"/>
  <c r="E524" i="11" s="1"/>
  <c r="E462" i="6"/>
  <c r="E449" i="6"/>
  <c r="E423" i="6"/>
  <c r="I137" i="7"/>
  <c r="E518" i="11"/>
  <c r="E531" i="11" s="1"/>
  <c r="G141" i="11"/>
  <c r="K110" i="11"/>
  <c r="L439" i="11"/>
  <c r="F16" i="11"/>
  <c r="E541" i="11"/>
  <c r="L531" i="7"/>
  <c r="G463" i="6"/>
  <c r="G450" i="6"/>
  <c r="H406" i="11"/>
  <c r="H405" i="7"/>
  <c r="H496" i="7" s="1"/>
  <c r="H497" i="7"/>
  <c r="K406" i="11"/>
  <c r="K405" i="7"/>
  <c r="K496" i="7" s="1"/>
  <c r="K497" i="7"/>
  <c r="H518" i="7"/>
  <c r="H531" i="7" s="1"/>
  <c r="G431" i="6"/>
  <c r="I17" i="7"/>
  <c r="H542" i="7"/>
  <c r="F112" i="11"/>
  <c r="G114" i="11"/>
  <c r="G112" i="11" s="1"/>
  <c r="G124" i="12"/>
  <c r="E146" i="12"/>
  <c r="J124" i="12"/>
  <c r="H133" i="12"/>
  <c r="H130" i="12"/>
  <c r="E35" i="12"/>
  <c r="H126" i="12"/>
  <c r="C33" i="12"/>
  <c r="I124" i="12"/>
  <c r="H134" i="12"/>
  <c r="E39" i="12"/>
  <c r="E37" i="12"/>
  <c r="E147" i="12"/>
  <c r="E180" i="12" l="1"/>
  <c r="E182" i="12"/>
  <c r="C176" i="12"/>
  <c r="E178" i="12"/>
  <c r="G469" i="6"/>
  <c r="G456" i="6"/>
  <c r="G516" i="11"/>
  <c r="G542" i="11" s="1"/>
  <c r="K113" i="11"/>
  <c r="I141" i="7"/>
  <c r="G433" i="6"/>
  <c r="I19" i="7"/>
  <c r="H544" i="7"/>
  <c r="K405" i="11"/>
  <c r="H509" i="7"/>
  <c r="H522" i="7" s="1"/>
  <c r="H405" i="11"/>
  <c r="G475" i="6"/>
  <c r="G487" i="6" s="1"/>
  <c r="F140" i="11"/>
  <c r="F19" i="11"/>
  <c r="E544" i="11"/>
  <c r="E448" i="6"/>
  <c r="L125" i="11"/>
  <c r="L442" i="11"/>
  <c r="F20" i="11"/>
  <c r="E545" i="11"/>
  <c r="G482" i="6"/>
  <c r="G494" i="6" s="1"/>
  <c r="G140" i="11"/>
  <c r="I406" i="11"/>
  <c r="I405" i="7"/>
  <c r="I496" i="7" s="1"/>
  <c r="I497" i="7"/>
  <c r="I510" i="7"/>
  <c r="I523" i="7" s="1"/>
  <c r="L122" i="11"/>
  <c r="G477" i="6"/>
  <c r="G489" i="6" s="1"/>
  <c r="F510" i="11"/>
  <c r="F523" i="11" s="1"/>
  <c r="G479" i="6"/>
  <c r="G491" i="6" s="1"/>
  <c r="G136" i="11"/>
  <c r="G466" i="6"/>
  <c r="G453" i="6"/>
  <c r="F517" i="11"/>
  <c r="F530" i="11" s="1"/>
  <c r="I517" i="7"/>
  <c r="I530" i="7" s="1"/>
  <c r="F514" i="11"/>
  <c r="G138" i="11"/>
  <c r="L110" i="11"/>
  <c r="I512" i="7"/>
  <c r="I525" i="7" s="1"/>
  <c r="E461" i="6"/>
  <c r="E474" i="6"/>
  <c r="E473" i="6" s="1"/>
  <c r="F12" i="11"/>
  <c r="E537" i="11"/>
  <c r="I514" i="7"/>
  <c r="I527" i="7" s="1"/>
  <c r="F141" i="11"/>
  <c r="I16" i="7"/>
  <c r="G430" i="6"/>
  <c r="H541" i="7"/>
  <c r="K119" i="11"/>
  <c r="L448" i="11"/>
  <c r="K460" i="11"/>
  <c r="F507" i="11"/>
  <c r="F130" i="11"/>
  <c r="G132" i="11"/>
  <c r="G130" i="11" s="1"/>
  <c r="J405" i="11"/>
  <c r="L508" i="7"/>
  <c r="L535" i="7"/>
  <c r="D99" i="11"/>
  <c r="I101" i="11"/>
  <c r="D134" i="11"/>
  <c r="G512" i="11"/>
  <c r="G538" i="11" s="1"/>
  <c r="I12" i="7"/>
  <c r="G426" i="6"/>
  <c r="H537" i="7"/>
  <c r="I20" i="7"/>
  <c r="G434" i="6"/>
  <c r="H545" i="7"/>
  <c r="G517" i="11"/>
  <c r="G543" i="11" s="1"/>
  <c r="F512" i="11"/>
  <c r="F525" i="11" s="1"/>
  <c r="K107" i="11"/>
  <c r="L436" i="11"/>
  <c r="F138" i="11"/>
  <c r="I138" i="7"/>
  <c r="K457" i="11"/>
  <c r="F506" i="11"/>
  <c r="F127" i="11"/>
  <c r="G129" i="11"/>
  <c r="G127" i="11" s="1"/>
  <c r="E43" i="12"/>
  <c r="H124" i="12"/>
  <c r="E42" i="12"/>
  <c r="G531" i="6" l="1"/>
  <c r="G568" i="6" s="1"/>
  <c r="H432" i="6" s="1"/>
  <c r="G519" i="6"/>
  <c r="G507" i="6" s="1"/>
  <c r="H126" i="11" s="1"/>
  <c r="G529" i="11"/>
  <c r="G525" i="11"/>
  <c r="G524" i="6"/>
  <c r="G561" i="6" s="1"/>
  <c r="H425" i="6" s="1"/>
  <c r="G512" i="6"/>
  <c r="G500" i="6" s="1"/>
  <c r="G537" i="6" s="1"/>
  <c r="E185" i="12"/>
  <c r="E186" i="12"/>
  <c r="G514" i="6"/>
  <c r="G526" i="6"/>
  <c r="G563" i="6" s="1"/>
  <c r="H427" i="6" s="1"/>
  <c r="G516" i="6"/>
  <c r="G528" i="6"/>
  <c r="G565" i="6" s="1"/>
  <c r="H429" i="6" s="1"/>
  <c r="G143" i="11"/>
  <c r="I513" i="7"/>
  <c r="F513" i="11"/>
  <c r="L107" i="11"/>
  <c r="G530" i="11"/>
  <c r="G472" i="6"/>
  <c r="G459" i="6"/>
  <c r="G464" i="6"/>
  <c r="G451" i="6"/>
  <c r="G144" i="11"/>
  <c r="L119" i="11"/>
  <c r="I140" i="7"/>
  <c r="F136" i="11"/>
  <c r="L15" i="11"/>
  <c r="F540" i="11"/>
  <c r="G478" i="6"/>
  <c r="G490" i="6" s="1"/>
  <c r="G511" i="11"/>
  <c r="G537" i="11" s="1"/>
  <c r="I405" i="11"/>
  <c r="F144" i="11"/>
  <c r="F143" i="11"/>
  <c r="I143" i="7"/>
  <c r="I516" i="7"/>
  <c r="L113" i="11"/>
  <c r="K128" i="11"/>
  <c r="L457" i="11"/>
  <c r="L13" i="11"/>
  <c r="F538" i="11"/>
  <c r="I144" i="7"/>
  <c r="I136" i="7"/>
  <c r="D509" i="11"/>
  <c r="D133" i="11"/>
  <c r="K131" i="11"/>
  <c r="L460" i="11"/>
  <c r="G468" i="6"/>
  <c r="G455" i="6"/>
  <c r="F516" i="11"/>
  <c r="G556" i="6"/>
  <c r="J15" i="7"/>
  <c r="I540" i="7"/>
  <c r="E486" i="6"/>
  <c r="J13" i="7"/>
  <c r="I538" i="7"/>
  <c r="G513" i="11"/>
  <c r="G539" i="11" s="1"/>
  <c r="F527" i="11"/>
  <c r="J18" i="7"/>
  <c r="I543" i="7"/>
  <c r="L18" i="11"/>
  <c r="F543" i="11"/>
  <c r="L11" i="11"/>
  <c r="F536" i="11"/>
  <c r="J11" i="7"/>
  <c r="I536" i="7"/>
  <c r="G515" i="11"/>
  <c r="G541" i="11" s="1"/>
  <c r="F515" i="11"/>
  <c r="H508" i="7"/>
  <c r="I10" i="7"/>
  <c r="H535" i="7"/>
  <c r="G471" i="6"/>
  <c r="G458" i="6"/>
  <c r="G481" i="6"/>
  <c r="G493" i="6" s="1"/>
  <c r="G518" i="6" s="1"/>
  <c r="G549" i="6" l="1"/>
  <c r="H455" i="11"/>
  <c r="H453" i="11" s="1"/>
  <c r="G528" i="11"/>
  <c r="H105" i="11"/>
  <c r="H103" i="11" s="1"/>
  <c r="G544" i="6"/>
  <c r="G524" i="11"/>
  <c r="G526" i="11"/>
  <c r="H434" i="11"/>
  <c r="H432" i="11" s="1"/>
  <c r="H452" i="11"/>
  <c r="G555" i="6"/>
  <c r="G506" i="6"/>
  <c r="G527" i="6"/>
  <c r="G564" i="6" s="1"/>
  <c r="H428" i="6" s="1"/>
  <c r="G515" i="6"/>
  <c r="G483" i="6"/>
  <c r="G495" i="6" s="1"/>
  <c r="I134" i="7"/>
  <c r="J135" i="7"/>
  <c r="H11" i="11"/>
  <c r="J142" i="7"/>
  <c r="J137" i="7"/>
  <c r="J139" i="7"/>
  <c r="L17" i="11"/>
  <c r="F542" i="11"/>
  <c r="G480" i="6"/>
  <c r="G492" i="6" s="1"/>
  <c r="L131" i="11"/>
  <c r="D508" i="11"/>
  <c r="E10" i="11"/>
  <c r="D535" i="11"/>
  <c r="I9" i="7"/>
  <c r="H13" i="11"/>
  <c r="G530" i="6"/>
  <c r="G567" i="6" s="1"/>
  <c r="J17" i="7"/>
  <c r="H431" i="6"/>
  <c r="I542" i="7"/>
  <c r="F511" i="11"/>
  <c r="F524" i="11" s="1"/>
  <c r="I515" i="7"/>
  <c r="I528" i="7" s="1"/>
  <c r="G484" i="6"/>
  <c r="G496" i="6" s="1"/>
  <c r="L14" i="11"/>
  <c r="F539" i="11"/>
  <c r="J14" i="7"/>
  <c r="I539" i="7"/>
  <c r="G518" i="11"/>
  <c r="G544" i="11" s="1"/>
  <c r="L16" i="11"/>
  <c r="F541" i="11"/>
  <c r="F528" i="11"/>
  <c r="H463" i="6"/>
  <c r="H450" i="6"/>
  <c r="H18" i="11"/>
  <c r="H470" i="6"/>
  <c r="H457" i="6"/>
  <c r="H465" i="6"/>
  <c r="H452" i="6"/>
  <c r="E485" i="6"/>
  <c r="E511" i="6"/>
  <c r="E523" i="6"/>
  <c r="H467" i="6"/>
  <c r="H454" i="6"/>
  <c r="F529" i="11"/>
  <c r="D522" i="11"/>
  <c r="I511" i="7"/>
  <c r="I524" i="7" s="1"/>
  <c r="I519" i="7"/>
  <c r="I532" i="7" s="1"/>
  <c r="L128" i="11"/>
  <c r="I529" i="7"/>
  <c r="I518" i="7"/>
  <c r="I531" i="7" s="1"/>
  <c r="F518" i="11"/>
  <c r="F531" i="11" s="1"/>
  <c r="F519" i="11"/>
  <c r="F532" i="11" s="1"/>
  <c r="H15" i="11"/>
  <c r="H124" i="11"/>
  <c r="G519" i="11"/>
  <c r="G545" i="11" s="1"/>
  <c r="G476" i="6"/>
  <c r="G488" i="6" s="1"/>
  <c r="F526" i="11"/>
  <c r="I526" i="7"/>
  <c r="H446" i="11"/>
  <c r="G553" i="6"/>
  <c r="G504" i="6"/>
  <c r="H440" i="11"/>
  <c r="G551" i="6"/>
  <c r="G502" i="6"/>
  <c r="G138" i="12"/>
  <c r="G41" i="12"/>
  <c r="G145" i="12"/>
  <c r="G34" i="12"/>
  <c r="G521" i="6" l="1"/>
  <c r="G509" i="6" s="1"/>
  <c r="G546" i="6" s="1"/>
  <c r="G533" i="6"/>
  <c r="G570" i="6" s="1"/>
  <c r="G184" i="12"/>
  <c r="G177" i="12"/>
  <c r="G517" i="6"/>
  <c r="G529" i="6"/>
  <c r="G566" i="6" s="1"/>
  <c r="G520" i="6"/>
  <c r="G532" i="6"/>
  <c r="G569" i="6" s="1"/>
  <c r="H433" i="6" s="1"/>
  <c r="G513" i="6"/>
  <c r="G525" i="6"/>
  <c r="G562" i="6" s="1"/>
  <c r="H426" i="6" s="1"/>
  <c r="H111" i="11"/>
  <c r="G539" i="6"/>
  <c r="H477" i="6" s="1"/>
  <c r="H489" i="6" s="1"/>
  <c r="H514" i="6" s="1"/>
  <c r="H117" i="11"/>
  <c r="G541" i="6"/>
  <c r="H479" i="6" s="1"/>
  <c r="H491" i="6" s="1"/>
  <c r="H528" i="6" s="1"/>
  <c r="H565" i="6" s="1"/>
  <c r="H444" i="11"/>
  <c r="G532" i="11"/>
  <c r="L20" i="11"/>
  <c r="F545" i="11"/>
  <c r="L19" i="11"/>
  <c r="F544" i="11"/>
  <c r="E431" i="11"/>
  <c r="E548" i="6"/>
  <c r="E547" i="6" s="1"/>
  <c r="E510" i="6"/>
  <c r="E499" i="6"/>
  <c r="H482" i="6"/>
  <c r="H494" i="6" s="1"/>
  <c r="H142" i="11"/>
  <c r="H475" i="6"/>
  <c r="H487" i="6" s="1"/>
  <c r="G531" i="11"/>
  <c r="H466" i="6"/>
  <c r="H453" i="6"/>
  <c r="J16" i="7"/>
  <c r="H430" i="6"/>
  <c r="I541" i="7"/>
  <c r="L12" i="11"/>
  <c r="F537" i="11"/>
  <c r="H469" i="6"/>
  <c r="H456" i="6"/>
  <c r="E9" i="11"/>
  <c r="H17" i="11"/>
  <c r="J512" i="7"/>
  <c r="J525" i="7" s="1"/>
  <c r="J517" i="7"/>
  <c r="J530" i="7" s="1"/>
  <c r="H135" i="11"/>
  <c r="H438" i="11"/>
  <c r="M125" i="11"/>
  <c r="M104" i="11"/>
  <c r="J19" i="7"/>
  <c r="I544" i="7"/>
  <c r="J20" i="7"/>
  <c r="H434" i="6"/>
  <c r="I545" i="7"/>
  <c r="J12" i="7"/>
  <c r="I537" i="7"/>
  <c r="E560" i="6"/>
  <c r="E522" i="6"/>
  <c r="M433" i="11"/>
  <c r="H498" i="11"/>
  <c r="H16" i="11"/>
  <c r="J138" i="7"/>
  <c r="H14" i="11"/>
  <c r="J141" i="7"/>
  <c r="M454" i="11"/>
  <c r="H505" i="11"/>
  <c r="J514" i="7"/>
  <c r="J510" i="7"/>
  <c r="I509" i="7"/>
  <c r="I522" i="7" s="1"/>
  <c r="I133" i="7"/>
  <c r="H443" i="11"/>
  <c r="G552" i="6"/>
  <c r="G503" i="6"/>
  <c r="H123" i="11"/>
  <c r="G543" i="6"/>
  <c r="H450" i="11"/>
  <c r="G144" i="12"/>
  <c r="G140" i="12"/>
  <c r="G142" i="12"/>
  <c r="G558" i="6" l="1"/>
  <c r="H132" i="11"/>
  <c r="H130" i="11" s="1"/>
  <c r="H461" i="11"/>
  <c r="I440" i="11"/>
  <c r="H551" i="6"/>
  <c r="H502" i="6"/>
  <c r="H512" i="6"/>
  <c r="H524" i="6"/>
  <c r="H561" i="6" s="1"/>
  <c r="H531" i="6"/>
  <c r="H568" i="6" s="1"/>
  <c r="H519" i="6"/>
  <c r="M451" i="11"/>
  <c r="H504" i="11"/>
  <c r="H441" i="11"/>
  <c r="I425" i="6"/>
  <c r="K11" i="7"/>
  <c r="J536" i="7"/>
  <c r="I429" i="6"/>
  <c r="K15" i="7"/>
  <c r="J540" i="7"/>
  <c r="H121" i="11"/>
  <c r="H141" i="11" s="1"/>
  <c r="J523" i="7"/>
  <c r="J527" i="7"/>
  <c r="J516" i="7"/>
  <c r="J529" i="7" s="1"/>
  <c r="J136" i="7"/>
  <c r="H472" i="6"/>
  <c r="H459" i="6"/>
  <c r="J143" i="7"/>
  <c r="K18" i="7"/>
  <c r="I432" i="6"/>
  <c r="J543" i="7"/>
  <c r="H12" i="11"/>
  <c r="H468" i="6"/>
  <c r="H455" i="6"/>
  <c r="H517" i="11"/>
  <c r="H526" i="6"/>
  <c r="H563" i="6" s="1"/>
  <c r="I427" i="6" s="1"/>
  <c r="E429" i="11"/>
  <c r="H516" i="6"/>
  <c r="H19" i="11"/>
  <c r="H20" i="11"/>
  <c r="M445" i="11"/>
  <c r="H502" i="11"/>
  <c r="H114" i="11"/>
  <c r="G540" i="6"/>
  <c r="H478" i="6" s="1"/>
  <c r="H490" i="6" s="1"/>
  <c r="I508" i="7"/>
  <c r="J10" i="7"/>
  <c r="J9" i="7" s="1"/>
  <c r="I535" i="7"/>
  <c r="J513" i="7"/>
  <c r="E559" i="6"/>
  <c r="F424" i="6"/>
  <c r="H464" i="6"/>
  <c r="H451" i="6"/>
  <c r="J144" i="7"/>
  <c r="H471" i="6"/>
  <c r="H458" i="6"/>
  <c r="M439" i="11"/>
  <c r="H500" i="11"/>
  <c r="H510" i="11"/>
  <c r="K13" i="7"/>
  <c r="J538" i="7"/>
  <c r="H481" i="6"/>
  <c r="H493" i="6" s="1"/>
  <c r="J140" i="7"/>
  <c r="E102" i="11"/>
  <c r="E536" i="6"/>
  <c r="E535" i="6" s="1"/>
  <c r="E498" i="6"/>
  <c r="H459" i="11"/>
  <c r="H115" i="11"/>
  <c r="H109" i="11"/>
  <c r="H437" i="11"/>
  <c r="G550" i="6"/>
  <c r="G501" i="6"/>
  <c r="H458" i="11"/>
  <c r="G557" i="6"/>
  <c r="G508" i="6"/>
  <c r="H449" i="11"/>
  <c r="G554" i="6"/>
  <c r="G505" i="6"/>
  <c r="G38" i="12"/>
  <c r="G36" i="12"/>
  <c r="D137" i="12"/>
  <c r="G43" i="12"/>
  <c r="G147" i="12"/>
  <c r="G40" i="12"/>
  <c r="G141" i="12"/>
  <c r="G179" i="12" l="1"/>
  <c r="G186" i="12"/>
  <c r="G181" i="12"/>
  <c r="G183" i="12"/>
  <c r="H515" i="6"/>
  <c r="H527" i="6"/>
  <c r="H564" i="6" s="1"/>
  <c r="I428" i="6" s="1"/>
  <c r="H530" i="6"/>
  <c r="H567" i="6" s="1"/>
  <c r="I431" i="6" s="1"/>
  <c r="H518" i="6"/>
  <c r="H447" i="11"/>
  <c r="H435" i="11"/>
  <c r="J515" i="7"/>
  <c r="J528" i="7" s="1"/>
  <c r="H516" i="11"/>
  <c r="H529" i="11" s="1"/>
  <c r="I465" i="6"/>
  <c r="I452" i="6"/>
  <c r="I11" i="11"/>
  <c r="H536" i="11"/>
  <c r="J519" i="7"/>
  <c r="K14" i="7"/>
  <c r="J539" i="7"/>
  <c r="H112" i="11"/>
  <c r="H144" i="11"/>
  <c r="I446" i="11"/>
  <c r="H553" i="6"/>
  <c r="H504" i="6"/>
  <c r="E428" i="11"/>
  <c r="E496" i="11" s="1"/>
  <c r="J430" i="11"/>
  <c r="E497" i="11"/>
  <c r="I18" i="11"/>
  <c r="H543" i="11"/>
  <c r="K142" i="7"/>
  <c r="H484" i="6"/>
  <c r="H496" i="6" s="1"/>
  <c r="H533" i="6" s="1"/>
  <c r="H570" i="6" s="1"/>
  <c r="K139" i="7"/>
  <c r="I463" i="6"/>
  <c r="I450" i="6"/>
  <c r="I434" i="11"/>
  <c r="H549" i="6"/>
  <c r="H500" i="6"/>
  <c r="H120" i="11"/>
  <c r="G542" i="6"/>
  <c r="H480" i="6" s="1"/>
  <c r="H492" i="6" s="1"/>
  <c r="H108" i="11"/>
  <c r="G538" i="6"/>
  <c r="H476" i="6" s="1"/>
  <c r="H488" i="6" s="1"/>
  <c r="H513" i="6" s="1"/>
  <c r="H129" i="11"/>
  <c r="G545" i="6"/>
  <c r="H483" i="6" s="1"/>
  <c r="H495" i="6" s="1"/>
  <c r="H456" i="11"/>
  <c r="M110" i="11"/>
  <c r="H137" i="11"/>
  <c r="M131" i="11"/>
  <c r="M116" i="11"/>
  <c r="H139" i="11"/>
  <c r="M460" i="11"/>
  <c r="H507" i="11"/>
  <c r="E100" i="11"/>
  <c r="K137" i="7"/>
  <c r="H523" i="11"/>
  <c r="F462" i="6"/>
  <c r="F449" i="6"/>
  <c r="F423" i="6"/>
  <c r="J526" i="7"/>
  <c r="J134" i="7"/>
  <c r="H530" i="11"/>
  <c r="I470" i="6"/>
  <c r="I457" i="6"/>
  <c r="J518" i="7"/>
  <c r="J531" i="7" s="1"/>
  <c r="J511" i="7"/>
  <c r="J524" i="7" s="1"/>
  <c r="K17" i="7"/>
  <c r="J542" i="7"/>
  <c r="M122" i="11"/>
  <c r="I467" i="6"/>
  <c r="I454" i="6"/>
  <c r="K135" i="7"/>
  <c r="M442" i="11"/>
  <c r="H501" i="11"/>
  <c r="I455" i="11"/>
  <c r="H556" i="6"/>
  <c r="H507" i="6"/>
  <c r="I111" i="11"/>
  <c r="H539" i="6"/>
  <c r="I438" i="11"/>
  <c r="G143" i="12"/>
  <c r="D33" i="12"/>
  <c r="G146" i="12"/>
  <c r="G37" i="12"/>
  <c r="G139" i="12"/>
  <c r="H140" i="12"/>
  <c r="H521" i="6" l="1"/>
  <c r="H509" i="6" s="1"/>
  <c r="H546" i="6" s="1"/>
  <c r="D176" i="12"/>
  <c r="G180" i="12"/>
  <c r="I437" i="11"/>
  <c r="H550" i="6"/>
  <c r="H501" i="6"/>
  <c r="H520" i="6"/>
  <c r="H532" i="6"/>
  <c r="H569" i="6" s="1"/>
  <c r="H517" i="6"/>
  <c r="H529" i="6"/>
  <c r="H566" i="6" s="1"/>
  <c r="I126" i="11"/>
  <c r="H544" i="6"/>
  <c r="I482" i="6" s="1"/>
  <c r="I494" i="6" s="1"/>
  <c r="I519" i="6" s="1"/>
  <c r="I453" i="11"/>
  <c r="N439" i="11"/>
  <c r="I500" i="11"/>
  <c r="I109" i="11"/>
  <c r="K510" i="7"/>
  <c r="I469" i="6"/>
  <c r="I456" i="6"/>
  <c r="K12" i="7"/>
  <c r="J537" i="7"/>
  <c r="I433" i="6"/>
  <c r="K19" i="7"/>
  <c r="J544" i="7"/>
  <c r="F461" i="6"/>
  <c r="F474" i="6"/>
  <c r="F473" i="6" s="1"/>
  <c r="J101" i="11"/>
  <c r="E99" i="11"/>
  <c r="E134" i="11"/>
  <c r="H514" i="11"/>
  <c r="H512" i="11"/>
  <c r="M457" i="11"/>
  <c r="H506" i="11"/>
  <c r="I105" i="11"/>
  <c r="H537" i="6"/>
  <c r="I475" i="6" s="1"/>
  <c r="I487" i="6" s="1"/>
  <c r="I432" i="11"/>
  <c r="K514" i="7"/>
  <c r="K517" i="7"/>
  <c r="K530" i="7" s="1"/>
  <c r="I117" i="11"/>
  <c r="H541" i="6"/>
  <c r="I479" i="6" s="1"/>
  <c r="I491" i="6" s="1"/>
  <c r="I516" i="6" s="1"/>
  <c r="I444" i="11"/>
  <c r="I466" i="6"/>
  <c r="I453" i="6"/>
  <c r="H525" i="6"/>
  <c r="H562" i="6" s="1"/>
  <c r="I426" i="6" s="1"/>
  <c r="K20" i="7"/>
  <c r="I434" i="6"/>
  <c r="J545" i="7"/>
  <c r="I477" i="6"/>
  <c r="I489" i="6" s="1"/>
  <c r="M436" i="11"/>
  <c r="H499" i="11"/>
  <c r="M448" i="11"/>
  <c r="H503" i="11"/>
  <c r="I452" i="11"/>
  <c r="H555" i="6"/>
  <c r="H506" i="6"/>
  <c r="K141" i="7"/>
  <c r="J509" i="7"/>
  <c r="J522" i="7" s="1"/>
  <c r="J133" i="7"/>
  <c r="F448" i="6"/>
  <c r="K512" i="7"/>
  <c r="K525" i="7" s="1"/>
  <c r="H127" i="11"/>
  <c r="H106" i="11"/>
  <c r="H118" i="11"/>
  <c r="H519" i="11"/>
  <c r="H532" i="11" s="1"/>
  <c r="M113" i="11"/>
  <c r="H138" i="11"/>
  <c r="K138" i="7"/>
  <c r="J532" i="7"/>
  <c r="I17" i="11"/>
  <c r="H542" i="11"/>
  <c r="K16" i="7"/>
  <c r="I430" i="6"/>
  <c r="J541" i="7"/>
  <c r="I443" i="11"/>
  <c r="H552" i="6"/>
  <c r="H503" i="6"/>
  <c r="H142" i="12"/>
  <c r="H145" i="12"/>
  <c r="G42" i="12"/>
  <c r="H36" i="12"/>
  <c r="G35" i="12"/>
  <c r="H138" i="12"/>
  <c r="G39" i="12"/>
  <c r="I132" i="11" l="1"/>
  <c r="I130" i="11" s="1"/>
  <c r="H558" i="6"/>
  <c r="I461" i="11"/>
  <c r="I512" i="6"/>
  <c r="I500" i="6" s="1"/>
  <c r="J105" i="11" s="1"/>
  <c r="J103" i="11" s="1"/>
  <c r="I524" i="6"/>
  <c r="I561" i="6" s="1"/>
  <c r="J425" i="6" s="1"/>
  <c r="G182" i="12"/>
  <c r="G178" i="12"/>
  <c r="G185" i="12"/>
  <c r="H179" i="12"/>
  <c r="I514" i="6"/>
  <c r="I526" i="6"/>
  <c r="I563" i="6" s="1"/>
  <c r="J427" i="6" s="1"/>
  <c r="J446" i="11"/>
  <c r="I553" i="6"/>
  <c r="I504" i="6"/>
  <c r="I464" i="6"/>
  <c r="I451" i="6"/>
  <c r="J455" i="11"/>
  <c r="I556" i="6"/>
  <c r="I507" i="6"/>
  <c r="I114" i="11"/>
  <c r="H540" i="6"/>
  <c r="I478" i="6" s="1"/>
  <c r="I490" i="6" s="1"/>
  <c r="I441" i="11"/>
  <c r="I468" i="6"/>
  <c r="I455" i="6"/>
  <c r="M119" i="11"/>
  <c r="H140" i="11"/>
  <c r="M107" i="11"/>
  <c r="H136" i="11"/>
  <c r="M128" i="11"/>
  <c r="H143" i="11"/>
  <c r="J508" i="7"/>
  <c r="K10" i="7"/>
  <c r="K9" i="7" s="1"/>
  <c r="J535" i="7"/>
  <c r="K144" i="7"/>
  <c r="N445" i="11"/>
  <c r="I502" i="11"/>
  <c r="I115" i="11"/>
  <c r="Q15" i="7"/>
  <c r="K540" i="7"/>
  <c r="N433" i="11"/>
  <c r="I498" i="11"/>
  <c r="I103" i="11"/>
  <c r="I13" i="11"/>
  <c r="H538" i="11"/>
  <c r="I15" i="11"/>
  <c r="H540" i="11"/>
  <c r="I531" i="6"/>
  <c r="I568" i="6" s="1"/>
  <c r="J432" i="6" s="1"/>
  <c r="K143" i="7"/>
  <c r="K136" i="7"/>
  <c r="I528" i="6"/>
  <c r="I565" i="6" s="1"/>
  <c r="J429" i="6" s="1"/>
  <c r="Q11" i="7"/>
  <c r="K536" i="7"/>
  <c r="N110" i="11"/>
  <c r="N454" i="11"/>
  <c r="I505" i="11"/>
  <c r="I124" i="11"/>
  <c r="I449" i="11"/>
  <c r="H554" i="6"/>
  <c r="H505" i="6"/>
  <c r="I458" i="11"/>
  <c r="H557" i="6"/>
  <c r="H508" i="6"/>
  <c r="K513" i="7"/>
  <c r="K526" i="7" s="1"/>
  <c r="K140" i="7"/>
  <c r="H513" i="11"/>
  <c r="H526" i="11" s="1"/>
  <c r="I20" i="11"/>
  <c r="H545" i="11"/>
  <c r="J434" i="11"/>
  <c r="Q13" i="7"/>
  <c r="K538" i="7"/>
  <c r="K516" i="7"/>
  <c r="K529" i="7" s="1"/>
  <c r="I123" i="11"/>
  <c r="H543" i="6"/>
  <c r="I481" i="6" s="1"/>
  <c r="I493" i="6" s="1"/>
  <c r="I450" i="11"/>
  <c r="I472" i="6"/>
  <c r="I459" i="6"/>
  <c r="Q18" i="7"/>
  <c r="K543" i="7"/>
  <c r="K527" i="7"/>
  <c r="H525" i="11"/>
  <c r="H527" i="11"/>
  <c r="E509" i="11"/>
  <c r="E522" i="11" s="1"/>
  <c r="E133" i="11"/>
  <c r="F486" i="6"/>
  <c r="I471" i="6"/>
  <c r="I458" i="6"/>
  <c r="I459" i="11"/>
  <c r="K523" i="7"/>
  <c r="I108" i="11"/>
  <c r="H538" i="6"/>
  <c r="I435" i="11"/>
  <c r="H34" i="12"/>
  <c r="H139" i="12"/>
  <c r="H141" i="12"/>
  <c r="H41" i="12"/>
  <c r="H147" i="12"/>
  <c r="H38" i="12"/>
  <c r="I34" i="12"/>
  <c r="H144" i="12"/>
  <c r="H43" i="12"/>
  <c r="I537" i="6" l="1"/>
  <c r="I549" i="6"/>
  <c r="H177" i="12"/>
  <c r="H186" i="12"/>
  <c r="H184" i="12"/>
  <c r="H181" i="12"/>
  <c r="I518" i="6"/>
  <c r="I530" i="6"/>
  <c r="I567" i="6" s="1"/>
  <c r="I515" i="6"/>
  <c r="I527" i="6"/>
  <c r="I564" i="6" s="1"/>
  <c r="J467" i="6"/>
  <c r="J454" i="6"/>
  <c r="N436" i="11"/>
  <c r="I499" i="11"/>
  <c r="E508" i="11"/>
  <c r="F10" i="11"/>
  <c r="E535" i="11"/>
  <c r="Q142" i="7"/>
  <c r="M18" i="7"/>
  <c r="I484" i="6"/>
  <c r="I496" i="6" s="1"/>
  <c r="Q137" i="7"/>
  <c r="M13" i="7"/>
  <c r="J432" i="11"/>
  <c r="I144" i="11"/>
  <c r="I129" i="11"/>
  <c r="H545" i="6"/>
  <c r="I483" i="6" s="1"/>
  <c r="I495" i="6" s="1"/>
  <c r="I520" i="6" s="1"/>
  <c r="I456" i="11"/>
  <c r="J463" i="6"/>
  <c r="J450" i="6"/>
  <c r="K511" i="7"/>
  <c r="K518" i="7"/>
  <c r="K531" i="7" s="1"/>
  <c r="I139" i="11"/>
  <c r="I137" i="11"/>
  <c r="N104" i="11"/>
  <c r="I135" i="11"/>
  <c r="N131" i="11"/>
  <c r="H518" i="11"/>
  <c r="H531" i="11" s="1"/>
  <c r="H515" i="11"/>
  <c r="H528" i="11" s="1"/>
  <c r="N442" i="11"/>
  <c r="I501" i="11"/>
  <c r="I112" i="11"/>
  <c r="I106" i="11"/>
  <c r="N460" i="11"/>
  <c r="I507" i="11"/>
  <c r="F485" i="6"/>
  <c r="F511" i="6"/>
  <c r="F523" i="6"/>
  <c r="J470" i="6"/>
  <c r="J457" i="6"/>
  <c r="N451" i="11"/>
  <c r="I504" i="11"/>
  <c r="I121" i="11"/>
  <c r="Q17" i="7"/>
  <c r="J431" i="6"/>
  <c r="K542" i="7"/>
  <c r="J465" i="6"/>
  <c r="J452" i="6"/>
  <c r="I14" i="11"/>
  <c r="H539" i="11"/>
  <c r="K515" i="7"/>
  <c r="Q14" i="7"/>
  <c r="J428" i="6"/>
  <c r="K539" i="7"/>
  <c r="I120" i="11"/>
  <c r="H542" i="6"/>
  <c r="I480" i="6" s="1"/>
  <c r="I492" i="6" s="1"/>
  <c r="I447" i="11"/>
  <c r="N125" i="11"/>
  <c r="I142" i="11"/>
  <c r="Q135" i="7"/>
  <c r="M11" i="7"/>
  <c r="Q139" i="7"/>
  <c r="M15" i="7"/>
  <c r="N116" i="11"/>
  <c r="K519" i="7"/>
  <c r="K532" i="7" s="1"/>
  <c r="K134" i="7"/>
  <c r="H511" i="11"/>
  <c r="H524" i="11" s="1"/>
  <c r="O104" i="11"/>
  <c r="J126" i="11"/>
  <c r="I544" i="6"/>
  <c r="J453" i="11"/>
  <c r="I476" i="6"/>
  <c r="I488" i="6" s="1"/>
  <c r="J117" i="11"/>
  <c r="I541" i="6"/>
  <c r="J444" i="11"/>
  <c r="J440" i="11"/>
  <c r="I551" i="6"/>
  <c r="I502" i="6"/>
  <c r="H35" i="12"/>
  <c r="H40" i="12"/>
  <c r="I145" i="12"/>
  <c r="H146" i="12"/>
  <c r="H37" i="12"/>
  <c r="H143" i="12"/>
  <c r="I142" i="12"/>
  <c r="I138" i="12"/>
  <c r="I533" i="6" l="1"/>
  <c r="I570" i="6" s="1"/>
  <c r="J434" i="6" s="1"/>
  <c r="I521" i="6"/>
  <c r="J461" i="11" s="1"/>
  <c r="H178" i="12"/>
  <c r="H183" i="12"/>
  <c r="H180" i="12"/>
  <c r="I513" i="6"/>
  <c r="I525" i="6"/>
  <c r="I562" i="6" s="1"/>
  <c r="J426" i="6" s="1"/>
  <c r="I517" i="6"/>
  <c r="I529" i="6"/>
  <c r="I566" i="6" s="1"/>
  <c r="J458" i="11"/>
  <c r="I557" i="6"/>
  <c r="I508" i="6"/>
  <c r="M139" i="7"/>
  <c r="Q408" i="7"/>
  <c r="N448" i="11"/>
  <c r="I503" i="11"/>
  <c r="I118" i="11"/>
  <c r="J466" i="6"/>
  <c r="J453" i="6"/>
  <c r="Q16" i="7"/>
  <c r="J430" i="6"/>
  <c r="K541" i="7"/>
  <c r="J469" i="6"/>
  <c r="J456" i="6"/>
  <c r="J482" i="6"/>
  <c r="J494" i="6" s="1"/>
  <c r="F560" i="6"/>
  <c r="F522" i="6"/>
  <c r="N107" i="11"/>
  <c r="I510" i="11"/>
  <c r="I523" i="11" s="1"/>
  <c r="I512" i="11"/>
  <c r="I525" i="11" s="1"/>
  <c r="I514" i="11"/>
  <c r="I527" i="11" s="1"/>
  <c r="Q12" i="7"/>
  <c r="K537" i="7"/>
  <c r="N457" i="11"/>
  <c r="I506" i="11"/>
  <c r="I127" i="11"/>
  <c r="O433" i="11"/>
  <c r="J498" i="11"/>
  <c r="Q412" i="7"/>
  <c r="M142" i="7"/>
  <c r="F9" i="11"/>
  <c r="I532" i="6"/>
  <c r="I569" i="6" s="1"/>
  <c r="J433" i="6" s="1"/>
  <c r="J479" i="6"/>
  <c r="J491" i="6" s="1"/>
  <c r="J111" i="11"/>
  <c r="I539" i="6"/>
  <c r="J477" i="6" s="1"/>
  <c r="J489" i="6" s="1"/>
  <c r="J514" i="6" s="1"/>
  <c r="J438" i="11"/>
  <c r="O445" i="11"/>
  <c r="J502" i="11"/>
  <c r="J115" i="11"/>
  <c r="O454" i="11"/>
  <c r="J505" i="11"/>
  <c r="J124" i="11"/>
  <c r="I12" i="11"/>
  <c r="H537" i="11"/>
  <c r="K509" i="7"/>
  <c r="K133" i="7"/>
  <c r="Q20" i="7"/>
  <c r="K545" i="7"/>
  <c r="Q416" i="7"/>
  <c r="M135" i="7"/>
  <c r="I517" i="11"/>
  <c r="Q138" i="7"/>
  <c r="M14" i="7"/>
  <c r="K528" i="7"/>
  <c r="I138" i="11"/>
  <c r="Q141" i="7"/>
  <c r="M17" i="7"/>
  <c r="N122" i="11"/>
  <c r="I141" i="11"/>
  <c r="F431" i="11"/>
  <c r="F548" i="6"/>
  <c r="F547" i="6" s="1"/>
  <c r="F510" i="6"/>
  <c r="F499" i="6"/>
  <c r="N113" i="11"/>
  <c r="I16" i="11"/>
  <c r="H541" i="11"/>
  <c r="I19" i="11"/>
  <c r="H544" i="11"/>
  <c r="Q19" i="7"/>
  <c r="K544" i="7"/>
  <c r="K524" i="7"/>
  <c r="J475" i="6"/>
  <c r="J487" i="6" s="1"/>
  <c r="I519" i="11"/>
  <c r="M137" i="7"/>
  <c r="Q422" i="7"/>
  <c r="J443" i="11"/>
  <c r="I552" i="6"/>
  <c r="I503" i="6"/>
  <c r="J452" i="11"/>
  <c r="I555" i="6"/>
  <c r="I506" i="6"/>
  <c r="I177" i="12"/>
  <c r="I38" i="12"/>
  <c r="H42" i="12"/>
  <c r="H39" i="12"/>
  <c r="I41" i="12"/>
  <c r="I140" i="12"/>
  <c r="I509" i="6" l="1"/>
  <c r="I546" i="6" s="1"/>
  <c r="I558" i="6"/>
  <c r="H185" i="12"/>
  <c r="I184" i="12"/>
  <c r="I181" i="12"/>
  <c r="H182" i="12"/>
  <c r="J524" i="6"/>
  <c r="J561" i="6" s="1"/>
  <c r="J512" i="6"/>
  <c r="K440" i="11"/>
  <c r="J551" i="6"/>
  <c r="J502" i="6"/>
  <c r="J516" i="6"/>
  <c r="J528" i="6"/>
  <c r="J565" i="6" s="1"/>
  <c r="J531" i="6"/>
  <c r="J568" i="6" s="1"/>
  <c r="J519" i="6"/>
  <c r="J114" i="11"/>
  <c r="I540" i="6"/>
  <c r="J478" i="6" s="1"/>
  <c r="J490" i="6" s="1"/>
  <c r="Q422" i="11"/>
  <c r="O422" i="7"/>
  <c r="M422" i="7"/>
  <c r="P422" i="7"/>
  <c r="Q505" i="7"/>
  <c r="J20" i="11"/>
  <c r="I545" i="11"/>
  <c r="F429" i="11"/>
  <c r="G431" i="11"/>
  <c r="G429" i="11" s="1"/>
  <c r="J132" i="11"/>
  <c r="I516" i="11"/>
  <c r="M141" i="7"/>
  <c r="M138" i="7"/>
  <c r="J18" i="11"/>
  <c r="I543" i="11"/>
  <c r="Q144" i="7"/>
  <c r="M20" i="7"/>
  <c r="K508" i="7"/>
  <c r="Q10" i="7"/>
  <c r="K535" i="7"/>
  <c r="N128" i="11"/>
  <c r="Q136" i="7"/>
  <c r="M12" i="7"/>
  <c r="Q140" i="7"/>
  <c r="M16" i="7"/>
  <c r="Q408" i="11"/>
  <c r="O408" i="7"/>
  <c r="M408" i="7"/>
  <c r="P408" i="7"/>
  <c r="Q498" i="7"/>
  <c r="J129" i="11"/>
  <c r="I545" i="6"/>
  <c r="J456" i="11"/>
  <c r="J449" i="11"/>
  <c r="I554" i="6"/>
  <c r="I505" i="6"/>
  <c r="J437" i="11"/>
  <c r="I550" i="6"/>
  <c r="I501" i="6"/>
  <c r="J441" i="11"/>
  <c r="J471" i="6"/>
  <c r="J458" i="6"/>
  <c r="J123" i="11"/>
  <c r="I543" i="6"/>
  <c r="J481" i="6" s="1"/>
  <c r="J493" i="6" s="1"/>
  <c r="J518" i="6" s="1"/>
  <c r="J450" i="11"/>
  <c r="I532" i="11"/>
  <c r="Q143" i="7"/>
  <c r="M19" i="7"/>
  <c r="I143" i="11"/>
  <c r="I140" i="11"/>
  <c r="F102" i="11"/>
  <c r="F536" i="6"/>
  <c r="F535" i="6" s="1"/>
  <c r="F498" i="6"/>
  <c r="Q420" i="7"/>
  <c r="I513" i="11"/>
  <c r="Q414" i="7"/>
  <c r="I530" i="11"/>
  <c r="Q416" i="11"/>
  <c r="O416" i="7"/>
  <c r="M416" i="7"/>
  <c r="P416" i="7"/>
  <c r="Q502" i="7"/>
  <c r="J472" i="6"/>
  <c r="J459" i="6"/>
  <c r="K522" i="7"/>
  <c r="I136" i="11"/>
  <c r="O125" i="11"/>
  <c r="O116" i="11"/>
  <c r="O439" i="11"/>
  <c r="J500" i="11"/>
  <c r="J109" i="11"/>
  <c r="Q412" i="11"/>
  <c r="O412" i="7"/>
  <c r="M412" i="7"/>
  <c r="P412" i="7"/>
  <c r="Q500" i="7"/>
  <c r="J464" i="6"/>
  <c r="J451" i="6"/>
  <c r="J15" i="11"/>
  <c r="I540" i="11"/>
  <c r="J13" i="11"/>
  <c r="I538" i="11"/>
  <c r="J11" i="11"/>
  <c r="I536" i="11"/>
  <c r="F559" i="6"/>
  <c r="G424" i="6"/>
  <c r="J459" i="11"/>
  <c r="J526" i="6"/>
  <c r="J563" i="6" s="1"/>
  <c r="J468" i="6"/>
  <c r="J455" i="6"/>
  <c r="N119" i="11"/>
  <c r="I36" i="12"/>
  <c r="E137" i="12"/>
  <c r="I146" i="12"/>
  <c r="I141" i="12"/>
  <c r="I144" i="12"/>
  <c r="I147" i="12"/>
  <c r="N412" i="7" l="1"/>
  <c r="N412" i="11" s="1"/>
  <c r="N416" i="7"/>
  <c r="N416" i="11" s="1"/>
  <c r="N422" i="7"/>
  <c r="N422" i="11" s="1"/>
  <c r="N408" i="7"/>
  <c r="J527" i="6"/>
  <c r="J564" i="6" s="1"/>
  <c r="J515" i="6"/>
  <c r="K443" i="11" s="1"/>
  <c r="I179" i="12"/>
  <c r="K452" i="11"/>
  <c r="J555" i="6"/>
  <c r="J506" i="6"/>
  <c r="J135" i="11"/>
  <c r="J139" i="11"/>
  <c r="M412" i="11"/>
  <c r="M500" i="7"/>
  <c r="O110" i="11"/>
  <c r="I511" i="11"/>
  <c r="J484" i="6"/>
  <c r="J496" i="6" s="1"/>
  <c r="N502" i="7"/>
  <c r="M416" i="11"/>
  <c r="M502" i="7"/>
  <c r="Q414" i="11"/>
  <c r="O414" i="7"/>
  <c r="M414" i="7"/>
  <c r="P414" i="7"/>
  <c r="Q501" i="7"/>
  <c r="J14" i="11"/>
  <c r="I539" i="11"/>
  <c r="F100" i="11"/>
  <c r="G102" i="11"/>
  <c r="G100" i="11" s="1"/>
  <c r="Q424" i="7"/>
  <c r="O451" i="11"/>
  <c r="J504" i="11"/>
  <c r="J121" i="11"/>
  <c r="O442" i="11"/>
  <c r="J501" i="11"/>
  <c r="J108" i="11"/>
  <c r="I538" i="6"/>
  <c r="J476" i="6" s="1"/>
  <c r="J488" i="6" s="1"/>
  <c r="J435" i="11"/>
  <c r="N408" i="11"/>
  <c r="N498" i="7"/>
  <c r="M408" i="11"/>
  <c r="M498" i="7"/>
  <c r="Q418" i="7"/>
  <c r="J530" i="6"/>
  <c r="J567" i="6" s="1"/>
  <c r="Q410" i="7"/>
  <c r="Q426" i="7"/>
  <c r="J17" i="11"/>
  <c r="I542" i="11"/>
  <c r="G428" i="11"/>
  <c r="G497" i="11"/>
  <c r="N505" i="7"/>
  <c r="M422" i="11"/>
  <c r="M505" i="7"/>
  <c r="J112" i="11"/>
  <c r="K446" i="11"/>
  <c r="J553" i="6"/>
  <c r="J504" i="6"/>
  <c r="K434" i="11"/>
  <c r="J549" i="6"/>
  <c r="J500" i="6"/>
  <c r="O460" i="11"/>
  <c r="J507" i="11"/>
  <c r="J137" i="11"/>
  <c r="G462" i="6"/>
  <c r="G449" i="6"/>
  <c r="G423" i="6"/>
  <c r="Q512" i="7"/>
  <c r="Q538" i="7" s="1"/>
  <c r="P412" i="11"/>
  <c r="P500" i="7"/>
  <c r="O412" i="11"/>
  <c r="O500" i="7"/>
  <c r="Q514" i="7"/>
  <c r="Q540" i="7" s="1"/>
  <c r="P416" i="11"/>
  <c r="P502" i="7"/>
  <c r="O416" i="11"/>
  <c r="O502" i="7"/>
  <c r="I526" i="11"/>
  <c r="Q420" i="11"/>
  <c r="O420" i="7"/>
  <c r="M420" i="7"/>
  <c r="P420" i="7"/>
  <c r="Q504" i="7"/>
  <c r="I515" i="11"/>
  <c r="I518" i="11"/>
  <c r="I531" i="11" s="1"/>
  <c r="M143" i="7"/>
  <c r="J483" i="6"/>
  <c r="J495" i="6" s="1"/>
  <c r="J520" i="6" s="1"/>
  <c r="J120" i="11"/>
  <c r="I542" i="6"/>
  <c r="J480" i="6" s="1"/>
  <c r="J492" i="6" s="1"/>
  <c r="J447" i="11"/>
  <c r="O457" i="11"/>
  <c r="J506" i="11"/>
  <c r="J127" i="11"/>
  <c r="Q510" i="7"/>
  <c r="Q536" i="7" s="1"/>
  <c r="P408" i="11"/>
  <c r="P498" i="7"/>
  <c r="O408" i="11"/>
  <c r="O498" i="7"/>
  <c r="M140" i="7"/>
  <c r="M136" i="7"/>
  <c r="Q134" i="7"/>
  <c r="M10" i="7"/>
  <c r="M9" i="7" s="1"/>
  <c r="Q9" i="7"/>
  <c r="M144" i="7"/>
  <c r="J142" i="11"/>
  <c r="I529" i="11"/>
  <c r="J130" i="11"/>
  <c r="J144" i="11" s="1"/>
  <c r="K430" i="11"/>
  <c r="F428" i="11"/>
  <c r="F496" i="11" s="1"/>
  <c r="F497" i="11"/>
  <c r="Q517" i="7"/>
  <c r="Q543" i="7" s="1"/>
  <c r="P422" i="11"/>
  <c r="P505" i="7"/>
  <c r="O422" i="11"/>
  <c r="O505" i="7"/>
  <c r="K455" i="11"/>
  <c r="J556" i="6"/>
  <c r="J507" i="6"/>
  <c r="K111" i="11"/>
  <c r="J539" i="6"/>
  <c r="K438" i="11"/>
  <c r="L440" i="11"/>
  <c r="L438" i="11" s="1"/>
  <c r="L500" i="11" s="1"/>
  <c r="O127" i="12"/>
  <c r="M132" i="12"/>
  <c r="M125" i="12"/>
  <c r="I143" i="12"/>
  <c r="I43" i="12"/>
  <c r="I42" i="12"/>
  <c r="L129" i="12"/>
  <c r="M129" i="12"/>
  <c r="N127" i="12"/>
  <c r="L127" i="12"/>
  <c r="I40" i="12"/>
  <c r="J140" i="12"/>
  <c r="M127" i="12"/>
  <c r="O132" i="12"/>
  <c r="O125" i="12"/>
  <c r="I37" i="12"/>
  <c r="I139" i="12"/>
  <c r="L125" i="12"/>
  <c r="O129" i="12"/>
  <c r="L132" i="12"/>
  <c r="E33" i="12"/>
  <c r="N125" i="12"/>
  <c r="N129" i="12"/>
  <c r="N132" i="12"/>
  <c r="J552" i="6" l="1"/>
  <c r="N500" i="7"/>
  <c r="J533" i="6"/>
  <c r="J570" i="6" s="1"/>
  <c r="J521" i="6"/>
  <c r="J558" i="6" s="1"/>
  <c r="Q530" i="7"/>
  <c r="Q523" i="7"/>
  <c r="Q525" i="7"/>
  <c r="N414" i="7"/>
  <c r="N414" i="11" s="1"/>
  <c r="J503" i="6"/>
  <c r="J540" i="6" s="1"/>
  <c r="J525" i="6"/>
  <c r="J562" i="6" s="1"/>
  <c r="J513" i="6"/>
  <c r="K437" i="11" s="1"/>
  <c r="I186" i="12"/>
  <c r="I185" i="12"/>
  <c r="I183" i="12"/>
  <c r="I180" i="12"/>
  <c r="E176" i="12"/>
  <c r="J529" i="6"/>
  <c r="J566" i="6" s="1"/>
  <c r="J517" i="6"/>
  <c r="K458" i="11"/>
  <c r="J557" i="6"/>
  <c r="J508" i="6"/>
  <c r="K109" i="11"/>
  <c r="L111" i="11"/>
  <c r="L109" i="11" s="1"/>
  <c r="J519" i="11"/>
  <c r="K20" i="11" s="1"/>
  <c r="O131" i="11"/>
  <c r="Q406" i="7"/>
  <c r="Q133" i="7"/>
  <c r="O128" i="11"/>
  <c r="O448" i="11"/>
  <c r="J503" i="11"/>
  <c r="J118" i="11"/>
  <c r="J16" i="11"/>
  <c r="I541" i="11"/>
  <c r="Q516" i="7"/>
  <c r="Q542" i="7" s="1"/>
  <c r="P420" i="11"/>
  <c r="P504" i="7"/>
  <c r="O420" i="11"/>
  <c r="O504" i="7"/>
  <c r="G448" i="6"/>
  <c r="J512" i="11"/>
  <c r="J525" i="11" s="1"/>
  <c r="K105" i="11"/>
  <c r="J537" i="6"/>
  <c r="K432" i="11"/>
  <c r="L434" i="11"/>
  <c r="L432" i="11" s="1"/>
  <c r="L498" i="11" s="1"/>
  <c r="M517" i="7"/>
  <c r="M530" i="7" s="1"/>
  <c r="Q410" i="11"/>
  <c r="O410" i="7"/>
  <c r="M410" i="7"/>
  <c r="P410" i="7"/>
  <c r="Q499" i="7"/>
  <c r="Q418" i="11"/>
  <c r="O418" i="7"/>
  <c r="M418" i="7"/>
  <c r="P418" i="7"/>
  <c r="Q503" i="7"/>
  <c r="M510" i="7"/>
  <c r="M523" i="7" s="1"/>
  <c r="J532" i="6"/>
  <c r="J569" i="6" s="1"/>
  <c r="O122" i="11"/>
  <c r="G99" i="11"/>
  <c r="C8" i="13" s="1"/>
  <c r="G134" i="11"/>
  <c r="M414" i="11"/>
  <c r="M501" i="7"/>
  <c r="J12" i="11"/>
  <c r="I537" i="11"/>
  <c r="M512" i="7"/>
  <c r="J514" i="11"/>
  <c r="J527" i="11" s="1"/>
  <c r="J510" i="11"/>
  <c r="J523" i="11" s="1"/>
  <c r="K123" i="11"/>
  <c r="J543" i="6"/>
  <c r="K450" i="11"/>
  <c r="L452" i="11"/>
  <c r="L450" i="11" s="1"/>
  <c r="L504" i="11" s="1"/>
  <c r="P439" i="11"/>
  <c r="K500" i="11"/>
  <c r="L430" i="11"/>
  <c r="J517" i="11"/>
  <c r="K126" i="11"/>
  <c r="J544" i="6"/>
  <c r="K453" i="11"/>
  <c r="L455" i="11"/>
  <c r="L453" i="11" s="1"/>
  <c r="L505" i="11" s="1"/>
  <c r="M134" i="7"/>
  <c r="J19" i="11"/>
  <c r="I544" i="11"/>
  <c r="I528" i="11"/>
  <c r="N420" i="7"/>
  <c r="M420" i="11"/>
  <c r="M504" i="7"/>
  <c r="Q527" i="7"/>
  <c r="J509" i="6"/>
  <c r="G461" i="6"/>
  <c r="G474" i="6"/>
  <c r="G473" i="6" s="1"/>
  <c r="K117" i="11"/>
  <c r="J541" i="6"/>
  <c r="K444" i="11"/>
  <c r="L446" i="11"/>
  <c r="L444" i="11" s="1"/>
  <c r="L502" i="11" s="1"/>
  <c r="O113" i="11"/>
  <c r="C18" i="13"/>
  <c r="G496" i="11"/>
  <c r="J141" i="11"/>
  <c r="Q426" i="11"/>
  <c r="O426" i="7"/>
  <c r="M426" i="7"/>
  <c r="P426" i="7"/>
  <c r="Q507" i="7"/>
  <c r="O436" i="11"/>
  <c r="J499" i="11"/>
  <c r="J106" i="11"/>
  <c r="Q424" i="11"/>
  <c r="O424" i="7"/>
  <c r="M424" i="7"/>
  <c r="P424" i="7"/>
  <c r="Q506" i="7"/>
  <c r="F99" i="11"/>
  <c r="K101" i="11"/>
  <c r="F134" i="11"/>
  <c r="J138" i="11"/>
  <c r="Q513" i="7"/>
  <c r="Q539" i="7" s="1"/>
  <c r="P414" i="11"/>
  <c r="P501" i="7"/>
  <c r="O414" i="11"/>
  <c r="O501" i="7"/>
  <c r="M514" i="7"/>
  <c r="I524" i="11"/>
  <c r="K441" i="11"/>
  <c r="L443" i="11"/>
  <c r="L441" i="11" s="1"/>
  <c r="L501" i="11" s="1"/>
  <c r="J145" i="12"/>
  <c r="J144" i="12"/>
  <c r="J138" i="12"/>
  <c r="L128" i="12"/>
  <c r="J142" i="12"/>
  <c r="O128" i="12"/>
  <c r="N128" i="12"/>
  <c r="N131" i="12"/>
  <c r="I39" i="12"/>
  <c r="M128" i="12"/>
  <c r="L131" i="12"/>
  <c r="I35" i="12"/>
  <c r="J36" i="12"/>
  <c r="J141" i="12"/>
  <c r="O131" i="12"/>
  <c r="J501" i="6" l="1"/>
  <c r="K108" i="11" s="1"/>
  <c r="N501" i="7"/>
  <c r="K461" i="11"/>
  <c r="K459" i="11" s="1"/>
  <c r="N424" i="7"/>
  <c r="N424" i="11" s="1"/>
  <c r="K114" i="11"/>
  <c r="K112" i="11" s="1"/>
  <c r="J550" i="6"/>
  <c r="J545" i="11"/>
  <c r="Q529" i="7"/>
  <c r="N410" i="7"/>
  <c r="N410" i="11" s="1"/>
  <c r="Q526" i="7"/>
  <c r="I178" i="12"/>
  <c r="I182" i="12"/>
  <c r="J179" i="12"/>
  <c r="P442" i="11"/>
  <c r="K501" i="11"/>
  <c r="N15" i="7"/>
  <c r="K429" i="6"/>
  <c r="M540" i="7"/>
  <c r="J513" i="11"/>
  <c r="J526" i="11" s="1"/>
  <c r="F509" i="11"/>
  <c r="F522" i="11" s="1"/>
  <c r="F133" i="11"/>
  <c r="L101" i="11"/>
  <c r="M424" i="11"/>
  <c r="M506" i="7"/>
  <c r="O107" i="11"/>
  <c r="Q519" i="7"/>
  <c r="Q545" i="7" s="1"/>
  <c r="P426" i="11"/>
  <c r="P507" i="7"/>
  <c r="O426" i="11"/>
  <c r="O507" i="7"/>
  <c r="J516" i="11"/>
  <c r="P445" i="11"/>
  <c r="K502" i="11"/>
  <c r="K115" i="11"/>
  <c r="L117" i="11"/>
  <c r="L115" i="11" s="1"/>
  <c r="J143" i="11"/>
  <c r="K18" i="11"/>
  <c r="J543" i="11"/>
  <c r="N13" i="7"/>
  <c r="K427" i="6"/>
  <c r="M538" i="7"/>
  <c r="M513" i="7"/>
  <c r="G509" i="11"/>
  <c r="G522" i="11" s="1"/>
  <c r="G133" i="11"/>
  <c r="D8" i="13"/>
  <c r="I8" i="13" s="1"/>
  <c r="C5" i="13"/>
  <c r="Q515" i="7"/>
  <c r="Q541" i="7" s="1"/>
  <c r="P418" i="11"/>
  <c r="P503" i="7"/>
  <c r="O418" i="11"/>
  <c r="O503" i="7"/>
  <c r="M410" i="11"/>
  <c r="M499" i="7"/>
  <c r="M527" i="7"/>
  <c r="Q518" i="7"/>
  <c r="Q544" i="7" s="1"/>
  <c r="P424" i="11"/>
  <c r="P506" i="7"/>
  <c r="O424" i="11"/>
  <c r="O506" i="7"/>
  <c r="N426" i="7"/>
  <c r="M426" i="11"/>
  <c r="M507" i="7"/>
  <c r="D18" i="13"/>
  <c r="I18" i="13" s="1"/>
  <c r="F18" i="13"/>
  <c r="G18" i="13" s="1"/>
  <c r="G486" i="6"/>
  <c r="K132" i="11"/>
  <c r="J546" i="6"/>
  <c r="M516" i="7"/>
  <c r="N420" i="11"/>
  <c r="N504" i="7"/>
  <c r="M133" i="7"/>
  <c r="P454" i="11"/>
  <c r="K505" i="11"/>
  <c r="K124" i="11"/>
  <c r="L126" i="11"/>
  <c r="L124" i="11" s="1"/>
  <c r="J530" i="11"/>
  <c r="Q439" i="11"/>
  <c r="P451" i="11"/>
  <c r="K504" i="11"/>
  <c r="K121" i="11"/>
  <c r="L123" i="11"/>
  <c r="L121" i="11" s="1"/>
  <c r="K11" i="11"/>
  <c r="J536" i="11"/>
  <c r="K15" i="11"/>
  <c r="J540" i="11"/>
  <c r="M525" i="7"/>
  <c r="J136" i="11"/>
  <c r="N11" i="7"/>
  <c r="K425" i="6"/>
  <c r="M536" i="7"/>
  <c r="N418" i="7"/>
  <c r="M418" i="11"/>
  <c r="M503" i="7"/>
  <c r="Q511" i="7"/>
  <c r="Q537" i="7" s="1"/>
  <c r="P410" i="11"/>
  <c r="P499" i="7"/>
  <c r="O410" i="11"/>
  <c r="O499" i="7"/>
  <c r="Q406" i="11"/>
  <c r="O406" i="7"/>
  <c r="M406" i="7"/>
  <c r="P406" i="7"/>
  <c r="Q405" i="7"/>
  <c r="Q496" i="7" s="1"/>
  <c r="Q497" i="7"/>
  <c r="L137" i="11"/>
  <c r="K129" i="11"/>
  <c r="J545" i="6"/>
  <c r="K456" i="11"/>
  <c r="L458" i="11"/>
  <c r="L456" i="11" s="1"/>
  <c r="L506" i="11" s="1"/>
  <c r="K432" i="6"/>
  <c r="N18" i="7"/>
  <c r="M543" i="7"/>
  <c r="P433" i="11"/>
  <c r="K498" i="11"/>
  <c r="K103" i="11"/>
  <c r="L105" i="11"/>
  <c r="L103" i="11" s="1"/>
  <c r="K13" i="11"/>
  <c r="J538" i="11"/>
  <c r="L114" i="11"/>
  <c r="L112" i="11" s="1"/>
  <c r="K435" i="11"/>
  <c r="L437" i="11"/>
  <c r="L435" i="11" s="1"/>
  <c r="L499" i="11" s="1"/>
  <c r="J140" i="11"/>
  <c r="O119" i="11"/>
  <c r="J532" i="11"/>
  <c r="P110" i="11"/>
  <c r="K449" i="11"/>
  <c r="J554" i="6"/>
  <c r="J505" i="6"/>
  <c r="N130" i="12"/>
  <c r="J41" i="12"/>
  <c r="O126" i="12"/>
  <c r="L130" i="12"/>
  <c r="L126" i="12"/>
  <c r="O134" i="12"/>
  <c r="M131" i="12"/>
  <c r="O130" i="12"/>
  <c r="J34" i="12"/>
  <c r="M126" i="12"/>
  <c r="J37" i="12"/>
  <c r="L134" i="12"/>
  <c r="M133" i="12"/>
  <c r="L133" i="12"/>
  <c r="J146" i="12"/>
  <c r="N134" i="12"/>
  <c r="J38" i="12"/>
  <c r="J147" i="12"/>
  <c r="O133" i="12"/>
  <c r="J139" i="12"/>
  <c r="N133" i="12"/>
  <c r="N126" i="12"/>
  <c r="J40" i="12"/>
  <c r="J538" i="6" l="1"/>
  <c r="L461" i="11"/>
  <c r="L459" i="11" s="1"/>
  <c r="L507" i="11" s="1"/>
  <c r="N499" i="7"/>
  <c r="N506" i="7"/>
  <c r="N406" i="7"/>
  <c r="N405" i="7" s="1"/>
  <c r="N496" i="7" s="1"/>
  <c r="Q528" i="7"/>
  <c r="Q524" i="7"/>
  <c r="Q532" i="7"/>
  <c r="J180" i="12"/>
  <c r="J177" i="12"/>
  <c r="J183" i="12"/>
  <c r="J181" i="12"/>
  <c r="J184" i="12"/>
  <c r="Q110" i="11"/>
  <c r="P460" i="11"/>
  <c r="K507" i="11"/>
  <c r="P436" i="11"/>
  <c r="K499" i="11"/>
  <c r="P113" i="11"/>
  <c r="K137" i="11"/>
  <c r="P104" i="11"/>
  <c r="Q433" i="11"/>
  <c r="N142" i="7"/>
  <c r="P457" i="11"/>
  <c r="K506" i="11"/>
  <c r="K127" i="11"/>
  <c r="L129" i="11"/>
  <c r="L127" i="11" s="1"/>
  <c r="Q509" i="7"/>
  <c r="N406" i="11"/>
  <c r="M406" i="11"/>
  <c r="M405" i="7"/>
  <c r="M496" i="7" s="1"/>
  <c r="M497" i="7"/>
  <c r="Q405" i="11"/>
  <c r="N135" i="7"/>
  <c r="J511" i="11"/>
  <c r="J524" i="11" s="1"/>
  <c r="K139" i="11"/>
  <c r="K135" i="11"/>
  <c r="P122" i="11"/>
  <c r="Q451" i="11"/>
  <c r="L142" i="11"/>
  <c r="N17" i="7"/>
  <c r="K431" i="6"/>
  <c r="M542" i="7"/>
  <c r="K130" i="11"/>
  <c r="L132" i="11"/>
  <c r="L130" i="11" s="1"/>
  <c r="M519" i="7"/>
  <c r="M532" i="7" s="1"/>
  <c r="N426" i="11"/>
  <c r="N507" i="7"/>
  <c r="K428" i="6"/>
  <c r="N14" i="7"/>
  <c r="M539" i="7"/>
  <c r="N137" i="7"/>
  <c r="J518" i="11"/>
  <c r="K106" i="11"/>
  <c r="L108" i="11"/>
  <c r="L106" i="11" s="1"/>
  <c r="P116" i="11"/>
  <c r="Q445" i="11"/>
  <c r="K17" i="11"/>
  <c r="J542" i="11"/>
  <c r="M518" i="7"/>
  <c r="M531" i="7" s="1"/>
  <c r="K467" i="6"/>
  <c r="K454" i="6"/>
  <c r="K120" i="11"/>
  <c r="J542" i="6"/>
  <c r="K447" i="11"/>
  <c r="L449" i="11"/>
  <c r="L447" i="11" s="1"/>
  <c r="L503" i="11" s="1"/>
  <c r="J515" i="11"/>
  <c r="J528" i="11" s="1"/>
  <c r="L138" i="11"/>
  <c r="L135" i="11"/>
  <c r="K470" i="6"/>
  <c r="K457" i="6"/>
  <c r="L512" i="11"/>
  <c r="L538" i="11" s="1"/>
  <c r="P406" i="11"/>
  <c r="P405" i="7"/>
  <c r="P496" i="7" s="1"/>
  <c r="P497" i="7"/>
  <c r="O406" i="11"/>
  <c r="O405" i="7"/>
  <c r="O496" i="7" s="1"/>
  <c r="O497" i="7"/>
  <c r="M515" i="7"/>
  <c r="M528" i="7" s="1"/>
  <c r="N418" i="11"/>
  <c r="N503" i="7"/>
  <c r="K463" i="6"/>
  <c r="K450" i="6"/>
  <c r="L141" i="11"/>
  <c r="P125" i="11"/>
  <c r="Q454" i="11"/>
  <c r="M529" i="7"/>
  <c r="G485" i="6"/>
  <c r="G511" i="6"/>
  <c r="G523" i="6"/>
  <c r="Q531" i="7"/>
  <c r="M511" i="7"/>
  <c r="F8" i="13"/>
  <c r="G8" i="13" s="1"/>
  <c r="F6" i="13"/>
  <c r="G6" i="13" s="1"/>
  <c r="D5" i="13"/>
  <c r="I5" i="13" s="1"/>
  <c r="F7" i="13"/>
  <c r="G7" i="13" s="1"/>
  <c r="G508" i="11"/>
  <c r="C20" i="13" s="1"/>
  <c r="D20" i="13" s="1"/>
  <c r="I20" i="13" s="1"/>
  <c r="G535" i="11"/>
  <c r="M526" i="7"/>
  <c r="K465" i="6"/>
  <c r="K452" i="6"/>
  <c r="K142" i="11"/>
  <c r="L139" i="11"/>
  <c r="J529" i="11"/>
  <c r="F508" i="11"/>
  <c r="L10" i="11"/>
  <c r="F535" i="11"/>
  <c r="K14" i="11"/>
  <c r="J539" i="11"/>
  <c r="N139" i="7"/>
  <c r="Q442" i="11"/>
  <c r="M124" i="12"/>
  <c r="J143" i="12"/>
  <c r="N124" i="12"/>
  <c r="J42" i="12"/>
  <c r="J43" i="12"/>
  <c r="J35" i="12"/>
  <c r="L124" i="12"/>
  <c r="O124" i="12"/>
  <c r="M130" i="12"/>
  <c r="M134" i="12"/>
  <c r="N497" i="7" l="1"/>
  <c r="L525" i="11"/>
  <c r="J185" i="12"/>
  <c r="J178" i="12"/>
  <c r="J186" i="12"/>
  <c r="K138" i="11"/>
  <c r="L9" i="11"/>
  <c r="H10" i="11"/>
  <c r="K477" i="6"/>
  <c r="K489" i="6" s="1"/>
  <c r="K426" i="6"/>
  <c r="N12" i="7"/>
  <c r="M537" i="7"/>
  <c r="H431" i="11"/>
  <c r="G548" i="6"/>
  <c r="G547" i="6" s="1"/>
  <c r="G510" i="6"/>
  <c r="G499" i="6"/>
  <c r="K475" i="6"/>
  <c r="K487" i="6" s="1"/>
  <c r="O405" i="11"/>
  <c r="L510" i="11"/>
  <c r="L536" i="11" s="1"/>
  <c r="L513" i="11"/>
  <c r="L539" i="11" s="1"/>
  <c r="P448" i="11"/>
  <c r="K503" i="11"/>
  <c r="K118" i="11"/>
  <c r="L120" i="11"/>
  <c r="L118" i="11" s="1"/>
  <c r="K479" i="6"/>
  <c r="K491" i="6" s="1"/>
  <c r="K141" i="11"/>
  <c r="L136" i="11"/>
  <c r="K19" i="11"/>
  <c r="J544" i="11"/>
  <c r="N138" i="7"/>
  <c r="L144" i="11"/>
  <c r="N141" i="7"/>
  <c r="Q122" i="11"/>
  <c r="N405" i="11"/>
  <c r="Q508" i="7"/>
  <c r="Q535" i="7"/>
  <c r="P128" i="11"/>
  <c r="Q457" i="11"/>
  <c r="N514" i="7"/>
  <c r="N527" i="7" s="1"/>
  <c r="L514" i="11"/>
  <c r="L540" i="11" s="1"/>
  <c r="K517" i="11"/>
  <c r="B24" i="13"/>
  <c r="M524" i="7"/>
  <c r="G560" i="6"/>
  <c r="G522" i="6"/>
  <c r="Q125" i="11"/>
  <c r="L516" i="11"/>
  <c r="L542" i="11" s="1"/>
  <c r="K430" i="6"/>
  <c r="N16" i="7"/>
  <c r="M541" i="7"/>
  <c r="P405" i="11"/>
  <c r="K482" i="6"/>
  <c r="K494" i="6" s="1"/>
  <c r="K16" i="11"/>
  <c r="J541" i="11"/>
  <c r="N19" i="7"/>
  <c r="K433" i="6"/>
  <c r="M544" i="7"/>
  <c r="Q116" i="11"/>
  <c r="P107" i="11"/>
  <c r="J531" i="11"/>
  <c r="N512" i="7"/>
  <c r="N525" i="7" s="1"/>
  <c r="K466" i="6"/>
  <c r="K453" i="6"/>
  <c r="K434" i="6"/>
  <c r="N20" i="7"/>
  <c r="M545" i="7"/>
  <c r="P131" i="11"/>
  <c r="K144" i="11"/>
  <c r="K469" i="6"/>
  <c r="K456" i="6"/>
  <c r="L517" i="11"/>
  <c r="L543" i="11" s="1"/>
  <c r="K510" i="11"/>
  <c r="K514" i="11"/>
  <c r="K12" i="11"/>
  <c r="J537" i="11"/>
  <c r="N510" i="7"/>
  <c r="M509" i="7"/>
  <c r="M405" i="11"/>
  <c r="Q522" i="7"/>
  <c r="L143" i="11"/>
  <c r="N517" i="7"/>
  <c r="N530" i="7" s="1"/>
  <c r="Q104" i="11"/>
  <c r="K512" i="11"/>
  <c r="K525" i="11" s="1"/>
  <c r="Q113" i="11"/>
  <c r="Q436" i="11"/>
  <c r="Q460" i="11"/>
  <c r="J39" i="12"/>
  <c r="K512" i="6" l="1"/>
  <c r="K549" i="6" s="1"/>
  <c r="K524" i="6"/>
  <c r="K561" i="6" s="1"/>
  <c r="L523" i="11"/>
  <c r="J182" i="12"/>
  <c r="K519" i="6"/>
  <c r="K531" i="6"/>
  <c r="K568" i="6" s="1"/>
  <c r="L432" i="6" s="1"/>
  <c r="K516" i="6"/>
  <c r="K528" i="6"/>
  <c r="K565" i="6" s="1"/>
  <c r="L429" i="6" s="1"/>
  <c r="K514" i="6"/>
  <c r="K526" i="6"/>
  <c r="K563" i="6" s="1"/>
  <c r="L518" i="11"/>
  <c r="L544" i="11" s="1"/>
  <c r="M508" i="7"/>
  <c r="N10" i="7"/>
  <c r="N9" i="7" s="1"/>
  <c r="M535" i="7"/>
  <c r="O11" i="7"/>
  <c r="L425" i="6"/>
  <c r="N536" i="7"/>
  <c r="Q15" i="11"/>
  <c r="K540" i="11"/>
  <c r="Q11" i="11"/>
  <c r="K536" i="11"/>
  <c r="K519" i="11"/>
  <c r="K532" i="11" s="1"/>
  <c r="K472" i="6"/>
  <c r="K459" i="6"/>
  <c r="Q107" i="11"/>
  <c r="N143" i="7"/>
  <c r="K468" i="6"/>
  <c r="K455" i="6"/>
  <c r="M434" i="11"/>
  <c r="Q18" i="11"/>
  <c r="K543" i="11"/>
  <c r="Q128" i="11"/>
  <c r="N516" i="7"/>
  <c r="N513" i="7"/>
  <c r="N526" i="7" s="1"/>
  <c r="K516" i="11"/>
  <c r="L140" i="11"/>
  <c r="H429" i="11"/>
  <c r="N136" i="7"/>
  <c r="H9" i="11"/>
  <c r="K513" i="11"/>
  <c r="Q13" i="11"/>
  <c r="K538" i="11"/>
  <c r="O18" i="7"/>
  <c r="N543" i="7"/>
  <c r="M522" i="7"/>
  <c r="N523" i="7"/>
  <c r="K136" i="11"/>
  <c r="K527" i="11"/>
  <c r="K523" i="11"/>
  <c r="L530" i="11"/>
  <c r="K481" i="6"/>
  <c r="K493" i="6" s="1"/>
  <c r="Q131" i="11"/>
  <c r="N144" i="7"/>
  <c r="K478" i="6"/>
  <c r="K490" i="6" s="1"/>
  <c r="O13" i="7"/>
  <c r="L427" i="6"/>
  <c r="N538" i="7"/>
  <c r="K471" i="6"/>
  <c r="K458" i="6"/>
  <c r="K140" i="11"/>
  <c r="N140" i="7"/>
  <c r="L529" i="11"/>
  <c r="G559" i="6"/>
  <c r="H424" i="6"/>
  <c r="C25" i="13"/>
  <c r="B25" i="13" s="1"/>
  <c r="A25" i="13"/>
  <c r="K530" i="11"/>
  <c r="L527" i="11"/>
  <c r="O15" i="7"/>
  <c r="N540" i="7"/>
  <c r="L519" i="11"/>
  <c r="L545" i="11" s="1"/>
  <c r="K143" i="11"/>
  <c r="L511" i="11"/>
  <c r="L537" i="11" s="1"/>
  <c r="P119" i="11"/>
  <c r="Q448" i="11"/>
  <c r="L526" i="11"/>
  <c r="H102" i="11"/>
  <c r="G536" i="6"/>
  <c r="G535" i="6" s="1"/>
  <c r="G498" i="6"/>
  <c r="K464" i="6"/>
  <c r="K451" i="6"/>
  <c r="G137" i="12"/>
  <c r="K500" i="6" l="1"/>
  <c r="K537" i="6" s="1"/>
  <c r="L532" i="11"/>
  <c r="L524" i="11"/>
  <c r="K527" i="6"/>
  <c r="K564" i="6" s="1"/>
  <c r="L428" i="6" s="1"/>
  <c r="K515" i="6"/>
  <c r="L467" i="6"/>
  <c r="L454" i="6"/>
  <c r="L470" i="6"/>
  <c r="L457" i="6"/>
  <c r="K518" i="6"/>
  <c r="K530" i="6"/>
  <c r="K567" i="6" s="1"/>
  <c r="K476" i="6"/>
  <c r="K488" i="6" s="1"/>
  <c r="H100" i="11"/>
  <c r="Q119" i="11"/>
  <c r="O139" i="7"/>
  <c r="N515" i="7"/>
  <c r="N528" i="7" s="1"/>
  <c r="K483" i="6"/>
  <c r="K495" i="6" s="1"/>
  <c r="L465" i="6"/>
  <c r="L452" i="6"/>
  <c r="N519" i="7"/>
  <c r="K511" i="11"/>
  <c r="K524" i="11" s="1"/>
  <c r="O142" i="7"/>
  <c r="Q14" i="11"/>
  <c r="K539" i="11"/>
  <c r="L515" i="11"/>
  <c r="L541" i="11" s="1"/>
  <c r="Q17" i="11"/>
  <c r="K542" i="11"/>
  <c r="O17" i="7"/>
  <c r="L431" i="6"/>
  <c r="N542" i="7"/>
  <c r="O135" i="7"/>
  <c r="N134" i="7"/>
  <c r="K518" i="11"/>
  <c r="K531" i="11" s="1"/>
  <c r="H462" i="6"/>
  <c r="H449" i="6"/>
  <c r="H423" i="6"/>
  <c r="M105" i="11"/>
  <c r="K515" i="11"/>
  <c r="O137" i="7"/>
  <c r="M13" i="11"/>
  <c r="K526" i="11"/>
  <c r="N511" i="7"/>
  <c r="M430" i="11"/>
  <c r="H428" i="11"/>
  <c r="H496" i="11" s="1"/>
  <c r="H497" i="11"/>
  <c r="K529" i="11"/>
  <c r="O14" i="7"/>
  <c r="N539" i="7"/>
  <c r="N529" i="7"/>
  <c r="M18" i="11"/>
  <c r="M432" i="11"/>
  <c r="K480" i="6"/>
  <c r="K492" i="6" s="1"/>
  <c r="K517" i="6" s="1"/>
  <c r="N518" i="7"/>
  <c r="N531" i="7" s="1"/>
  <c r="K484" i="6"/>
  <c r="K496" i="6" s="1"/>
  <c r="Q20" i="11"/>
  <c r="K545" i="11"/>
  <c r="M11" i="11"/>
  <c r="M15" i="11"/>
  <c r="L463" i="6"/>
  <c r="L450" i="6"/>
  <c r="L531" i="11"/>
  <c r="M440" i="11"/>
  <c r="K551" i="6"/>
  <c r="K502" i="6"/>
  <c r="M446" i="11"/>
  <c r="K553" i="6"/>
  <c r="K504" i="6"/>
  <c r="M455" i="11"/>
  <c r="K556" i="6"/>
  <c r="K507" i="6"/>
  <c r="L138" i="12"/>
  <c r="G33" i="12"/>
  <c r="K525" i="6" l="1"/>
  <c r="K562" i="6" s="1"/>
  <c r="K513" i="6"/>
  <c r="K550" i="6" s="1"/>
  <c r="G176" i="12"/>
  <c r="K521" i="6"/>
  <c r="K533" i="6"/>
  <c r="K570" i="6" s="1"/>
  <c r="L434" i="6" s="1"/>
  <c r="M449" i="11"/>
  <c r="K554" i="6"/>
  <c r="K505" i="6"/>
  <c r="L466" i="6"/>
  <c r="L453" i="6"/>
  <c r="K520" i="6"/>
  <c r="K532" i="6"/>
  <c r="K569" i="6" s="1"/>
  <c r="L433" i="6" s="1"/>
  <c r="M117" i="11"/>
  <c r="K541" i="6"/>
  <c r="M444" i="11"/>
  <c r="L475" i="6"/>
  <c r="L487" i="6" s="1"/>
  <c r="O138" i="7"/>
  <c r="O12" i="7"/>
  <c r="L426" i="6"/>
  <c r="N537" i="7"/>
  <c r="O512" i="7"/>
  <c r="O525" i="7" s="1"/>
  <c r="Q16" i="11"/>
  <c r="K541" i="11"/>
  <c r="M103" i="11"/>
  <c r="H448" i="6"/>
  <c r="M437" i="11"/>
  <c r="K529" i="6"/>
  <c r="K566" i="6" s="1"/>
  <c r="L430" i="6" s="1"/>
  <c r="L469" i="6"/>
  <c r="L456" i="6"/>
  <c r="O517" i="7"/>
  <c r="O20" i="7"/>
  <c r="N545" i="7"/>
  <c r="O514" i="7"/>
  <c r="M452" i="11"/>
  <c r="K555" i="6"/>
  <c r="K506" i="6"/>
  <c r="M126" i="11"/>
  <c r="K544" i="6"/>
  <c r="L482" i="6" s="1"/>
  <c r="L494" i="6" s="1"/>
  <c r="M453" i="11"/>
  <c r="M111" i="11"/>
  <c r="K539" i="6"/>
  <c r="L477" i="6" s="1"/>
  <c r="L489" i="6" s="1"/>
  <c r="M438" i="11"/>
  <c r="M20" i="11"/>
  <c r="O19" i="7"/>
  <c r="N544" i="7"/>
  <c r="M498" i="11"/>
  <c r="N524" i="7"/>
  <c r="K528" i="11"/>
  <c r="H461" i="6"/>
  <c r="H474" i="6"/>
  <c r="H473" i="6" s="1"/>
  <c r="Q19" i="11"/>
  <c r="K544" i="11"/>
  <c r="N509" i="7"/>
  <c r="N522" i="7" s="1"/>
  <c r="N133" i="7"/>
  <c r="O510" i="7"/>
  <c r="O141" i="7"/>
  <c r="M17" i="11"/>
  <c r="L528" i="11"/>
  <c r="M14" i="11"/>
  <c r="Q12" i="11"/>
  <c r="K537" i="11"/>
  <c r="N532" i="7"/>
  <c r="O16" i="7"/>
  <c r="N541" i="7"/>
  <c r="H99" i="11"/>
  <c r="M101" i="11"/>
  <c r="H134" i="11"/>
  <c r="L479" i="6"/>
  <c r="L491" i="6" s="1"/>
  <c r="M443" i="11"/>
  <c r="K552" i="6"/>
  <c r="K503" i="6"/>
  <c r="L140" i="12"/>
  <c r="L142" i="12"/>
  <c r="L34" i="12"/>
  <c r="L145" i="12"/>
  <c r="K501" i="6" l="1"/>
  <c r="K538" i="6" s="1"/>
  <c r="L177" i="12"/>
  <c r="L516" i="6"/>
  <c r="L528" i="6"/>
  <c r="L565" i="6" s="1"/>
  <c r="M429" i="6" s="1"/>
  <c r="L519" i="6"/>
  <c r="L531" i="6"/>
  <c r="L568" i="6" s="1"/>
  <c r="M432" i="6" s="1"/>
  <c r="L514" i="6"/>
  <c r="L526" i="6"/>
  <c r="L563" i="6" s="1"/>
  <c r="L512" i="6"/>
  <c r="L524" i="6"/>
  <c r="L561" i="6" s="1"/>
  <c r="M425" i="6" s="1"/>
  <c r="L468" i="6"/>
  <c r="L455" i="6"/>
  <c r="P11" i="7"/>
  <c r="O536" i="7"/>
  <c r="M19" i="11"/>
  <c r="L471" i="6"/>
  <c r="L458" i="6"/>
  <c r="M500" i="11"/>
  <c r="M505" i="11"/>
  <c r="P15" i="7"/>
  <c r="O540" i="7"/>
  <c r="L472" i="6"/>
  <c r="L459" i="6"/>
  <c r="P18" i="7"/>
  <c r="O543" i="7"/>
  <c r="L464" i="6"/>
  <c r="L451" i="6"/>
  <c r="O513" i="7"/>
  <c r="O526" i="7" s="1"/>
  <c r="M502" i="11"/>
  <c r="M114" i="11"/>
  <c r="K540" i="6"/>
  <c r="L478" i="6" s="1"/>
  <c r="L490" i="6" s="1"/>
  <c r="M441" i="11"/>
  <c r="H509" i="11"/>
  <c r="H133" i="11"/>
  <c r="O140" i="7"/>
  <c r="M12" i="11"/>
  <c r="O516" i="7"/>
  <c r="O529" i="7" s="1"/>
  <c r="O523" i="7"/>
  <c r="N508" i="7"/>
  <c r="O10" i="7"/>
  <c r="O9" i="7" s="1"/>
  <c r="N535" i="7"/>
  <c r="H486" i="6"/>
  <c r="O143" i="7"/>
  <c r="M135" i="11"/>
  <c r="M109" i="11"/>
  <c r="M124" i="11"/>
  <c r="M123" i="11"/>
  <c r="K543" i="6"/>
  <c r="L481" i="6" s="1"/>
  <c r="L493" i="6" s="1"/>
  <c r="L518" i="6" s="1"/>
  <c r="M450" i="11"/>
  <c r="O527" i="7"/>
  <c r="O144" i="7"/>
  <c r="O530" i="7"/>
  <c r="M435" i="11"/>
  <c r="M16" i="11"/>
  <c r="P13" i="7"/>
  <c r="M427" i="6"/>
  <c r="O538" i="7"/>
  <c r="O136" i="7"/>
  <c r="M115" i="11"/>
  <c r="M458" i="11"/>
  <c r="K557" i="6"/>
  <c r="K508" i="6"/>
  <c r="M120" i="11"/>
  <c r="K542" i="6"/>
  <c r="M447" i="11"/>
  <c r="M461" i="11"/>
  <c r="K558" i="6"/>
  <c r="K509" i="6"/>
  <c r="L38" i="12"/>
  <c r="L41" i="12"/>
  <c r="L139" i="12"/>
  <c r="L143" i="12"/>
  <c r="L144" i="12"/>
  <c r="L36" i="12"/>
  <c r="L141" i="12"/>
  <c r="M108" i="11" l="1"/>
  <c r="L181" i="12"/>
  <c r="L184" i="12"/>
  <c r="L179" i="12"/>
  <c r="N452" i="11"/>
  <c r="L555" i="6"/>
  <c r="L506" i="6"/>
  <c r="M463" i="6"/>
  <c r="M450" i="6"/>
  <c r="M470" i="6"/>
  <c r="M457" i="6"/>
  <c r="L515" i="6"/>
  <c r="L527" i="6"/>
  <c r="L564" i="6" s="1"/>
  <c r="M428" i="6" s="1"/>
  <c r="M132" i="11"/>
  <c r="K546" i="6"/>
  <c r="L484" i="6" s="1"/>
  <c r="L496" i="6" s="1"/>
  <c r="L521" i="6" s="1"/>
  <c r="M459" i="11"/>
  <c r="M118" i="11"/>
  <c r="M139" i="11"/>
  <c r="M465" i="6"/>
  <c r="M452" i="6"/>
  <c r="M140" i="11"/>
  <c r="O519" i="7"/>
  <c r="M121" i="11"/>
  <c r="O518" i="7"/>
  <c r="O531" i="7" s="1"/>
  <c r="H485" i="6"/>
  <c r="H511" i="6"/>
  <c r="H523" i="6"/>
  <c r="H508" i="11"/>
  <c r="I10" i="11"/>
  <c r="H535" i="11"/>
  <c r="M501" i="11"/>
  <c r="L476" i="6"/>
  <c r="L488" i="6" s="1"/>
  <c r="L530" i="6"/>
  <c r="L567" i="6" s="1"/>
  <c r="M431" i="6" s="1"/>
  <c r="P142" i="7"/>
  <c r="M467" i="6"/>
  <c r="M454" i="6"/>
  <c r="P135" i="7"/>
  <c r="L480" i="6"/>
  <c r="L492" i="6" s="1"/>
  <c r="M503" i="11"/>
  <c r="M129" i="11"/>
  <c r="K545" i="6"/>
  <c r="L483" i="6" s="1"/>
  <c r="L495" i="6" s="1"/>
  <c r="M456" i="11"/>
  <c r="O511" i="7"/>
  <c r="P137" i="7"/>
  <c r="M499" i="11"/>
  <c r="M504" i="11"/>
  <c r="M142" i="11"/>
  <c r="M137" i="11"/>
  <c r="M510" i="11"/>
  <c r="M523" i="11" s="1"/>
  <c r="O134" i="7"/>
  <c r="P17" i="7"/>
  <c r="O542" i="7"/>
  <c r="O515" i="7"/>
  <c r="H522" i="11"/>
  <c r="M112" i="11"/>
  <c r="P14" i="7"/>
  <c r="O539" i="7"/>
  <c r="P139" i="7"/>
  <c r="M106" i="11"/>
  <c r="N434" i="11"/>
  <c r="L549" i="6"/>
  <c r="L500" i="6"/>
  <c r="N440" i="11"/>
  <c r="L551" i="6"/>
  <c r="L502" i="6"/>
  <c r="N455" i="11"/>
  <c r="L556" i="6"/>
  <c r="L507" i="6"/>
  <c r="N446" i="11"/>
  <c r="L553" i="6"/>
  <c r="L504" i="6"/>
  <c r="L35" i="12"/>
  <c r="L39" i="12"/>
  <c r="L37" i="12"/>
  <c r="L40" i="12"/>
  <c r="L147" i="12"/>
  <c r="L146" i="12"/>
  <c r="L183" i="12" l="1"/>
  <c r="L178" i="12"/>
  <c r="L180" i="12"/>
  <c r="L182" i="12"/>
  <c r="N461" i="11"/>
  <c r="L558" i="6"/>
  <c r="L509" i="6"/>
  <c r="L520" i="6"/>
  <c r="L532" i="6"/>
  <c r="L569" i="6" s="1"/>
  <c r="M433" i="6" s="1"/>
  <c r="L517" i="6"/>
  <c r="L529" i="6"/>
  <c r="L566" i="6" s="1"/>
  <c r="M430" i="6" s="1"/>
  <c r="L513" i="6"/>
  <c r="L525" i="6"/>
  <c r="L562" i="6" s="1"/>
  <c r="M426" i="6" s="1"/>
  <c r="N117" i="11"/>
  <c r="L541" i="6"/>
  <c r="M479" i="6" s="1"/>
  <c r="M491" i="6" s="1"/>
  <c r="N444" i="11"/>
  <c r="N111" i="11"/>
  <c r="L539" i="6"/>
  <c r="M477" i="6" s="1"/>
  <c r="M489" i="6" s="1"/>
  <c r="N438" i="11"/>
  <c r="M466" i="6"/>
  <c r="M453" i="6"/>
  <c r="P16" i="7"/>
  <c r="O541" i="7"/>
  <c r="P141" i="7"/>
  <c r="M512" i="11"/>
  <c r="P512" i="7"/>
  <c r="P12" i="7"/>
  <c r="O537" i="7"/>
  <c r="M506" i="11"/>
  <c r="P510" i="7"/>
  <c r="L533" i="6"/>
  <c r="L570" i="6" s="1"/>
  <c r="M434" i="6" s="1"/>
  <c r="I9" i="11"/>
  <c r="I431" i="11"/>
  <c r="H548" i="6"/>
  <c r="H547" i="6" s="1"/>
  <c r="H510" i="6"/>
  <c r="H499" i="6"/>
  <c r="M141" i="11"/>
  <c r="P20" i="7"/>
  <c r="O545" i="7"/>
  <c r="M515" i="11"/>
  <c r="M130" i="11"/>
  <c r="N443" i="11"/>
  <c r="L552" i="6"/>
  <c r="L503" i="6"/>
  <c r="N126" i="11"/>
  <c r="L544" i="6"/>
  <c r="M482" i="6" s="1"/>
  <c r="M494" i="6" s="1"/>
  <c r="N453" i="11"/>
  <c r="N105" i="11"/>
  <c r="L537" i="6"/>
  <c r="N432" i="11"/>
  <c r="P514" i="7"/>
  <c r="P138" i="7"/>
  <c r="M138" i="11"/>
  <c r="O528" i="7"/>
  <c r="M469" i="6"/>
  <c r="M456" i="6"/>
  <c r="O509" i="7"/>
  <c r="O133" i="7"/>
  <c r="N11" i="11"/>
  <c r="M536" i="11"/>
  <c r="M517" i="11"/>
  <c r="O524" i="7"/>
  <c r="M127" i="11"/>
  <c r="P517" i="7"/>
  <c r="M136" i="11"/>
  <c r="H560" i="6"/>
  <c r="H522" i="6"/>
  <c r="P19" i="7"/>
  <c r="O544" i="7"/>
  <c r="O532" i="7"/>
  <c r="M514" i="11"/>
  <c r="M507" i="11"/>
  <c r="M475" i="6"/>
  <c r="M487" i="6" s="1"/>
  <c r="N123" i="11"/>
  <c r="L543" i="6"/>
  <c r="N450" i="11"/>
  <c r="M144" i="12"/>
  <c r="M145" i="12"/>
  <c r="L42" i="12"/>
  <c r="M138" i="12"/>
  <c r="M142" i="12"/>
  <c r="M140" i="12"/>
  <c r="L43" i="12"/>
  <c r="L185" i="12" l="1"/>
  <c r="L186" i="12"/>
  <c r="M514" i="6"/>
  <c r="M526" i="6"/>
  <c r="M563" i="6" s="1"/>
  <c r="N427" i="6" s="1"/>
  <c r="M519" i="6"/>
  <c r="M531" i="6"/>
  <c r="M568" i="6" s="1"/>
  <c r="M464" i="6"/>
  <c r="M451" i="6"/>
  <c r="M512" i="6"/>
  <c r="M524" i="6"/>
  <c r="M561" i="6" s="1"/>
  <c r="N425" i="6" s="1"/>
  <c r="M528" i="6"/>
  <c r="M565" i="6" s="1"/>
  <c r="N429" i="6" s="1"/>
  <c r="M516" i="6"/>
  <c r="N15" i="11"/>
  <c r="M540" i="11"/>
  <c r="M471" i="6"/>
  <c r="M458" i="6"/>
  <c r="M511" i="11"/>
  <c r="N432" i="6"/>
  <c r="P543" i="7"/>
  <c r="M143" i="11"/>
  <c r="N18" i="11"/>
  <c r="M543" i="11"/>
  <c r="O508" i="7"/>
  <c r="P10" i="7"/>
  <c r="P9" i="7" s="1"/>
  <c r="O535" i="7"/>
  <c r="P513" i="7"/>
  <c r="P526" i="7" s="1"/>
  <c r="P540" i="7"/>
  <c r="M144" i="11"/>
  <c r="N16" i="11"/>
  <c r="M541" i="11"/>
  <c r="P144" i="7"/>
  <c r="I102" i="11"/>
  <c r="H536" i="6"/>
  <c r="H535" i="6" s="1"/>
  <c r="H498" i="6"/>
  <c r="P536" i="7"/>
  <c r="P136" i="7"/>
  <c r="P538" i="7"/>
  <c r="N13" i="11"/>
  <c r="M538" i="11"/>
  <c r="P516" i="7"/>
  <c r="P529" i="7" s="1"/>
  <c r="M468" i="6"/>
  <c r="M455" i="6"/>
  <c r="N132" i="11"/>
  <c r="L546" i="6"/>
  <c r="N459" i="11"/>
  <c r="N504" i="11"/>
  <c r="N121" i="11"/>
  <c r="M527" i="11"/>
  <c r="P143" i="7"/>
  <c r="H559" i="6"/>
  <c r="I424" i="6"/>
  <c r="P530" i="7"/>
  <c r="M530" i="11"/>
  <c r="O522" i="7"/>
  <c r="M481" i="6"/>
  <c r="M493" i="6" s="1"/>
  <c r="M513" i="11"/>
  <c r="M526" i="11" s="1"/>
  <c r="P527" i="7"/>
  <c r="N498" i="11"/>
  <c r="N103" i="11"/>
  <c r="N505" i="11"/>
  <c r="N124" i="11"/>
  <c r="N114" i="11"/>
  <c r="L540" i="6"/>
  <c r="M478" i="6" s="1"/>
  <c r="M490" i="6" s="1"/>
  <c r="N441" i="11"/>
  <c r="M528" i="11"/>
  <c r="M472" i="6"/>
  <c r="M459" i="6"/>
  <c r="M516" i="11"/>
  <c r="M529" i="11" s="1"/>
  <c r="I429" i="11"/>
  <c r="P523" i="7"/>
  <c r="P525" i="7"/>
  <c r="M525" i="11"/>
  <c r="P140" i="7"/>
  <c r="N500" i="11"/>
  <c r="N109" i="11"/>
  <c r="N502" i="11"/>
  <c r="N115" i="11"/>
  <c r="N437" i="11"/>
  <c r="L550" i="6"/>
  <c r="L501" i="6"/>
  <c r="N449" i="11"/>
  <c r="L554" i="6"/>
  <c r="L505" i="6"/>
  <c r="N458" i="11"/>
  <c r="L557" i="6"/>
  <c r="L508" i="6"/>
  <c r="H137" i="12"/>
  <c r="M147" i="12"/>
  <c r="M34" i="12"/>
  <c r="M41" i="12"/>
  <c r="M38" i="12"/>
  <c r="M141" i="12"/>
  <c r="M36" i="12"/>
  <c r="M40" i="12"/>
  <c r="M181" i="12" l="1"/>
  <c r="M184" i="12"/>
  <c r="M179" i="12"/>
  <c r="M177" i="12"/>
  <c r="M183" i="12"/>
  <c r="M518" i="6"/>
  <c r="M530" i="6"/>
  <c r="M567" i="6" s="1"/>
  <c r="N431" i="6" s="1"/>
  <c r="M515" i="6"/>
  <c r="M527" i="6"/>
  <c r="M564" i="6" s="1"/>
  <c r="N428" i="6" s="1"/>
  <c r="N456" i="11"/>
  <c r="N108" i="11"/>
  <c r="L538" i="6"/>
  <c r="M476" i="6" s="1"/>
  <c r="M488" i="6" s="1"/>
  <c r="M525" i="6" s="1"/>
  <c r="M562" i="6" s="1"/>
  <c r="P515" i="7"/>
  <c r="N112" i="11"/>
  <c r="N507" i="11"/>
  <c r="M518" i="11"/>
  <c r="N470" i="6"/>
  <c r="N457" i="6"/>
  <c r="N12" i="11"/>
  <c r="M537" i="11"/>
  <c r="O446" i="11"/>
  <c r="M553" i="6"/>
  <c r="M504" i="6"/>
  <c r="O455" i="11"/>
  <c r="M556" i="6"/>
  <c r="M507" i="6"/>
  <c r="O440" i="11"/>
  <c r="M551" i="6"/>
  <c r="M502" i="6"/>
  <c r="N120" i="11"/>
  <c r="L542" i="6"/>
  <c r="M480" i="6" s="1"/>
  <c r="M492" i="6" s="1"/>
  <c r="N447" i="11"/>
  <c r="N17" i="11"/>
  <c r="M542" i="11"/>
  <c r="N14" i="11"/>
  <c r="M539" i="11"/>
  <c r="I462" i="6"/>
  <c r="I449" i="6"/>
  <c r="I423" i="6"/>
  <c r="P518" i="7"/>
  <c r="P531" i="7" s="1"/>
  <c r="N137" i="11"/>
  <c r="N465" i="6"/>
  <c r="N452" i="6"/>
  <c r="P511" i="7"/>
  <c r="P524" i="7" s="1"/>
  <c r="I100" i="11"/>
  <c r="N467" i="6"/>
  <c r="N454" i="6"/>
  <c r="P539" i="7"/>
  <c r="N135" i="11"/>
  <c r="M524" i="11"/>
  <c r="N139" i="11"/>
  <c r="O434" i="11"/>
  <c r="M549" i="6"/>
  <c r="M500" i="6"/>
  <c r="N129" i="11"/>
  <c r="L545" i="6"/>
  <c r="M483" i="6" s="1"/>
  <c r="M495" i="6" s="1"/>
  <c r="N435" i="11"/>
  <c r="I428" i="11"/>
  <c r="I496" i="11" s="1"/>
  <c r="N430" i="11"/>
  <c r="I497" i="11"/>
  <c r="M484" i="6"/>
  <c r="M496" i="6" s="1"/>
  <c r="M533" i="6" s="1"/>
  <c r="M570" i="6" s="1"/>
  <c r="N501" i="11"/>
  <c r="N130" i="11"/>
  <c r="P542" i="7"/>
  <c r="N463" i="6"/>
  <c r="N450" i="6"/>
  <c r="P519" i="7"/>
  <c r="M519" i="11"/>
  <c r="M532" i="11" s="1"/>
  <c r="P134" i="7"/>
  <c r="N142" i="11"/>
  <c r="M37" i="12"/>
  <c r="H33" i="12"/>
  <c r="M139" i="12"/>
  <c r="M43" i="12"/>
  <c r="M143" i="12"/>
  <c r="M146" i="12"/>
  <c r="M180" i="12" l="1"/>
  <c r="M186" i="12"/>
  <c r="H176" i="12"/>
  <c r="M517" i="6"/>
  <c r="M529" i="6"/>
  <c r="M566" i="6" s="1"/>
  <c r="M520" i="6"/>
  <c r="M532" i="6"/>
  <c r="M569" i="6" s="1"/>
  <c r="N433" i="6" s="1"/>
  <c r="N510" i="11"/>
  <c r="N523" i="11" s="1"/>
  <c r="N512" i="11"/>
  <c r="N525" i="11" s="1"/>
  <c r="I448" i="6"/>
  <c r="N138" i="11"/>
  <c r="M521" i="6"/>
  <c r="O126" i="11"/>
  <c r="M544" i="6"/>
  <c r="O453" i="11"/>
  <c r="M513" i="6"/>
  <c r="O117" i="11"/>
  <c r="M541" i="6"/>
  <c r="N479" i="6" s="1"/>
  <c r="N491" i="6" s="1"/>
  <c r="O444" i="11"/>
  <c r="N482" i="6"/>
  <c r="N494" i="6" s="1"/>
  <c r="N19" i="11"/>
  <c r="M544" i="11"/>
  <c r="N430" i="6"/>
  <c r="P541" i="7"/>
  <c r="N106" i="11"/>
  <c r="N136" i="11" s="1"/>
  <c r="N506" i="11"/>
  <c r="O443" i="11"/>
  <c r="M552" i="6"/>
  <c r="M503" i="6"/>
  <c r="O452" i="11"/>
  <c r="M555" i="6"/>
  <c r="M506" i="6"/>
  <c r="N434" i="6"/>
  <c r="P545" i="7"/>
  <c r="N514" i="11"/>
  <c r="N527" i="11" s="1"/>
  <c r="N466" i="6"/>
  <c r="N453" i="6"/>
  <c r="N517" i="11"/>
  <c r="N530" i="11" s="1"/>
  <c r="P509" i="7"/>
  <c r="P522" i="7" s="1"/>
  <c r="P133" i="7"/>
  <c r="N20" i="11"/>
  <c r="M545" i="11"/>
  <c r="P532" i="7"/>
  <c r="N469" i="6"/>
  <c r="N456" i="6"/>
  <c r="N499" i="11"/>
  <c r="N127" i="11"/>
  <c r="O105" i="11"/>
  <c r="M537" i="6"/>
  <c r="N475" i="6" s="1"/>
  <c r="N487" i="6" s="1"/>
  <c r="O432" i="11"/>
  <c r="N101" i="11"/>
  <c r="I99" i="11"/>
  <c r="I134" i="11"/>
  <c r="N426" i="6"/>
  <c r="P537" i="7"/>
  <c r="P544" i="7"/>
  <c r="I461" i="6"/>
  <c r="I474" i="6"/>
  <c r="I473" i="6" s="1"/>
  <c r="N141" i="11"/>
  <c r="N503" i="11"/>
  <c r="N118" i="11"/>
  <c r="O111" i="11"/>
  <c r="M539" i="6"/>
  <c r="N477" i="6" s="1"/>
  <c r="N489" i="6" s="1"/>
  <c r="O438" i="11"/>
  <c r="M531" i="11"/>
  <c r="P528" i="7"/>
  <c r="M42" i="12"/>
  <c r="N142" i="12"/>
  <c r="N140" i="12"/>
  <c r="N138" i="12"/>
  <c r="M35" i="12"/>
  <c r="N145" i="12"/>
  <c r="M39" i="12"/>
  <c r="N519" i="6" l="1"/>
  <c r="N556" i="6" s="1"/>
  <c r="N531" i="6"/>
  <c r="N568" i="6" s="1"/>
  <c r="M182" i="12"/>
  <c r="M185" i="12"/>
  <c r="M178" i="12"/>
  <c r="N514" i="6"/>
  <c r="N526" i="6"/>
  <c r="N563" i="6" s="1"/>
  <c r="N524" i="6"/>
  <c r="N561" i="6" s="1"/>
  <c r="N512" i="6"/>
  <c r="N511" i="11"/>
  <c r="O12" i="11" s="1"/>
  <c r="N516" i="6"/>
  <c r="N528" i="6"/>
  <c r="N565" i="6" s="1"/>
  <c r="P455" i="11"/>
  <c r="O500" i="11"/>
  <c r="O109" i="11"/>
  <c r="N140" i="11"/>
  <c r="N516" i="11"/>
  <c r="N529" i="11" s="1"/>
  <c r="I486" i="6"/>
  <c r="N471" i="6"/>
  <c r="N458" i="6"/>
  <c r="O498" i="11"/>
  <c r="O103" i="11"/>
  <c r="N144" i="11"/>
  <c r="O18" i="11"/>
  <c r="N543" i="11"/>
  <c r="O15" i="11"/>
  <c r="N540" i="11"/>
  <c r="N472" i="6"/>
  <c r="N459" i="6"/>
  <c r="O114" i="11"/>
  <c r="M540" i="6"/>
  <c r="N478" i="6" s="1"/>
  <c r="N490" i="6" s="1"/>
  <c r="O441" i="11"/>
  <c r="O437" i="11"/>
  <c r="M550" i="6"/>
  <c r="M501" i="6"/>
  <c r="O505" i="11"/>
  <c r="O124" i="11"/>
  <c r="N513" i="11"/>
  <c r="N526" i="11" s="1"/>
  <c r="O11" i="11"/>
  <c r="N536" i="11"/>
  <c r="O458" i="11"/>
  <c r="M557" i="6"/>
  <c r="M508" i="6"/>
  <c r="O449" i="11"/>
  <c r="M554" i="6"/>
  <c r="M505" i="6"/>
  <c r="N464" i="6"/>
  <c r="N451" i="6"/>
  <c r="I509" i="11"/>
  <c r="I522" i="11" s="1"/>
  <c r="I133" i="11"/>
  <c r="P508" i="7"/>
  <c r="P535" i="7"/>
  <c r="O123" i="11"/>
  <c r="M543" i="6"/>
  <c r="N481" i="6" s="1"/>
  <c r="N493" i="6" s="1"/>
  <c r="O450" i="11"/>
  <c r="N468" i="6"/>
  <c r="N455" i="6"/>
  <c r="N143" i="11"/>
  <c r="O502" i="11"/>
  <c r="O115" i="11"/>
  <c r="O461" i="11"/>
  <c r="M558" i="6"/>
  <c r="M509" i="6"/>
  <c r="O13" i="11"/>
  <c r="N538" i="11"/>
  <c r="N144" i="12"/>
  <c r="N34" i="12"/>
  <c r="N141" i="12"/>
  <c r="N41" i="12"/>
  <c r="N36" i="12"/>
  <c r="N38" i="12"/>
  <c r="N507" i="6" l="1"/>
  <c r="P126" i="11" s="1"/>
  <c r="N537" i="11"/>
  <c r="N181" i="12"/>
  <c r="N184" i="12"/>
  <c r="N179" i="12"/>
  <c r="N177" i="12"/>
  <c r="N518" i="6"/>
  <c r="N530" i="6"/>
  <c r="N567" i="6" s="1"/>
  <c r="N515" i="6"/>
  <c r="N527" i="6"/>
  <c r="N564" i="6" s="1"/>
  <c r="O459" i="11"/>
  <c r="O137" i="11"/>
  <c r="N518" i="11"/>
  <c r="N531" i="11" s="1"/>
  <c r="O504" i="11"/>
  <c r="O121" i="11"/>
  <c r="I508" i="11"/>
  <c r="J10" i="11"/>
  <c r="I535" i="11"/>
  <c r="O129" i="11"/>
  <c r="M545" i="6"/>
  <c r="N483" i="6" s="1"/>
  <c r="N495" i="6" s="1"/>
  <c r="O456" i="11"/>
  <c r="O135" i="11"/>
  <c r="O108" i="11"/>
  <c r="M538" i="6"/>
  <c r="N476" i="6" s="1"/>
  <c r="N488" i="6" s="1"/>
  <c r="O435" i="11"/>
  <c r="O501" i="11"/>
  <c r="O112" i="11"/>
  <c r="O142" i="11"/>
  <c r="I485" i="6"/>
  <c r="I511" i="6"/>
  <c r="I523" i="6"/>
  <c r="O17" i="11"/>
  <c r="N542" i="11"/>
  <c r="P453" i="11"/>
  <c r="Q455" i="11"/>
  <c r="Q453" i="11" s="1"/>
  <c r="Q505" i="11" s="1"/>
  <c r="P446" i="11"/>
  <c r="N553" i="6"/>
  <c r="N504" i="6"/>
  <c r="N524" i="11"/>
  <c r="P440" i="11"/>
  <c r="N551" i="6"/>
  <c r="N502" i="6"/>
  <c r="O132" i="11"/>
  <c r="M546" i="6"/>
  <c r="N484" i="6" s="1"/>
  <c r="N496" i="6" s="1"/>
  <c r="O120" i="11"/>
  <c r="M542" i="6"/>
  <c r="N480" i="6" s="1"/>
  <c r="N492" i="6" s="1"/>
  <c r="O447" i="11"/>
  <c r="O14" i="11"/>
  <c r="N539" i="11"/>
  <c r="O139" i="11"/>
  <c r="N519" i="11"/>
  <c r="N515" i="11"/>
  <c r="N528" i="11" s="1"/>
  <c r="P434" i="11"/>
  <c r="N549" i="6"/>
  <c r="N500" i="6"/>
  <c r="N147" i="12"/>
  <c r="N40" i="12"/>
  <c r="N37" i="12"/>
  <c r="O145" i="12"/>
  <c r="N146" i="12"/>
  <c r="N143" i="12"/>
  <c r="N139" i="12"/>
  <c r="N544" i="6" l="1"/>
  <c r="N183" i="12"/>
  <c r="N180" i="12"/>
  <c r="N521" i="6"/>
  <c r="N533" i="6"/>
  <c r="N570" i="6" s="1"/>
  <c r="N520" i="6"/>
  <c r="N532" i="6"/>
  <c r="N569" i="6" s="1"/>
  <c r="N513" i="6"/>
  <c r="N525" i="6"/>
  <c r="N562" i="6" s="1"/>
  <c r="N517" i="6"/>
  <c r="N529" i="6"/>
  <c r="N566" i="6" s="1"/>
  <c r="O512" i="11"/>
  <c r="P105" i="11"/>
  <c r="N537" i="6"/>
  <c r="P432" i="11"/>
  <c r="Q434" i="11"/>
  <c r="Q432" i="11" s="1"/>
  <c r="Q498" i="11" s="1"/>
  <c r="O20" i="11"/>
  <c r="N545" i="11"/>
  <c r="O514" i="11"/>
  <c r="O138" i="11"/>
  <c r="O503" i="11"/>
  <c r="O118" i="11"/>
  <c r="I560" i="6"/>
  <c r="I522" i="6"/>
  <c r="O510" i="11"/>
  <c r="O523" i="11" s="1"/>
  <c r="O16" i="11"/>
  <c r="N541" i="11"/>
  <c r="N532" i="11"/>
  <c r="O130" i="11"/>
  <c r="P111" i="11"/>
  <c r="N539" i="6"/>
  <c r="P438" i="11"/>
  <c r="Q440" i="11"/>
  <c r="Q438" i="11" s="1"/>
  <c r="Q500" i="11" s="1"/>
  <c r="P117" i="11"/>
  <c r="N541" i="6"/>
  <c r="P444" i="11"/>
  <c r="Q446" i="11"/>
  <c r="Q444" i="11" s="1"/>
  <c r="Q502" i="11" s="1"/>
  <c r="P505" i="11"/>
  <c r="P124" i="11"/>
  <c r="Q126" i="11"/>
  <c r="Q124" i="11" s="1"/>
  <c r="O141" i="11"/>
  <c r="J431" i="11"/>
  <c r="I548" i="6"/>
  <c r="I547" i="6" s="1"/>
  <c r="I510" i="6"/>
  <c r="I499" i="6"/>
  <c r="O517" i="11"/>
  <c r="O530" i="11" s="1"/>
  <c r="O499" i="11"/>
  <c r="O106" i="11"/>
  <c r="O506" i="11"/>
  <c r="O127" i="11"/>
  <c r="J9" i="11"/>
  <c r="O19" i="11"/>
  <c r="N544" i="11"/>
  <c r="O507" i="11"/>
  <c r="P443" i="11"/>
  <c r="N552" i="6"/>
  <c r="N503" i="6"/>
  <c r="P452" i="11"/>
  <c r="N555" i="6"/>
  <c r="N506" i="6"/>
  <c r="O138" i="12"/>
  <c r="N43" i="12"/>
  <c r="N35" i="12"/>
  <c r="O142" i="12"/>
  <c r="N42" i="12"/>
  <c r="O41" i="12"/>
  <c r="N39" i="12"/>
  <c r="O140" i="12"/>
  <c r="N185" i="12" l="1"/>
  <c r="O184" i="12"/>
  <c r="N182" i="12"/>
  <c r="N178" i="12"/>
  <c r="N186" i="12"/>
  <c r="P114" i="11"/>
  <c r="N540" i="6"/>
  <c r="O140" i="11"/>
  <c r="I559" i="6"/>
  <c r="J424" i="6"/>
  <c r="O513" i="11"/>
  <c r="P15" i="11"/>
  <c r="O540" i="11"/>
  <c r="P13" i="11"/>
  <c r="O538" i="11"/>
  <c r="P441" i="11"/>
  <c r="Q443" i="11"/>
  <c r="Q441" i="11" s="1"/>
  <c r="Q501" i="11" s="1"/>
  <c r="J429" i="11"/>
  <c r="P123" i="11"/>
  <c r="N543" i="6"/>
  <c r="P450" i="11"/>
  <c r="Q452" i="11"/>
  <c r="Q450" i="11" s="1"/>
  <c r="Q504" i="11" s="1"/>
  <c r="O143" i="11"/>
  <c r="O136" i="11"/>
  <c r="P18" i="11"/>
  <c r="O543" i="11"/>
  <c r="J102" i="11"/>
  <c r="I536" i="6"/>
  <c r="I535" i="6" s="1"/>
  <c r="I498" i="6"/>
  <c r="O516" i="11"/>
  <c r="O529" i="11" s="1"/>
  <c r="Q142" i="11"/>
  <c r="P502" i="11"/>
  <c r="P115" i="11"/>
  <c r="Q117" i="11"/>
  <c r="Q115" i="11" s="1"/>
  <c r="P500" i="11"/>
  <c r="P109" i="11"/>
  <c r="Q111" i="11"/>
  <c r="Q109" i="11" s="1"/>
  <c r="P11" i="11"/>
  <c r="O536" i="11"/>
  <c r="O527" i="11"/>
  <c r="O144" i="11"/>
  <c r="P498" i="11"/>
  <c r="P103" i="11"/>
  <c r="Q105" i="11"/>
  <c r="Q103" i="11" s="1"/>
  <c r="O525" i="11"/>
  <c r="P449" i="11"/>
  <c r="N554" i="6"/>
  <c r="N505" i="6"/>
  <c r="P437" i="11"/>
  <c r="N550" i="6"/>
  <c r="N501" i="6"/>
  <c r="P458" i="11"/>
  <c r="N557" i="6"/>
  <c r="N508" i="6"/>
  <c r="P461" i="11"/>
  <c r="N558" i="6"/>
  <c r="N509" i="6"/>
  <c r="O34" i="12"/>
  <c r="O141" i="12"/>
  <c r="O36" i="12"/>
  <c r="O38" i="12"/>
  <c r="I137" i="12"/>
  <c r="O144" i="12"/>
  <c r="O177" i="12" l="1"/>
  <c r="O179" i="12"/>
  <c r="O181" i="12"/>
  <c r="P132" i="11"/>
  <c r="N546" i="6"/>
  <c r="P435" i="11"/>
  <c r="Q437" i="11"/>
  <c r="Q435" i="11" s="1"/>
  <c r="Q499" i="11" s="1"/>
  <c r="P139" i="11"/>
  <c r="P112" i="11"/>
  <c r="Q114" i="11"/>
  <c r="Q112" i="11" s="1"/>
  <c r="P459" i="11"/>
  <c r="Q461" i="11"/>
  <c r="Q459" i="11" s="1"/>
  <c r="Q507" i="11" s="1"/>
  <c r="P108" i="11"/>
  <c r="N538" i="6"/>
  <c r="O519" i="11"/>
  <c r="P135" i="11"/>
  <c r="Q139" i="11"/>
  <c r="O518" i="11"/>
  <c r="P137" i="11"/>
  <c r="P14" i="11"/>
  <c r="O539" i="11"/>
  <c r="P129" i="11"/>
  <c r="N545" i="6"/>
  <c r="P456" i="11"/>
  <c r="Q458" i="11"/>
  <c r="Q456" i="11" s="1"/>
  <c r="Q506" i="11" s="1"/>
  <c r="P120" i="11"/>
  <c r="N542" i="6"/>
  <c r="P447" i="11"/>
  <c r="Q449" i="11"/>
  <c r="Q447" i="11" s="1"/>
  <c r="Q503" i="11" s="1"/>
  <c r="Q135" i="11"/>
  <c r="Q137" i="11"/>
  <c r="Q517" i="11"/>
  <c r="Q543" i="11" s="1"/>
  <c r="P17" i="11"/>
  <c r="O542" i="11"/>
  <c r="J100" i="11"/>
  <c r="P142" i="11"/>
  <c r="O511" i="11"/>
  <c r="P504" i="11"/>
  <c r="P121" i="11"/>
  <c r="Q123" i="11"/>
  <c r="Q121" i="11" s="1"/>
  <c r="O430" i="11"/>
  <c r="J428" i="11"/>
  <c r="J496" i="11" s="1"/>
  <c r="J497" i="11"/>
  <c r="P501" i="11"/>
  <c r="O526" i="11"/>
  <c r="J462" i="6"/>
  <c r="J449" i="6"/>
  <c r="J423" i="6"/>
  <c r="O515" i="11"/>
  <c r="O146" i="12"/>
  <c r="O40" i="12"/>
  <c r="I33" i="12"/>
  <c r="O147" i="12"/>
  <c r="O143" i="12"/>
  <c r="O37" i="12"/>
  <c r="O139" i="12"/>
  <c r="Q530" i="11" l="1"/>
  <c r="I176" i="12"/>
  <c r="O180" i="12"/>
  <c r="O183" i="12"/>
  <c r="P503" i="11"/>
  <c r="P138" i="11"/>
  <c r="P499" i="11"/>
  <c r="P130" i="11"/>
  <c r="Q132" i="11"/>
  <c r="Q130" i="11" s="1"/>
  <c r="P16" i="11"/>
  <c r="O541" i="11"/>
  <c r="J448" i="6"/>
  <c r="Q141" i="11"/>
  <c r="P12" i="11"/>
  <c r="O537" i="11"/>
  <c r="J99" i="11"/>
  <c r="O101" i="11"/>
  <c r="J134" i="11"/>
  <c r="P141" i="11"/>
  <c r="Q512" i="11"/>
  <c r="Q538" i="11" s="1"/>
  <c r="P118" i="11"/>
  <c r="Q120" i="11"/>
  <c r="Q118" i="11" s="1"/>
  <c r="P506" i="11"/>
  <c r="P127" i="11"/>
  <c r="Q129" i="11"/>
  <c r="Q127" i="11" s="1"/>
  <c r="P512" i="11"/>
  <c r="P538" i="11" s="1"/>
  <c r="P19" i="11"/>
  <c r="O544" i="11"/>
  <c r="P510" i="11"/>
  <c r="P536" i="11" s="1"/>
  <c r="P20" i="11"/>
  <c r="O545" i="11"/>
  <c r="O528" i="11"/>
  <c r="J461" i="6"/>
  <c r="J474" i="6"/>
  <c r="J473" i="6" s="1"/>
  <c r="O524" i="11"/>
  <c r="P517" i="11"/>
  <c r="P543" i="11" s="1"/>
  <c r="Q510" i="11"/>
  <c r="Q536" i="11" s="1"/>
  <c r="O531" i="11"/>
  <c r="Q514" i="11"/>
  <c r="Q540" i="11" s="1"/>
  <c r="O532" i="11"/>
  <c r="P106" i="11"/>
  <c r="Q108" i="11"/>
  <c r="Q106" i="11" s="1"/>
  <c r="P507" i="11"/>
  <c r="Q138" i="11"/>
  <c r="P514" i="11"/>
  <c r="P540" i="11" s="1"/>
  <c r="O43" i="12"/>
  <c r="O42" i="12"/>
  <c r="O35" i="12"/>
  <c r="O39" i="12"/>
  <c r="P530" i="11" l="1"/>
  <c r="P527" i="11"/>
  <c r="P523" i="11"/>
  <c r="P525" i="11"/>
  <c r="Q525" i="11"/>
  <c r="Q523" i="11"/>
  <c r="O182" i="12"/>
  <c r="O186" i="12"/>
  <c r="O178" i="12"/>
  <c r="O185" i="12"/>
  <c r="J486" i="6"/>
  <c r="Q143" i="11"/>
  <c r="J509" i="11"/>
  <c r="J522" i="11" s="1"/>
  <c r="J133" i="11"/>
  <c r="P136" i="11"/>
  <c r="P140" i="11"/>
  <c r="P513" i="11"/>
  <c r="P539" i="11" s="1"/>
  <c r="Q516" i="11"/>
  <c r="Q542" i="11" s="1"/>
  <c r="Q513" i="11"/>
  <c r="Q539" i="11" s="1"/>
  <c r="Q136" i="11"/>
  <c r="Q527" i="11"/>
  <c r="P144" i="11"/>
  <c r="P143" i="11"/>
  <c r="Q140" i="11"/>
  <c r="P516" i="11"/>
  <c r="P542" i="11" s="1"/>
  <c r="Q144" i="11"/>
  <c r="Q529" i="11" l="1"/>
  <c r="P529" i="11"/>
  <c r="P526" i="11"/>
  <c r="Q511" i="11"/>
  <c r="Q537" i="11" s="1"/>
  <c r="P518" i="11"/>
  <c r="P544" i="11" s="1"/>
  <c r="P519" i="11"/>
  <c r="P545" i="11" s="1"/>
  <c r="P511" i="11"/>
  <c r="P537" i="11" s="1"/>
  <c r="Q519" i="11"/>
  <c r="Q545" i="11" s="1"/>
  <c r="Q515" i="11"/>
  <c r="Q541" i="11" s="1"/>
  <c r="Q526" i="11"/>
  <c r="P515" i="11"/>
  <c r="P541" i="11" s="1"/>
  <c r="J508" i="11"/>
  <c r="K10" i="11"/>
  <c r="J535" i="11"/>
  <c r="Q518" i="11"/>
  <c r="Q544" i="11" s="1"/>
  <c r="J485" i="6"/>
  <c r="J511" i="6"/>
  <c r="J523" i="6"/>
  <c r="P528" i="11" l="1"/>
  <c r="Q528" i="11"/>
  <c r="Q524" i="11"/>
  <c r="K431" i="11"/>
  <c r="J548" i="6"/>
  <c r="J547" i="6" s="1"/>
  <c r="J510" i="6"/>
  <c r="J499" i="6"/>
  <c r="J560" i="6"/>
  <c r="J522" i="6"/>
  <c r="Q531" i="11"/>
  <c r="K9" i="11"/>
  <c r="Q532" i="11"/>
  <c r="P524" i="11"/>
  <c r="P532" i="11"/>
  <c r="P531" i="11"/>
  <c r="K102" i="11" l="1"/>
  <c r="J536" i="6"/>
  <c r="J535" i="6" s="1"/>
  <c r="J498" i="6"/>
  <c r="J559" i="6"/>
  <c r="K424" i="6"/>
  <c r="K429" i="11"/>
  <c r="L431" i="11"/>
  <c r="L429" i="11" s="1"/>
  <c r="J137" i="12"/>
  <c r="K428" i="11" l="1"/>
  <c r="K496" i="11" s="1"/>
  <c r="P430" i="11"/>
  <c r="K497" i="11"/>
  <c r="L428" i="11"/>
  <c r="L496" i="11" s="1"/>
  <c r="L497" i="11"/>
  <c r="K462" i="6"/>
  <c r="K449" i="6"/>
  <c r="K423" i="6"/>
  <c r="K100" i="11"/>
  <c r="L102" i="11"/>
  <c r="L100" i="11" s="1"/>
  <c r="J33" i="12"/>
  <c r="J176" i="12" l="1"/>
  <c r="L99" i="11"/>
  <c r="L134" i="11"/>
  <c r="K461" i="6"/>
  <c r="K474" i="6"/>
  <c r="K473" i="6" s="1"/>
  <c r="P101" i="11"/>
  <c r="K99" i="11"/>
  <c r="K134" i="11"/>
  <c r="K448" i="6"/>
  <c r="Q430" i="11"/>
  <c r="K486" i="6" l="1"/>
  <c r="K509" i="11"/>
  <c r="K522" i="11" s="1"/>
  <c r="K133" i="11"/>
  <c r="Q101" i="11"/>
  <c r="L509" i="11"/>
  <c r="L522" i="11" s="1"/>
  <c r="L133" i="11"/>
  <c r="L508" i="11" l="1"/>
  <c r="L535" i="11"/>
  <c r="K508" i="11"/>
  <c r="Q10" i="11"/>
  <c r="K535" i="11"/>
  <c r="K485" i="6"/>
  <c r="K511" i="6"/>
  <c r="K523" i="6"/>
  <c r="K560" i="6" l="1"/>
  <c r="K522" i="6"/>
  <c r="M431" i="11"/>
  <c r="K548" i="6"/>
  <c r="K547" i="6" s="1"/>
  <c r="K510" i="6"/>
  <c r="K499" i="6"/>
  <c r="M10" i="11"/>
  <c r="Q9" i="11"/>
  <c r="M9" i="11" l="1"/>
  <c r="M429" i="11"/>
  <c r="K559" i="6"/>
  <c r="L424" i="6"/>
  <c r="M102" i="11"/>
  <c r="K536" i="6"/>
  <c r="K535" i="6" s="1"/>
  <c r="K498" i="6"/>
  <c r="L137" i="12"/>
  <c r="L462" i="6" l="1"/>
  <c r="L449" i="6"/>
  <c r="L423" i="6"/>
  <c r="M100" i="11"/>
  <c r="M428" i="11"/>
  <c r="M496" i="11" s="1"/>
  <c r="M497" i="11"/>
  <c r="L33" i="12"/>
  <c r="L176" i="12" l="1"/>
  <c r="M99" i="11"/>
  <c r="M134" i="11"/>
  <c r="L461" i="6"/>
  <c r="L474" i="6"/>
  <c r="L473" i="6" s="1"/>
  <c r="L448" i="6"/>
  <c r="L486" i="6" l="1"/>
  <c r="M509" i="11"/>
  <c r="M522" i="11" s="1"/>
  <c r="M133" i="11"/>
  <c r="M508" i="11" l="1"/>
  <c r="N10" i="11"/>
  <c r="M535" i="11"/>
  <c r="L485" i="6"/>
  <c r="L523" i="6"/>
  <c r="L511" i="6"/>
  <c r="L560" i="6" l="1"/>
  <c r="L522" i="6"/>
  <c r="N431" i="11"/>
  <c r="L548" i="6"/>
  <c r="L547" i="6" s="1"/>
  <c r="L510" i="6"/>
  <c r="L499" i="6"/>
  <c r="N9" i="11"/>
  <c r="N102" i="11" l="1"/>
  <c r="L536" i="6"/>
  <c r="L535" i="6" s="1"/>
  <c r="L498" i="6"/>
  <c r="N429" i="11"/>
  <c r="L559" i="6"/>
  <c r="M424" i="6"/>
  <c r="M137" i="12"/>
  <c r="M462" i="6" l="1"/>
  <c r="M449" i="6"/>
  <c r="M423" i="6"/>
  <c r="N428" i="11"/>
  <c r="N496" i="11" s="1"/>
  <c r="N497" i="11"/>
  <c r="N100" i="11"/>
  <c r="M33" i="12"/>
  <c r="M176" i="12" l="1"/>
  <c r="N99" i="11"/>
  <c r="N134" i="11"/>
  <c r="M461" i="6"/>
  <c r="M474" i="6"/>
  <c r="M473" i="6" s="1"/>
  <c r="M448" i="6"/>
  <c r="N509" i="11" l="1"/>
  <c r="N133" i="11"/>
  <c r="M486" i="6"/>
  <c r="M485" i="6" l="1"/>
  <c r="M511" i="6"/>
  <c r="M523" i="6"/>
  <c r="N508" i="11"/>
  <c r="O10" i="11"/>
  <c r="N535" i="11"/>
  <c r="N522" i="11"/>
  <c r="O431" i="11" l="1"/>
  <c r="M548" i="6"/>
  <c r="M547" i="6" s="1"/>
  <c r="M510" i="6"/>
  <c r="M499" i="6"/>
  <c r="O9" i="11"/>
  <c r="M560" i="6"/>
  <c r="M522" i="6"/>
  <c r="M559" i="6" l="1"/>
  <c r="N424" i="6"/>
  <c r="O102" i="11"/>
  <c r="M536" i="6"/>
  <c r="M535" i="6" s="1"/>
  <c r="M498" i="6"/>
  <c r="O429" i="11"/>
  <c r="N137" i="12"/>
  <c r="O428" i="11" l="1"/>
  <c r="O496" i="11" s="1"/>
  <c r="O497" i="11"/>
  <c r="N462" i="6"/>
  <c r="N449" i="6"/>
  <c r="N423" i="6"/>
  <c r="O100" i="11"/>
  <c r="N33" i="12"/>
  <c r="N176" i="12" l="1"/>
  <c r="N448" i="6"/>
  <c r="N461" i="6"/>
  <c r="N474" i="6"/>
  <c r="N473" i="6" s="1"/>
  <c r="O99" i="11"/>
  <c r="O134" i="11"/>
  <c r="O509" i="11" l="1"/>
  <c r="O522" i="11" s="1"/>
  <c r="O133" i="11"/>
  <c r="N486" i="6"/>
  <c r="N485" i="6" l="1"/>
  <c r="N511" i="6"/>
  <c r="N523" i="6"/>
  <c r="O508" i="11"/>
  <c r="P10" i="11"/>
  <c r="O535" i="11"/>
  <c r="P431" i="11" l="1"/>
  <c r="N548" i="6"/>
  <c r="N547" i="6" s="1"/>
  <c r="N510" i="6"/>
  <c r="N499" i="6"/>
  <c r="P9" i="11"/>
  <c r="N560" i="6"/>
  <c r="N559" i="6" s="1"/>
  <c r="N522" i="6"/>
  <c r="P102" i="11" l="1"/>
  <c r="N536" i="6"/>
  <c r="N535" i="6" s="1"/>
  <c r="N498" i="6"/>
  <c r="P429" i="11"/>
  <c r="Q431" i="11"/>
  <c r="Q429" i="11" s="1"/>
  <c r="O137" i="12"/>
  <c r="P428" i="11" l="1"/>
  <c r="P496" i="11" s="1"/>
  <c r="P497" i="11"/>
  <c r="Q428" i="11"/>
  <c r="Q496" i="11" s="1"/>
  <c r="Q497" i="11"/>
  <c r="P100" i="11"/>
  <c r="Q102" i="11"/>
  <c r="Q100" i="11" s="1"/>
  <c r="O33" i="12"/>
  <c r="O176" i="12" l="1"/>
  <c r="P99" i="11"/>
  <c r="P134" i="11"/>
  <c r="Q99" i="11"/>
  <c r="Q134" i="11"/>
  <c r="Q509" i="11" l="1"/>
  <c r="Q522" i="11" s="1"/>
  <c r="Q133" i="11"/>
  <c r="P509" i="11"/>
  <c r="P133" i="11"/>
  <c r="P508" i="11" l="1"/>
  <c r="P535" i="11"/>
  <c r="P522" i="11"/>
  <c r="Q508" i="11"/>
  <c r="Q535" i="11"/>
</calcChain>
</file>

<file path=xl/sharedStrings.xml><?xml version="1.0" encoding="utf-8"?>
<sst xmlns="http://schemas.openxmlformats.org/spreadsheetml/2006/main" count="3873" uniqueCount="229">
  <si>
    <t>Пшеница</t>
  </si>
  <si>
    <t>Рожь</t>
  </si>
  <si>
    <t>Ячмень</t>
  </si>
  <si>
    <t>Кукуруза</t>
  </si>
  <si>
    <t>Овес</t>
  </si>
  <si>
    <t>Зернобобовые</t>
  </si>
  <si>
    <t>Гречиха</t>
  </si>
  <si>
    <t>Рис</t>
  </si>
  <si>
    <t>Просо</t>
  </si>
  <si>
    <t>Тритикале</t>
  </si>
  <si>
    <t>Прочее зерно</t>
  </si>
  <si>
    <t>Вид культуры</t>
  </si>
  <si>
    <t>1 кв.</t>
  </si>
  <si>
    <t>2 кв.</t>
  </si>
  <si>
    <t>3 кв.</t>
  </si>
  <si>
    <t>4 кв.</t>
  </si>
  <si>
    <t>Запасы на начало периода</t>
  </si>
  <si>
    <t>Потери</t>
  </si>
  <si>
    <t>Личное потребление</t>
  </si>
  <si>
    <t>Производство</t>
  </si>
  <si>
    <t>Переработка на продовольственные цели</t>
  </si>
  <si>
    <t>Переработка на кормовые цели</t>
  </si>
  <si>
    <t>Запасы на конец периода</t>
  </si>
  <si>
    <t>Формула</t>
  </si>
  <si>
    <t>Легенда</t>
  </si>
  <si>
    <t>Таблица 1 - Данные по посевным площадям</t>
  </si>
  <si>
    <t>Значение в данной ячейке должно быть ОБЯЗАТЕЛЬНО заполнено</t>
  </si>
  <si>
    <t>Значение в данной ячейке рассчитывается автоматически и не редактируется</t>
  </si>
  <si>
    <t>Наименование показателя</t>
  </si>
  <si>
    <t>2019 год</t>
  </si>
  <si>
    <t>Значение в данной ячейке заполняется автоматически, можно корректировать</t>
  </si>
  <si>
    <t>1. Посевная площадь, в т.ч.:</t>
  </si>
  <si>
    <t>тыс. га</t>
  </si>
  <si>
    <t>Посевная площадь СХО</t>
  </si>
  <si>
    <t>Посевная площадь КФХ</t>
  </si>
  <si>
    <t>Посевная площадь ЛПХ</t>
  </si>
  <si>
    <t>Таблица 2 - Данные по инвестиционным проектам</t>
  </si>
  <si>
    <t>Увеличение объема переработки вследствие ввода новых мощностей</t>
  </si>
  <si>
    <t>Показатель баланса</t>
  </si>
  <si>
    <t>Объем ввоза, включая импорт</t>
  </si>
  <si>
    <t>Итого ресурсов в соответствующем году</t>
  </si>
  <si>
    <t>Объем производственное потребление на семена</t>
  </si>
  <si>
    <t>Объем производственное потребление на корм скоту и птице</t>
  </si>
  <si>
    <t>Объем производственное потребление переработка на другие цели</t>
  </si>
  <si>
    <t>Объем вывоз, включая экспорт</t>
  </si>
  <si>
    <t/>
  </si>
  <si>
    <t>Таблица 4 - Данные для корректировки прогноза согласно уровня исторического минимума</t>
  </si>
  <si>
    <t>Таблица 5 - Расчет урожайности методом экстраполяции (используется линейный тренд)</t>
  </si>
  <si>
    <t>(Таблица содержит фактические значения за 17 предыдущих лет и 3 прогнозных года. Необходима для расчета прогнозных значений методом экстраполяции (используется линейный тренд))</t>
  </si>
  <si>
    <t>Урожайность по СХО</t>
  </si>
  <si>
    <t>ц/га</t>
  </si>
  <si>
    <t>Урожайность по КФХ</t>
  </si>
  <si>
    <t>Урожайность по ЛПХ</t>
  </si>
  <si>
    <t>Временной ряд (x)</t>
  </si>
  <si>
    <t>Расчет коэффициента для уравнения y=ax+b</t>
  </si>
  <si>
    <t>a=</t>
  </si>
  <si>
    <t>b=</t>
  </si>
  <si>
    <t>Коэффициенты для расчета урожайности по СХО</t>
  </si>
  <si>
    <t>Коэффициенты для расчета урожайности по КФХ</t>
  </si>
  <si>
    <t>Коэффициенты для расчета урожайности по ЛПХ</t>
  </si>
  <si>
    <t>Таблица 6 - Распределение годовых значений по кварталам</t>
  </si>
  <si>
    <t xml:space="preserve">1.2 Производство </t>
  </si>
  <si>
    <t>2.1 Производственное потребление на семена</t>
  </si>
  <si>
    <t>2.2 Потери</t>
  </si>
  <si>
    <t>Таблица 7 - Расчет корректировки согласно минимума исторического запаса (результат корректировки будет учтен на следующем шаге расчета)</t>
  </si>
  <si>
    <t>Наименование</t>
  </si>
  <si>
    <t>1. Прогнозные значения до корректировки</t>
  </si>
  <si>
    <t>1.1. Ввоз</t>
  </si>
  <si>
    <t>1.2. Вывоз</t>
  </si>
  <si>
    <t>1.3. Запасы на конец периода</t>
  </si>
  <si>
    <t>2. Минимальный остаток за 7 предыдущих лет</t>
  </si>
  <si>
    <t>3. Корректировки</t>
  </si>
  <si>
    <t>3.1. Необходимая корректировка остатка запасов на конец периода для приведения к уровню не ниже минимального в текущем квартале</t>
  </si>
  <si>
    <t>3.2. Сторно корректировок, накопленных в предыдущих кварталах</t>
  </si>
  <si>
    <t>3.2.1. Сумма, на которую возможно уменьшить запасы на конец периода при сторнировании</t>
  </si>
  <si>
    <t>3.2.2. Сторно ввоза</t>
  </si>
  <si>
    <t>3.2.3. Сторно вывоза</t>
  </si>
  <si>
    <t>4. Прогнозные значения с учетом корректировки</t>
  </si>
  <si>
    <t>4.1. Ввоз</t>
  </si>
  <si>
    <t>4.2. Вывоз</t>
  </si>
  <si>
    <t>4.3. Запасы на конец периода</t>
  </si>
  <si>
    <t>5. Сумма корректировки нарастающим итогом (влияет на остаток в последующих периодах)</t>
  </si>
  <si>
    <t>5.1. Корректировка ввоза</t>
  </si>
  <si>
    <t>5.2. Корректировка вывоза</t>
  </si>
  <si>
    <t>5.3. Корректировка запасов на конец периода</t>
  </si>
  <si>
    <t/>
  </si>
  <si>
    <t>Ед. измерения</t>
  </si>
  <si>
    <t>1. Итого ресурсов</t>
  </si>
  <si>
    <t>1.1 Запасы на начало периода</t>
  </si>
  <si>
    <t>1.2 Производство (валовый сбор)</t>
  </si>
  <si>
    <t>Планируемая посевная площадь СХО</t>
  </si>
  <si>
    <t>Планируемая посевная площадь КФХ</t>
  </si>
  <si>
    <t>Планируемая посевная площадь ЛПХ</t>
  </si>
  <si>
    <t>Прогнозируемая урожайность СХО</t>
  </si>
  <si>
    <t>Прогнозируемая урожайность КФХ</t>
  </si>
  <si>
    <t>Прогнозируемая урожайность ЛПХ</t>
  </si>
  <si>
    <t>1.3 Ввоз, включая импорт</t>
  </si>
  <si>
    <t>Объем ввоза в предыдущем году</t>
  </si>
  <si>
    <t>Изменение ввоза относительно предыдущего года</t>
  </si>
  <si>
    <t>2. Итого использование</t>
  </si>
  <si>
    <t>2.1 Производственное потребление</t>
  </si>
  <si>
    <t>2.1.1 на семена</t>
  </si>
  <si>
    <t>Планируемая посевная площадь</t>
  </si>
  <si>
    <t>Средняя фактическая норма высева семян</t>
  </si>
  <si>
    <t>кг/га</t>
  </si>
  <si>
    <t>2.1.2 на корм скоту и птице</t>
  </si>
  <si>
    <t>Объем производственного потребления на корм скоту и птице в предыдущем году</t>
  </si>
  <si>
    <t>Изменение потребления на корм скоту и птице относительно предыдущего года</t>
  </si>
  <si>
    <t>2.2 Переработка</t>
  </si>
  <si>
    <t>2.2.1 Переработка на продовольственные цели</t>
  </si>
  <si>
    <t>Объем переработки на продовольственные цели в предыдущем году</t>
  </si>
  <si>
    <t>Увеличение объема переработки вследствие ввода новых мощностей в соответствующем регионе</t>
  </si>
  <si>
    <t>Снижение объема переработки вследствие вывода существующих мощностей</t>
  </si>
  <si>
    <t>Изменение переработки вследствие изменения загрузки существующих мощностей</t>
  </si>
  <si>
    <t>2.2.2 Переработка на кормовые цели</t>
  </si>
  <si>
    <t>2.2.3 Переработка на другие цели</t>
  </si>
  <si>
    <t xml:space="preserve">Уровень потерь </t>
  </si>
  <si>
    <t>Объем вывоза, включая экспорт в предыдущем году</t>
  </si>
  <si>
    <t xml:space="preserve">Изменение вывоза относительно предыдущего года </t>
  </si>
  <si>
    <t>Личное потребление в предыдущем году</t>
  </si>
  <si>
    <t>Изменение личного потребления относительного предыдущего года</t>
  </si>
  <si>
    <t>3. Запасы на конец периода</t>
  </si>
  <si>
    <t>Проверка на Итоги</t>
  </si>
  <si>
    <t>Обязательно к заполнению</t>
  </si>
  <si>
    <t>Возможна корректировка</t>
  </si>
  <si>
    <t>Значение не заполняется</t>
  </si>
  <si>
    <t>Переработка на продовольственные цели (п. 2.2.1 Баланса)</t>
  </si>
  <si>
    <t>Переработка на кормовые цели (п. 2.2.2 Баланса)</t>
  </si>
  <si>
    <t>Переработка на другие цели (п. 2.2.3 Баланса)</t>
  </si>
  <si>
    <t>Таблица 3 - Статистическая база для разработки прогноза квартальных показателей</t>
  </si>
  <si>
    <t>(Таблица содержит фактические значения балансов за 3 предыдущих года с поквартальной разбивкой. Необходима для детализации годовых прогнозных показателей на квартальные)</t>
  </si>
  <si>
    <t>Строки/Колонки</t>
  </si>
  <si>
    <t>N0</t>
  </si>
  <si>
    <t>Тип ячейки</t>
  </si>
  <si>
    <t>NF</t>
  </si>
  <si>
    <t>прочее зерно</t>
  </si>
  <si>
    <t>тритикале</t>
  </si>
  <si>
    <t>просо</t>
  </si>
  <si>
    <t>рис</t>
  </si>
  <si>
    <t>гречиха</t>
  </si>
  <si>
    <t>зернобобовые</t>
  </si>
  <si>
    <t>овес</t>
  </si>
  <si>
    <t>кукуруза</t>
  </si>
  <si>
    <t>ячмень</t>
  </si>
  <si>
    <t>рожь</t>
  </si>
  <si>
    <t>пшеница</t>
  </si>
  <si>
    <t>Зерно, всего</t>
  </si>
  <si>
    <t>Контрольная сумма</t>
  </si>
  <si>
    <t>Итого использовано</t>
  </si>
  <si>
    <t>Вывоз, включая экспорт</t>
  </si>
  <si>
    <t>Переработка на другие цели</t>
  </si>
  <si>
    <t>Производственное потребление на корм скоту и птице</t>
  </si>
  <si>
    <t>Производственное потребление на семена</t>
  </si>
  <si>
    <t>Итого ресурсов</t>
  </si>
  <si>
    <t>Ввоз, включая импорт</t>
  </si>
  <si>
    <t>C</t>
  </si>
  <si>
    <t>D</t>
  </si>
  <si>
    <t>E</t>
  </si>
  <si>
    <t>F</t>
  </si>
  <si>
    <t>G</t>
  </si>
  <si>
    <t>H</t>
  </si>
  <si>
    <t>I</t>
  </si>
  <si>
    <t>J</t>
  </si>
  <si>
    <t>K</t>
  </si>
  <si>
    <t>L</t>
  </si>
  <si>
    <t>M</t>
  </si>
  <si>
    <t>N</t>
  </si>
  <si>
    <t>O</t>
  </si>
  <si>
    <t>P</t>
  </si>
  <si>
    <t>Q</t>
  </si>
  <si>
    <t>2014 год</t>
  </si>
  <si>
    <t>2015 год</t>
  </si>
  <si>
    <t>2016 год</t>
  </si>
  <si>
    <t>2010 год</t>
  </si>
  <si>
    <t>2011 год</t>
  </si>
  <si>
    <t>2012 год</t>
  </si>
  <si>
    <t>2013 год</t>
  </si>
  <si>
    <t>2000 год</t>
  </si>
  <si>
    <t>2001 год</t>
  </si>
  <si>
    <t>2002 год</t>
  </si>
  <si>
    <t>2003 год</t>
  </si>
  <si>
    <t>2004 год</t>
  </si>
  <si>
    <t>2005 год</t>
  </si>
  <si>
    <t>2006 год</t>
  </si>
  <si>
    <t>2007 год</t>
  </si>
  <si>
    <t>2008 год</t>
  </si>
  <si>
    <t>2009 год</t>
  </si>
  <si>
    <t>Проверка на Контрольную сумму</t>
  </si>
  <si>
    <t>Проверка</t>
  </si>
  <si>
    <t>тыс. т</t>
  </si>
  <si>
    <t>уд. вес</t>
  </si>
  <si>
    <r>
      <rPr>
        <i/>
        <sz val="10"/>
        <color theme="9" tint="-0.499984740745262"/>
        <rFont val="Times New Roman"/>
        <family val="1"/>
        <charset val="204"/>
      </rPr>
      <t xml:space="preserve">Обратите внимание, </t>
    </r>
    <r>
      <rPr>
        <i/>
        <sz val="10"/>
        <color rgb="FFFF0000"/>
        <rFont val="Times New Roman"/>
        <family val="1"/>
        <charset val="204"/>
      </rPr>
      <t>коэффициенты можно корректировать,</t>
    </r>
    <r>
      <rPr>
        <i/>
        <sz val="10"/>
        <color theme="1"/>
        <rFont val="Times New Roman"/>
        <family val="1"/>
        <charset val="204"/>
      </rPr>
      <t xml:space="preserve"> </t>
    </r>
    <r>
      <rPr>
        <i/>
        <sz val="10"/>
        <color theme="9" tint="-0.499984740745262"/>
        <rFont val="Times New Roman"/>
        <family val="1"/>
        <charset val="204"/>
      </rPr>
      <t>если в вашем регионе появилось производство</t>
    </r>
    <r>
      <rPr>
        <i/>
        <sz val="10"/>
        <color theme="1"/>
        <rFont val="Times New Roman"/>
        <family val="1"/>
        <charset val="204"/>
      </rPr>
      <t xml:space="preserve"> </t>
    </r>
    <r>
      <rPr>
        <i/>
        <sz val="10"/>
        <color rgb="FFFF0000"/>
        <rFont val="Times New Roman"/>
        <family val="1"/>
        <charset val="204"/>
      </rPr>
      <t>новых культур</t>
    </r>
    <r>
      <rPr>
        <i/>
        <sz val="10"/>
        <color theme="1"/>
        <rFont val="Times New Roman"/>
        <family val="1"/>
        <charset val="204"/>
      </rPr>
      <t>)</t>
    </r>
  </si>
  <si>
    <t>(В таблице рассчитываются коэффициенты для распределения годовых прогнозных значений на квартальные, на основании данных таблицы 3.</t>
  </si>
  <si>
    <t xml:space="preserve">(Таблица заполняется на основании модуля инвестиционных проектов региона на 3 прогнозных года с поквартальной разбивкой, необходима для </t>
  </si>
  <si>
    <r>
      <t xml:space="preserve">расчета прогнозных значений по статьям </t>
    </r>
    <r>
      <rPr>
        <i/>
        <sz val="10"/>
        <color rgb="FFFF0000"/>
        <rFont val="Times New Roman"/>
        <family val="1"/>
        <charset val="204"/>
      </rPr>
      <t xml:space="preserve">2.2 "Переработка" </t>
    </r>
    <r>
      <rPr>
        <i/>
        <sz val="10"/>
        <color theme="9" tint="-0.499984740745262"/>
        <rFont val="Times New Roman"/>
        <family val="1"/>
        <charset val="204"/>
      </rPr>
      <t>продовольственного баланса)</t>
    </r>
  </si>
  <si>
    <t xml:space="preserve">(Таблица содержит фактические значения балансов за 7 предыдущих лет с поквартальной разбивкой. Необходима для расчета минимального </t>
  </si>
  <si>
    <t>значения запасов для автокорректировки на листе "3.Прогноз.С корректировкой Таб7")</t>
  </si>
  <si>
    <t xml:space="preserve">(Таблица содержит фактические значения за 3 предыдущих года и плановые - на 3 прогнозных года, необходима для расчета прогнозных </t>
  </si>
  <si>
    <t xml:space="preserve">(В таблице выполняется расчет значений для корректировок, согласно уровня исторического минимума запасов на конец периода, а также </t>
  </si>
  <si>
    <t>компенсаций произведенных корректировок в последующих кварталах прогнозного года)</t>
  </si>
  <si>
    <r>
      <t xml:space="preserve"> значений по статье </t>
    </r>
    <r>
      <rPr>
        <i/>
        <sz val="10"/>
        <color rgb="FFFF0000"/>
        <rFont val="Times New Roman"/>
        <family val="1"/>
        <charset val="204"/>
      </rPr>
      <t>"1.2 Производство (валовый сбор)"</t>
    </r>
    <r>
      <rPr>
        <i/>
        <sz val="10"/>
        <color theme="9" tint="-0.499984740745262"/>
        <rFont val="Times New Roman"/>
        <family val="1"/>
        <charset val="204"/>
      </rPr>
      <t xml:space="preserve"> продовольственного баланса)</t>
    </r>
  </si>
  <si>
    <t>Контрольная сумма: если значение не равно "0", значит необходимо скорректировать данные баланса Таблицы 3 и запасов Таблицы 4</t>
  </si>
  <si>
    <t>Проверка на наличие данных в Балансе: если значение больше "0", значит проверка пройдена</t>
  </si>
  <si>
    <t>Проверка на наличие данных в Запасах: если значение больше "0", значит проверка пройдена</t>
  </si>
  <si>
    <t>2.3 Потери</t>
  </si>
  <si>
    <t>2.4 Вывоз, включая экспорт</t>
  </si>
  <si>
    <t>2.5 Личное потребление</t>
  </si>
  <si>
    <t>Комментарий по отклонению прогнозного баланса</t>
  </si>
  <si>
    <t>Показатель  баланса</t>
  </si>
  <si>
    <t>Отклонения (Прирост), %</t>
  </si>
  <si>
    <t>Комментарий</t>
  </si>
  <si>
    <t xml:space="preserve">  2.1 Производственное потребление</t>
  </si>
  <si>
    <t xml:space="preserve">  2.2 Переработка</t>
  </si>
  <si>
    <t xml:space="preserve">  2.3 Потери</t>
  </si>
  <si>
    <t xml:space="preserve">  2.4 Вывоз, включая экспорт</t>
  </si>
  <si>
    <t xml:space="preserve">  2.5 Личное потребление</t>
  </si>
  <si>
    <t>Проверка качества баланса</t>
  </si>
  <si>
    <t>000298014</t>
  </si>
  <si>
    <t>В связи с уменьшением ресурсов</t>
  </si>
  <si>
    <t>В связи с уменьшением запасов на начало периода</t>
  </si>
  <si>
    <t>0</t>
  </si>
  <si>
    <t>2020 год</t>
  </si>
  <si>
    <t>2021 год</t>
  </si>
  <si>
    <t>В связи с увеличением производства риса</t>
  </si>
  <si>
    <t>В связи с увеличением производственного потребления на корм скоту и птице</t>
  </si>
  <si>
    <t>В связи с увеличением переработки на продовольственные цели</t>
  </si>
  <si>
    <t>В связи с уменьшением вывоза продукции</t>
  </si>
  <si>
    <t>В свзя с уменьшением запасов на конец перилода</t>
  </si>
  <si>
    <t>В связи с увеличением потерь</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</si>
</sst>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_-* #,##0.00,_₽_-;\-* #,##0.00,_₽_-;_-* \-??\ _₽_-;_-@_-"/>
    <numFmt numFmtId="166" formatCode="0&quot; кв.&quot;"/>
    <numFmt numFmtId="167" formatCode="#,##0.000"/>
    <numFmt numFmtId="168" formatCode="#,##0_ ;[Red]\-#,##0,"/>
    <numFmt numFmtId="169" formatCode="#,##0_ ;[Red]\-#,##0\ "/>
    <numFmt numFmtId="170" formatCode="[=0]&quot;&quot;;General"/>
    <numFmt numFmtId="171" formatCode="#,##0.000_ ;\-#,##0.000\ "/>
  </numFmts>
  <fonts count="36" x14ac:knownFonts="1">
    <font>
      <sz val="11"/>
      <color rgb="FF000000"/>
      <name val="Calibri"/>
      <family val="2"/>
      <charset val="1"/>
    </font>
    <font>
      <sz val="11"/>
      <color rgb="FF000000"/>
      <name val="Times New Roman"/>
      <family val="1"/>
      <charset val="204"/>
    </font>
    <font>
      <b/>
      <sz val="11"/>
      <color rgb="FF000000"/>
      <name val="Times New Roman"/>
      <family val="1"/>
      <charset val="204"/>
    </font>
    <font>
      <b/>
      <sz val="10"/>
      <name val="Arial"/>
      <family val="2"/>
      <charset val="204"/>
    </font>
    <font>
      <sz val="9"/>
      <color rgb="FF000000"/>
      <name val="Arial"/>
      <family val="2"/>
      <charset val="204"/>
    </font>
    <font>
      <sz val="11"/>
      <name val="Times New Roman"/>
      <family val="1"/>
      <charset val="204"/>
    </font>
    <font>
      <i/>
      <sz val="11"/>
      <color rgb="FF000000"/>
      <name val="Times New Roman"/>
      <family val="1"/>
      <charset val="204"/>
    </font>
    <font>
      <sz val="11"/>
      <color rgb="FFFF0000"/>
      <name val="Calibri"/>
      <family val="2"/>
      <charset val="1"/>
    </font>
    <font>
      <sz val="11"/>
      <color rgb="FFFF0000"/>
      <name val="Times New Roman"/>
      <family val="1"/>
      <charset val="204"/>
    </font>
    <font>
      <sz val="11"/>
      <color rgb="FF000000"/>
      <name val="Calibri"/>
      <family val="2"/>
      <charset val="1"/>
    </font>
    <font>
      <i/>
      <sz val="11"/>
      <color rgb="FF000000"/>
      <name val="Calibri"/>
      <family val="2"/>
      <charset val="1"/>
    </font>
    <font>
      <i/>
      <sz val="11"/>
      <name val="Times New Roman"/>
      <family val="1"/>
      <charset val="204"/>
    </font>
    <font>
      <b/>
      <sz val="11"/>
      <color rgb="FF000000"/>
      <name val="Calibri"/>
      <family val="2"/>
      <charset val="1"/>
    </font>
    <font>
      <b/>
      <sz val="11"/>
      <color theme="1"/>
      <name val="Times New Roman"/>
      <family val="1"/>
      <charset val="204"/>
    </font>
    <font>
      <sz val="11"/>
      <color theme="1"/>
      <name val="Times New Roman"/>
      <family val="1"/>
      <charset val="204"/>
    </font>
    <font>
      <b/>
      <sz val="11"/>
      <name val="Times New Roman"/>
      <family val="1"/>
      <charset val="204"/>
    </font>
    <font>
      <b/>
      <sz val="11"/>
      <color rgb="FFFF0000"/>
      <name val="Times New Roman"/>
      <family val="1"/>
      <charset val="204"/>
    </font>
    <font>
      <sz val="8"/>
      <name val="Arial"/>
      <family val="2"/>
    </font>
    <font>
      <b/>
      <sz val="12"/>
      <name val="Times New Roman"/>
      <family val="1"/>
      <charset val="204"/>
    </font>
    <font>
      <sz val="11"/>
      <name val="Calibri"/>
      <family val="2"/>
      <charset val="1"/>
    </font>
    <font>
      <b/>
      <sz val="11"/>
      <name val="Calibri"/>
      <family val="2"/>
      <charset val="204"/>
    </font>
    <font>
      <sz val="11"/>
      <color theme="0"/>
      <name val="Calibri"/>
      <family val="2"/>
      <charset val="1"/>
    </font>
    <font>
      <i/>
      <sz val="10"/>
      <color rgb="FFFF0000"/>
      <name val="Times New Roman"/>
      <family val="1"/>
      <charset val="204"/>
    </font>
    <font>
      <i/>
      <sz val="10"/>
      <color theme="1"/>
      <name val="Times New Roman"/>
      <family val="1"/>
      <charset val="204"/>
    </font>
    <font>
      <i/>
      <sz val="10"/>
      <color theme="9" tint="-0.499984740745262"/>
      <name val="Times New Roman"/>
      <family val="1"/>
      <charset val="204"/>
    </font>
    <font>
      <b/>
      <sz val="11"/>
      <color theme="4" tint="-0.249977111117893"/>
      <name val="Times New Roman"/>
      <family val="1"/>
      <charset val="204"/>
    </font>
    <font>
      <b/>
      <sz val="10"/>
      <name val="Times New Roman"/>
      <family val="1"/>
      <charset val="204"/>
    </font>
    <font>
      <b/>
      <sz val="11"/>
      <color rgb="FFFF0000"/>
      <name val="Calibri"/>
      <family val="2"/>
      <charset val="204"/>
    </font>
    <font>
      <b/>
      <sz val="16"/>
      <name val="Times New Roman"/>
      <family val="1"/>
      <charset val="204"/>
    </font>
    <font>
      <b/>
      <sz val="11"/>
      <color indexed="8"/>
      <name val="Times New Roman"/>
      <family val="1"/>
      <charset val="204"/>
    </font>
    <font>
      <b/>
      <sz val="14"/>
      <color rgb="FFFF0000"/>
      <name val="Times New Roman"/>
      <family val="1"/>
      <charset val="204"/>
    </font>
    <font>
      <sz val="8"/>
      <name val="Arial"/>
      <family val="2"/>
      <charset val="204"/>
    </font>
    <font>
      <b/>
      <sz val="11"/>
      <color rgb="FF000000"/>
      <name val="Times New Roman"/>
      <family val="1"/>
    </font>
    <font>
      <sz val="8"/>
      <name val="Arial"/>
      <family val="2"/>
      <charset val="204"/>
    </font>
    <font>
      <sz val="11"/>
      <color rgb="FFFF0000"/>
      <name val="Times New Roman"/>
      <family val="1"/>
    </font>
    <font>
      <sz val="11"/>
      <color theme="1"/>
      <name val="Times New Roman"/>
      <family val="1"/>
    </font>
  </fonts>
  <fills count="25">
    <fill>
      <patternFill patternType="none"/>
    </fill>
    <fill>
      <patternFill patternType="gray125"/>
    </fill>
    <fill>
      <patternFill patternType="solid">
        <fgColor rgb="FFFFFFFF"/>
        <bgColor rgb="FFEBF1DE"/>
      </patternFill>
    </fill>
    <fill>
      <patternFill patternType="solid">
        <fgColor rgb="FFB9CDE5"/>
        <bgColor rgb="FFB7DEE8"/>
      </patternFill>
    </fill>
    <fill>
      <patternFill patternType="solid">
        <fgColor theme="0" tint="-0.14999847407452621"/>
        <bgColor indexed="64"/>
      </patternFill>
    </fill>
    <fill>
      <patternFill patternType="solid">
        <fgColor theme="0" tint="-0.14999847407452621"/>
        <bgColor rgb="FFEBF1DE"/>
      </patternFill>
    </fill>
    <fill>
      <patternFill patternType="lightUp">
        <fgColor theme="1"/>
        <bgColor rgb="FFBFBFC0"/>
      </patternFill>
    </fill>
    <fill>
      <patternFill patternType="solid">
        <fgColor theme="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rgb="FFDFDFE0"/>
      </patternFill>
    </fill>
    <fill>
      <patternFill patternType="solid">
        <fgColor theme="0"/>
        <bgColor rgb="FFDFDFE0"/>
      </patternFill>
    </fill>
    <fill>
      <patternFill patternType="solid">
        <fgColor theme="7" tint="0.59999389629810485"/>
        <bgColor rgb="FFF2DCDB"/>
      </patternFill>
    </fill>
    <fill>
      <patternFill patternType="solid">
        <fgColor theme="4" tint="0.59999389629810485"/>
        <bgColor rgb="FFDFDFE0"/>
      </patternFill>
    </fill>
    <fill>
      <patternFill patternType="solid">
        <fgColor theme="0" tint="-0.14999847407452621"/>
        <bgColor rgb="FFDCE6F2"/>
      </patternFill>
    </fill>
    <fill>
      <patternFill patternType="solid">
        <fgColor theme="0"/>
        <bgColor rgb="FFB7DEE8"/>
      </patternFill>
    </fill>
    <fill>
      <patternFill patternType="solid">
        <fgColor theme="0" tint="-4.9989318521683403E-2"/>
        <bgColor indexed="64"/>
      </patternFill>
    </fill>
    <fill>
      <patternFill patternType="solid">
        <fgColor theme="0" tint="-4.9989318521683403E-2"/>
        <bgColor indexed="8"/>
      </patternFill>
    </fill>
    <fill>
      <patternFill patternType="solid">
        <fgColor theme="9" tint="0.79998168889431442"/>
        <bgColor indexed="64"/>
      </patternFill>
    </fill>
    <fill>
      <patternFill patternType="solid">
        <fgColor theme="0"/>
        <bgColor rgb="FFEBF1DE"/>
      </patternFill>
    </fill>
    <fill>
      <patternFill patternType="solid">
        <fgColor rgb="FFFFE699"/>
        <bgColor rgb="FFFFC000"/>
      </patternFill>
    </fill>
    <fill>
      <patternFill patternType="solid">
        <fgColor rgb="FFFFFFCC"/>
        <bgColor indexed="64"/>
      </patternFill>
    </fill>
    <fill>
      <patternFill patternType="solid">
        <fgColor theme="4" tint="0.59999389629810485"/>
        <bgColor rgb="FFEBF1DE"/>
      </patternFill>
    </fill>
    <fill>
      <patternFill patternType="solid">
        <fgColor rgb="FFB9CDE5"/>
        <bgColor indexed="64"/>
      </patternFill>
    </fill>
    <fill>
      <patternFill patternType="solid">
        <fgColor theme="3" tint="0.79998168889431442"/>
        <bgColor indexed="64"/>
      </patternFill>
    </fill>
  </fills>
  <borders count="74">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style="thin">
        <color auto="1"/>
      </left>
      <right style="medium">
        <color indexed="64"/>
      </right>
      <top style="thin">
        <color auto="1"/>
      </top>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auto="1"/>
      </top>
      <bottom style="medium">
        <color auto="1"/>
      </bottom>
      <diagonal/>
    </border>
    <border>
      <left style="medium">
        <color indexed="64"/>
      </left>
      <right/>
      <top/>
      <bottom/>
      <diagonal/>
    </border>
    <border>
      <left style="medium">
        <color indexed="64"/>
      </left>
      <right style="medium">
        <color indexed="64"/>
      </right>
      <top/>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auto="1"/>
      </right>
      <top style="medium">
        <color indexed="64"/>
      </top>
      <bottom style="thin">
        <color auto="1"/>
      </bottom>
      <diagonal/>
    </border>
    <border>
      <left style="medium">
        <color auto="1"/>
      </left>
      <right/>
      <top style="medium">
        <color indexed="64"/>
      </top>
      <bottom style="thin">
        <color auto="1"/>
      </bottom>
      <diagonal/>
    </border>
    <border>
      <left/>
      <right/>
      <top style="medium">
        <color indexed="64"/>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auto="1"/>
      </top>
      <bottom/>
      <diagonal/>
    </border>
    <border>
      <left/>
      <right style="medium">
        <color indexed="64"/>
      </right>
      <top style="thin">
        <color auto="1"/>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bottom/>
      <diagonal/>
    </border>
    <border>
      <left style="medium">
        <color indexed="64"/>
      </left>
      <right/>
      <top/>
      <bottom style="medium">
        <color indexed="64"/>
      </bottom>
      <diagonal/>
    </border>
    <border>
      <left style="medium">
        <color auto="1"/>
      </left>
      <right/>
      <top style="thin">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rgb="FF000000"/>
      </right>
      <top style="medium">
        <color rgb="FF000000"/>
      </top>
      <bottom style="medium">
        <color rgb="FF000000"/>
      </bottom>
      <diagonal/>
    </border>
  </borders>
  <cellStyleXfs count="9">
    <xf numFmtId="0" fontId="0" fillId="0" borderId="0"/>
    <xf numFmtId="165" fontId="9" fillId="0" borderId="0" applyBorder="0" applyProtection="0"/>
    <xf numFmtId="165" fontId="9" fillId="0" borderId="0" applyBorder="0" applyProtection="0"/>
    <xf numFmtId="0" fontId="17" fillId="0" borderId="0"/>
    <xf numFmtId="0" fontId="17" fillId="0" borderId="0"/>
    <xf numFmtId="9" fontId="9" fillId="0" borderId="0" applyFont="0" applyFill="0" applyBorder="0" applyAlignment="0" applyProtection="0"/>
    <xf numFmtId="0" fontId="31" fillId="0" borderId="0"/>
    <xf numFmtId="9" fontId="17" fillId="0" borderId="0" applyFont="0" applyFill="0" applyBorder="0" applyAlignment="0" applyProtection="0"/>
    <xf numFmtId="0" fontId="33" fillId="0" borderId="0"/>
  </cellStyleXfs>
  <cellXfs count="623">
    <xf numFmtId="0" fontId="0" fillId="0" borderId="0" xfId="0"/>
    <xf numFmtId="0" fontId="1" fillId="0" borderId="0" xfId="0" applyFont="1" applyBorder="1"/>
    <xf numFmtId="167" fontId="0" fillId="0" borderId="0" xfId="0" applyNumberFormat="1"/>
    <xf numFmtId="0" fontId="0" fillId="0" borderId="0" xfId="0" applyFont="1"/>
    <xf numFmtId="0" fontId="1" fillId="0" borderId="0" xfId="0" applyFont="1"/>
    <xf numFmtId="0" fontId="3" fillId="0" borderId="0" xfId="0" applyFont="1" applyAlignment="1">
      <alignment horizontal="right"/>
    </xf>
    <xf numFmtId="3" fontId="1" fillId="0" borderId="1" xfId="0" applyNumberFormat="1" applyFont="1" applyBorder="1"/>
    <xf numFmtId="0" fontId="4" fillId="0" borderId="0" xfId="0" applyFont="1"/>
    <xf numFmtId="167" fontId="1" fillId="0" borderId="0" xfId="0" applyNumberFormat="1" applyFont="1"/>
    <xf numFmtId="0" fontId="7" fillId="0" borderId="0" xfId="0" applyFont="1"/>
    <xf numFmtId="167" fontId="2" fillId="0" borderId="1" xfId="0" applyNumberFormat="1" applyFont="1" applyBorder="1"/>
    <xf numFmtId="0" fontId="1" fillId="0" borderId="0" xfId="0" applyFont="1" applyBorder="1" applyAlignment="1">
      <alignment horizontal="center"/>
    </xf>
    <xf numFmtId="0" fontId="1" fillId="2" borderId="0" xfId="0" applyFont="1" applyFill="1" applyAlignment="1">
      <alignment vertical="top"/>
    </xf>
    <xf numFmtId="0" fontId="0" fillId="2" borderId="0" xfId="0" applyFill="1"/>
    <xf numFmtId="4" fontId="0" fillId="0" borderId="0" xfId="0" applyNumberFormat="1"/>
    <xf numFmtId="0" fontId="0" fillId="0" borderId="0" xfId="0" applyAlignment="1"/>
    <xf numFmtId="0" fontId="1" fillId="0" borderId="0" xfId="0" applyFont="1" applyAlignment="1"/>
    <xf numFmtId="167" fontId="1" fillId="0" borderId="0" xfId="0" applyNumberFormat="1" applyFont="1" applyAlignment="1"/>
    <xf numFmtId="0" fontId="1" fillId="0" borderId="6" xfId="0" applyFont="1" applyBorder="1" applyAlignment="1">
      <alignment horizontal="left" indent="2"/>
    </xf>
    <xf numFmtId="0" fontId="0" fillId="0" borderId="0" xfId="0" applyFill="1"/>
    <xf numFmtId="0" fontId="1" fillId="0" borderId="6" xfId="0" applyFont="1" applyFill="1" applyBorder="1" applyAlignment="1">
      <alignment horizontal="left" indent="1"/>
    </xf>
    <xf numFmtId="0" fontId="1" fillId="0" borderId="6" xfId="0" applyFont="1" applyFill="1" applyBorder="1" applyAlignment="1">
      <alignment horizontal="left" indent="2"/>
    </xf>
    <xf numFmtId="0" fontId="1" fillId="0" borderId="6" xfId="0" applyFont="1" applyFill="1" applyBorder="1" applyAlignment="1">
      <alignment horizontal="left" indent="3"/>
    </xf>
    <xf numFmtId="0" fontId="1" fillId="0" borderId="6" xfId="0" applyFont="1" applyFill="1" applyBorder="1" applyAlignment="1">
      <alignment horizontal="left" indent="5"/>
    </xf>
    <xf numFmtId="0" fontId="6" fillId="0" borderId="6" xfId="0" applyFont="1" applyFill="1" applyBorder="1" applyAlignment="1">
      <alignment horizontal="left" indent="4"/>
    </xf>
    <xf numFmtId="0" fontId="10" fillId="0" borderId="0" xfId="0" applyFont="1"/>
    <xf numFmtId="0" fontId="10" fillId="2" borderId="0" xfId="0" applyFont="1" applyFill="1"/>
    <xf numFmtId="0" fontId="6" fillId="0" borderId="6" xfId="0" applyFont="1" applyFill="1" applyBorder="1" applyAlignment="1">
      <alignment horizontal="left" indent="6"/>
    </xf>
    <xf numFmtId="0" fontId="1" fillId="0" borderId="3" xfId="0" applyFont="1" applyBorder="1" applyAlignment="1">
      <alignment horizontal="center"/>
    </xf>
    <xf numFmtId="0" fontId="1" fillId="0" borderId="4" xfId="0" applyFont="1" applyBorder="1" applyAlignment="1">
      <alignment horizontal="center"/>
    </xf>
    <xf numFmtId="0" fontId="1" fillId="0" borderId="6" xfId="0" applyFont="1" applyFill="1" applyBorder="1" applyAlignment="1">
      <alignment horizontal="left" wrapText="1" indent="5"/>
    </xf>
    <xf numFmtId="0" fontId="6" fillId="0" borderId="6" xfId="0" applyFont="1" applyFill="1" applyBorder="1" applyAlignment="1">
      <alignment horizontal="left" wrapText="1" indent="6"/>
    </xf>
    <xf numFmtId="0" fontId="1" fillId="0" borderId="6" xfId="0" applyFont="1" applyFill="1" applyBorder="1" applyAlignment="1">
      <alignment horizontal="left" wrapText="1" indent="3"/>
    </xf>
    <xf numFmtId="0" fontId="6" fillId="0" borderId="6" xfId="0" applyFont="1" applyFill="1" applyBorder="1" applyAlignment="1">
      <alignment horizontal="left" wrapText="1" indent="4"/>
    </xf>
    <xf numFmtId="0" fontId="1" fillId="0" borderId="17" xfId="0" applyFont="1" applyFill="1" applyBorder="1" applyAlignment="1">
      <alignment horizontal="left" indent="1"/>
    </xf>
    <xf numFmtId="0" fontId="1" fillId="0" borderId="18" xfId="0" applyFont="1" applyBorder="1" applyAlignment="1">
      <alignment horizontal="center"/>
    </xf>
    <xf numFmtId="0" fontId="12" fillId="0" borderId="0" xfId="0" applyFont="1"/>
    <xf numFmtId="167" fontId="12" fillId="0" borderId="0" xfId="0" applyNumberFormat="1" applyFont="1"/>
    <xf numFmtId="169" fontId="14" fillId="7" borderId="1" xfId="0" applyNumberFormat="1" applyFont="1" applyFill="1" applyBorder="1"/>
    <xf numFmtId="169" fontId="14" fillId="8" borderId="1" xfId="0" applyNumberFormat="1" applyFont="1" applyFill="1" applyBorder="1"/>
    <xf numFmtId="169" fontId="14" fillId="9" borderId="1" xfId="0" applyNumberFormat="1" applyFont="1" applyFill="1" applyBorder="1"/>
    <xf numFmtId="0" fontId="14" fillId="0" borderId="2" xfId="0" applyFont="1" applyFill="1" applyBorder="1" applyAlignment="1">
      <alignment horizontal="right"/>
    </xf>
    <xf numFmtId="0" fontId="13" fillId="0" borderId="0" xfId="0" applyFont="1" applyBorder="1" applyAlignment="1"/>
    <xf numFmtId="0" fontId="13" fillId="0" borderId="23" xfId="0" applyFont="1" applyBorder="1" applyAlignment="1">
      <alignment horizontal="center"/>
    </xf>
    <xf numFmtId="0" fontId="0" fillId="0" borderId="0" xfId="0" applyBorder="1"/>
    <xf numFmtId="0" fontId="2" fillId="0" borderId="25" xfId="0" applyFont="1" applyBorder="1" applyAlignment="1">
      <alignment horizontal="left"/>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0" borderId="22" xfId="0" applyFont="1" applyBorder="1" applyAlignment="1">
      <alignment horizontal="center" vertical="center"/>
    </xf>
    <xf numFmtId="10" fontId="2" fillId="0" borderId="35" xfId="0" applyNumberFormat="1" applyFont="1" applyBorder="1" applyAlignment="1">
      <alignment horizontal="center" vertical="center" wrapText="1"/>
    </xf>
    <xf numFmtId="10" fontId="2" fillId="0" borderId="36" xfId="0" applyNumberFormat="1" applyFont="1" applyBorder="1" applyAlignment="1">
      <alignment horizontal="center" vertical="center" wrapText="1"/>
    </xf>
    <xf numFmtId="10" fontId="2" fillId="0" borderId="37" xfId="0" applyNumberFormat="1" applyFont="1" applyBorder="1" applyAlignment="1">
      <alignment horizontal="center" vertical="center" wrapText="1"/>
    </xf>
    <xf numFmtId="10" fontId="2" fillId="0" borderId="38" xfId="0" applyNumberFormat="1" applyFont="1" applyBorder="1" applyAlignment="1">
      <alignment horizontal="center" vertical="center" wrapText="1"/>
    </xf>
    <xf numFmtId="167" fontId="2" fillId="0" borderId="5" xfId="0" applyNumberFormat="1" applyFont="1" applyBorder="1"/>
    <xf numFmtId="167" fontId="2" fillId="0" borderId="15" xfId="0" applyNumberFormat="1" applyFont="1" applyBorder="1"/>
    <xf numFmtId="167" fontId="2" fillId="0" borderId="34" xfId="0" applyNumberFormat="1" applyFont="1" applyBorder="1"/>
    <xf numFmtId="167" fontId="2" fillId="0" borderId="7" xfId="0" applyNumberFormat="1" applyFont="1" applyBorder="1"/>
    <xf numFmtId="167" fontId="2" fillId="0" borderId="27" xfId="0" applyNumberFormat="1" applyFont="1" applyBorder="1"/>
    <xf numFmtId="10" fontId="2" fillId="0" borderId="40" xfId="0" applyNumberFormat="1" applyFont="1" applyBorder="1" applyAlignment="1">
      <alignment horizontal="center" vertical="center" wrapText="1"/>
    </xf>
    <xf numFmtId="0" fontId="1" fillId="0" borderId="39"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10" fontId="2" fillId="0" borderId="29" xfId="0" applyNumberFormat="1" applyFont="1" applyBorder="1" applyAlignment="1">
      <alignment horizontal="center" vertical="center" wrapText="1"/>
    </xf>
    <xf numFmtId="0" fontId="1" fillId="0" borderId="35" xfId="0" applyFont="1" applyBorder="1" applyAlignment="1">
      <alignment horizontal="center" vertical="center"/>
    </xf>
    <xf numFmtId="0" fontId="1" fillId="0" borderId="17" xfId="0" applyFont="1" applyBorder="1" applyAlignment="1">
      <alignment horizontal="left" indent="2"/>
    </xf>
    <xf numFmtId="0" fontId="2" fillId="0" borderId="47" xfId="0" applyFont="1" applyBorder="1" applyAlignment="1">
      <alignment vertical="top"/>
    </xf>
    <xf numFmtId="0" fontId="2" fillId="0" borderId="17" xfId="0" applyFont="1" applyBorder="1"/>
    <xf numFmtId="0" fontId="2" fillId="4" borderId="45" xfId="0" applyFont="1" applyFill="1" applyBorder="1"/>
    <xf numFmtId="167" fontId="1" fillId="5" borderId="45" xfId="0" applyNumberFormat="1" applyFont="1" applyFill="1" applyBorder="1"/>
    <xf numFmtId="167" fontId="1" fillId="5" borderId="23" xfId="0" applyNumberFormat="1" applyFont="1" applyFill="1" applyBorder="1"/>
    <xf numFmtId="164" fontId="1" fillId="4" borderId="23" xfId="0" applyNumberFormat="1" applyFont="1" applyFill="1" applyBorder="1"/>
    <xf numFmtId="164" fontId="1" fillId="4" borderId="46" xfId="0" applyNumberFormat="1" applyFont="1" applyFill="1" applyBorder="1"/>
    <xf numFmtId="164" fontId="1" fillId="4" borderId="45" xfId="0" applyNumberFormat="1" applyFont="1" applyFill="1" applyBorder="1"/>
    <xf numFmtId="0" fontId="2" fillId="4" borderId="44" xfId="0" applyFont="1" applyFill="1" applyBorder="1"/>
    <xf numFmtId="0" fontId="2" fillId="0" borderId="0" xfId="0" applyFont="1"/>
    <xf numFmtId="167" fontId="2" fillId="0" borderId="6" xfId="0" applyNumberFormat="1" applyFont="1" applyBorder="1"/>
    <xf numFmtId="0" fontId="2" fillId="0" borderId="6" xfId="0" applyFont="1" applyBorder="1" applyAlignment="1">
      <alignment horizontal="left" indent="1"/>
    </xf>
    <xf numFmtId="0" fontId="1" fillId="0" borderId="6" xfId="0" applyFont="1" applyBorder="1" applyAlignment="1">
      <alignment horizontal="left" indent="1"/>
    </xf>
    <xf numFmtId="0" fontId="1" fillId="0" borderId="17" xfId="0" applyFont="1" applyBorder="1" applyAlignment="1">
      <alignment horizontal="left" indent="1"/>
    </xf>
    <xf numFmtId="0" fontId="2" fillId="4" borderId="31" xfId="0" applyFont="1" applyFill="1" applyBorder="1"/>
    <xf numFmtId="0" fontId="1" fillId="4" borderId="43" xfId="0" applyFont="1" applyFill="1" applyBorder="1"/>
    <xf numFmtId="0" fontId="1" fillId="4" borderId="41" xfId="0" applyFont="1" applyFill="1" applyBorder="1"/>
    <xf numFmtId="0" fontId="2" fillId="4" borderId="44" xfId="0" applyFont="1" applyFill="1" applyBorder="1" applyAlignment="1"/>
    <xf numFmtId="0" fontId="1" fillId="0" borderId="25" xfId="0" applyFont="1" applyBorder="1" applyAlignment="1">
      <alignment horizontal="left" indent="1"/>
    </xf>
    <xf numFmtId="0" fontId="1" fillId="0" borderId="0" xfId="0" applyFont="1" applyAlignment="1">
      <alignment horizontal="center"/>
    </xf>
    <xf numFmtId="0" fontId="2" fillId="0" borderId="23" xfId="0" applyFont="1" applyBorder="1" applyAlignment="1">
      <alignment horizontal="center"/>
    </xf>
    <xf numFmtId="0" fontId="2" fillId="0" borderId="4" xfId="0" applyFont="1" applyBorder="1" applyAlignment="1">
      <alignment horizontal="center"/>
    </xf>
    <xf numFmtId="0" fontId="1" fillId="0" borderId="30" xfId="0" applyFont="1" applyBorder="1" applyAlignment="1">
      <alignment horizontal="center"/>
    </xf>
    <xf numFmtId="0" fontId="0" fillId="0" borderId="0" xfId="0" applyAlignment="1">
      <alignment horizontal="center"/>
    </xf>
    <xf numFmtId="0" fontId="1" fillId="4" borderId="23" xfId="0" applyFont="1" applyFill="1" applyBorder="1" applyAlignment="1">
      <alignment horizontal="center"/>
    </xf>
    <xf numFmtId="0" fontId="1" fillId="4" borderId="46" xfId="0" applyFont="1" applyFill="1" applyBorder="1" applyAlignment="1">
      <alignment horizontal="center"/>
    </xf>
    <xf numFmtId="0" fontId="1" fillId="0" borderId="15" xfId="0" applyFont="1" applyBorder="1" applyAlignment="1">
      <alignment horizontal="center"/>
    </xf>
    <xf numFmtId="0" fontId="1" fillId="4" borderId="16" xfId="0" applyFont="1" applyFill="1" applyBorder="1" applyAlignment="1">
      <alignment horizontal="center"/>
    </xf>
    <xf numFmtId="0" fontId="1" fillId="0" borderId="48" xfId="0" applyFont="1" applyBorder="1" applyAlignment="1">
      <alignment horizontal="center"/>
    </xf>
    <xf numFmtId="0" fontId="2" fillId="0" borderId="18" xfId="0" applyFont="1" applyBorder="1" applyAlignment="1">
      <alignment horizontal="center"/>
    </xf>
    <xf numFmtId="0" fontId="1" fillId="0" borderId="26" xfId="0" applyFont="1" applyBorder="1" applyAlignment="1">
      <alignment horizontal="center"/>
    </xf>
    <xf numFmtId="0" fontId="1" fillId="2" borderId="0" xfId="0" applyFont="1" applyFill="1" applyAlignment="1">
      <alignment horizontal="center" vertical="top"/>
    </xf>
    <xf numFmtId="0" fontId="1" fillId="4" borderId="17" xfId="0" applyFont="1" applyFill="1" applyBorder="1"/>
    <xf numFmtId="0" fontId="1" fillId="4" borderId="22" xfId="0" applyFont="1" applyFill="1" applyBorder="1" applyAlignment="1">
      <alignment horizontal="center"/>
    </xf>
    <xf numFmtId="0" fontId="1" fillId="4" borderId="21" xfId="0" applyFont="1" applyFill="1" applyBorder="1"/>
    <xf numFmtId="0" fontId="1" fillId="4" borderId="22" xfId="0" applyFont="1" applyFill="1" applyBorder="1"/>
    <xf numFmtId="0" fontId="2" fillId="0" borderId="22" xfId="0" applyFont="1" applyBorder="1"/>
    <xf numFmtId="0" fontId="2" fillId="0" borderId="50" xfId="0" applyFont="1" applyBorder="1" applyAlignment="1">
      <alignment vertical="center"/>
    </xf>
    <xf numFmtId="0" fontId="1" fillId="0" borderId="0" xfId="0" applyFont="1" applyBorder="1" applyAlignment="1"/>
    <xf numFmtId="0" fontId="2" fillId="0" borderId="50" xfId="0" applyFont="1" applyBorder="1" applyAlignment="1">
      <alignment horizontal="center" vertical="center"/>
    </xf>
    <xf numFmtId="0" fontId="1" fillId="0" borderId="1" xfId="0" applyFont="1" applyBorder="1" applyAlignment="1">
      <alignment horizontal="left" wrapText="1"/>
    </xf>
    <xf numFmtId="0" fontId="1" fillId="0" borderId="0" xfId="0" applyFont="1" applyFill="1" applyBorder="1" applyAlignment="1">
      <alignment horizontal="left" indent="2"/>
    </xf>
    <xf numFmtId="0" fontId="1" fillId="0" borderId="0" xfId="0" applyFont="1" applyFill="1" applyBorder="1" applyAlignment="1">
      <alignment horizontal="center"/>
    </xf>
    <xf numFmtId="4" fontId="1" fillId="0" borderId="0" xfId="0" applyNumberFormat="1" applyFont="1" applyFill="1" applyBorder="1"/>
    <xf numFmtId="3" fontId="1" fillId="0" borderId="0" xfId="0" applyNumberFormat="1" applyFont="1" applyFill="1" applyBorder="1"/>
    <xf numFmtId="0" fontId="1" fillId="0" borderId="0" xfId="0" applyFont="1" applyFill="1"/>
    <xf numFmtId="0" fontId="16" fillId="0" borderId="28" xfId="0" applyFont="1" applyBorder="1" applyAlignment="1">
      <alignment vertical="center" wrapText="1"/>
    </xf>
    <xf numFmtId="167" fontId="1" fillId="0" borderId="0" xfId="0" applyNumberFormat="1" applyFont="1" applyFill="1" applyBorder="1"/>
    <xf numFmtId="0" fontId="1" fillId="0" borderId="0" xfId="0" applyFont="1" applyFill="1" applyBorder="1" applyAlignment="1">
      <alignment horizontal="left" indent="1"/>
    </xf>
    <xf numFmtId="167" fontId="2" fillId="0" borderId="0" xfId="0" applyNumberFormat="1" applyFont="1" applyFill="1" applyBorder="1"/>
    <xf numFmtId="3" fontId="1" fillId="12" borderId="1" xfId="0" applyNumberFormat="1" applyFont="1" applyFill="1" applyBorder="1"/>
    <xf numFmtId="168" fontId="1" fillId="13" borderId="1" xfId="0" applyNumberFormat="1" applyFont="1" applyFill="1" applyBorder="1"/>
    <xf numFmtId="164" fontId="1" fillId="14" borderId="6" xfId="0" applyNumberFormat="1" applyFont="1" applyFill="1" applyBorder="1" applyAlignment="1">
      <alignment horizontal="right"/>
    </xf>
    <xf numFmtId="164" fontId="1" fillId="14" borderId="1" xfId="0" applyNumberFormat="1" applyFont="1" applyFill="1" applyBorder="1" applyAlignment="1">
      <alignment horizontal="right"/>
    </xf>
    <xf numFmtId="164" fontId="1" fillId="14" borderId="15" xfId="0" applyNumberFormat="1" applyFont="1" applyFill="1" applyBorder="1" applyAlignment="1">
      <alignment horizontal="right"/>
    </xf>
    <xf numFmtId="167" fontId="2" fillId="5" borderId="33" xfId="0" applyNumberFormat="1" applyFont="1" applyFill="1" applyBorder="1" applyAlignment="1">
      <alignment horizontal="right"/>
    </xf>
    <xf numFmtId="167" fontId="1" fillId="0" borderId="1" xfId="0" applyNumberFormat="1" applyFont="1" applyFill="1" applyBorder="1" applyAlignment="1">
      <alignment horizontal="right"/>
    </xf>
    <xf numFmtId="167" fontId="2" fillId="5" borderId="8" xfId="0" applyNumberFormat="1" applyFont="1" applyFill="1" applyBorder="1" applyAlignment="1">
      <alignment horizontal="right"/>
    </xf>
    <xf numFmtId="167" fontId="1" fillId="0" borderId="5" xfId="0" applyNumberFormat="1" applyFont="1" applyFill="1" applyBorder="1" applyAlignment="1">
      <alignment horizontal="right"/>
    </xf>
    <xf numFmtId="167" fontId="1" fillId="0" borderId="3" xfId="0" applyNumberFormat="1" applyFont="1" applyFill="1" applyBorder="1" applyAlignment="1">
      <alignment horizontal="right"/>
    </xf>
    <xf numFmtId="167" fontId="1" fillId="0" borderId="15" xfId="0" applyNumberFormat="1" applyFont="1" applyFill="1" applyBorder="1" applyAlignment="1">
      <alignment horizontal="right"/>
    </xf>
    <xf numFmtId="167" fontId="2" fillId="0" borderId="6" xfId="0" applyNumberFormat="1" applyFont="1" applyBorder="1" applyAlignment="1">
      <alignment horizontal="right"/>
    </xf>
    <xf numFmtId="167" fontId="2" fillId="0" borderId="1" xfId="0" applyNumberFormat="1" applyFont="1" applyBorder="1" applyAlignment="1">
      <alignment horizontal="right"/>
    </xf>
    <xf numFmtId="167" fontId="2" fillId="0" borderId="15" xfId="0" applyNumberFormat="1" applyFont="1" applyBorder="1" applyAlignment="1">
      <alignment horizontal="right"/>
    </xf>
    <xf numFmtId="167" fontId="2" fillId="11" borderId="8" xfId="0" applyNumberFormat="1" applyFont="1" applyFill="1" applyBorder="1" applyAlignment="1">
      <alignment horizontal="right"/>
    </xf>
    <xf numFmtId="167" fontId="2" fillId="11" borderId="19" xfId="0" applyNumberFormat="1" applyFont="1" applyFill="1" applyBorder="1" applyAlignment="1">
      <alignment horizontal="right"/>
    </xf>
    <xf numFmtId="167" fontId="1" fillId="0" borderId="20" xfId="0" applyNumberFormat="1" applyFont="1" applyFill="1" applyBorder="1" applyAlignment="1">
      <alignment horizontal="right"/>
    </xf>
    <xf numFmtId="167" fontId="1" fillId="0" borderId="21" xfId="0" applyNumberFormat="1" applyFont="1" applyFill="1" applyBorder="1" applyAlignment="1">
      <alignment horizontal="right"/>
    </xf>
    <xf numFmtId="167" fontId="1" fillId="0" borderId="18" xfId="0" applyNumberFormat="1" applyFont="1" applyFill="1" applyBorder="1" applyAlignment="1">
      <alignment horizontal="right"/>
    </xf>
    <xf numFmtId="167" fontId="1" fillId="0" borderId="22" xfId="0" applyNumberFormat="1" applyFont="1" applyFill="1" applyBorder="1" applyAlignment="1">
      <alignment horizontal="right"/>
    </xf>
    <xf numFmtId="167" fontId="2" fillId="0" borderId="9" xfId="0" applyNumberFormat="1" applyFont="1" applyBorder="1"/>
    <xf numFmtId="167" fontId="2" fillId="0" borderId="13" xfId="0" applyNumberFormat="1" applyFont="1" applyBorder="1"/>
    <xf numFmtId="167" fontId="2" fillId="0" borderId="14" xfId="0" applyNumberFormat="1" applyFont="1" applyBorder="1"/>
    <xf numFmtId="0" fontId="19" fillId="0" borderId="0" xfId="0" applyFont="1"/>
    <xf numFmtId="0" fontId="19" fillId="0" borderId="0" xfId="0" applyFont="1" applyAlignment="1">
      <alignment horizontal="left"/>
    </xf>
    <xf numFmtId="164" fontId="5" fillId="0" borderId="1" xfId="0" applyNumberFormat="1" applyFont="1" applyBorder="1" applyAlignment="1">
      <alignment horizontal="right"/>
    </xf>
    <xf numFmtId="0" fontId="5" fillId="0" borderId="1" xfId="0" applyNumberFormat="1" applyFont="1" applyBorder="1" applyAlignment="1">
      <alignment horizontal="right"/>
    </xf>
    <xf numFmtId="170" fontId="15" fillId="0" borderId="1" xfId="0" applyNumberFormat="1" applyFont="1" applyBorder="1" applyAlignment="1">
      <alignment horizontal="right"/>
    </xf>
    <xf numFmtId="170" fontId="5" fillId="0" borderId="1" xfId="0" applyNumberFormat="1" applyFont="1" applyBorder="1" applyAlignment="1">
      <alignment horizontal="right"/>
    </xf>
    <xf numFmtId="0" fontId="19" fillId="0" borderId="0" xfId="0" applyNumberFormat="1" applyFont="1" applyAlignment="1">
      <alignment horizontal="left"/>
    </xf>
    <xf numFmtId="0" fontId="20" fillId="0" borderId="0" xfId="0" applyNumberFormat="1" applyFont="1" applyAlignment="1">
      <alignment horizontal="left"/>
    </xf>
    <xf numFmtId="167" fontId="5" fillId="18" borderId="1" xfId="0" applyNumberFormat="1" applyFont="1" applyFill="1" applyBorder="1" applyAlignment="1">
      <alignment horizontal="right"/>
    </xf>
    <xf numFmtId="170" fontId="5" fillId="18" borderId="1" xfId="0" applyNumberFormat="1" applyFont="1" applyFill="1" applyBorder="1" applyAlignment="1">
      <alignment horizontal="right"/>
    </xf>
    <xf numFmtId="164" fontId="5" fillId="18" borderId="1" xfId="0" applyNumberFormat="1" applyFont="1" applyFill="1" applyBorder="1" applyAlignment="1">
      <alignment horizontal="right"/>
    </xf>
    <xf numFmtId="170" fontId="15" fillId="18" borderId="1" xfId="0" applyNumberFormat="1" applyFont="1" applyFill="1" applyBorder="1" applyAlignment="1">
      <alignment horizontal="right"/>
    </xf>
    <xf numFmtId="167" fontId="1" fillId="13" borderId="6" xfId="0" applyNumberFormat="1" applyFont="1" applyFill="1" applyBorder="1" applyAlignment="1" applyProtection="1">
      <alignment horizontal="right"/>
      <protection locked="0"/>
    </xf>
    <xf numFmtId="167" fontId="1" fillId="13" borderId="1" xfId="0" applyNumberFormat="1" applyFont="1" applyFill="1" applyBorder="1" applyAlignment="1" applyProtection="1">
      <alignment horizontal="right"/>
      <protection locked="0"/>
    </xf>
    <xf numFmtId="167" fontId="1" fillId="13" borderId="15" xfId="0" applyNumberFormat="1" applyFont="1" applyFill="1" applyBorder="1" applyAlignment="1" applyProtection="1">
      <alignment horizontal="right"/>
      <protection locked="0"/>
    </xf>
    <xf numFmtId="167" fontId="1" fillId="13" borderId="5" xfId="0" applyNumberFormat="1" applyFont="1" applyFill="1" applyBorder="1" applyAlignment="1" applyProtection="1">
      <alignment horizontal="right"/>
      <protection locked="0"/>
    </xf>
    <xf numFmtId="167" fontId="1" fillId="13" borderId="20" xfId="0" applyNumberFormat="1" applyFont="1" applyFill="1" applyBorder="1" applyAlignment="1" applyProtection="1">
      <alignment horizontal="right"/>
      <protection locked="0"/>
    </xf>
    <xf numFmtId="167" fontId="1" fillId="13" borderId="16" xfId="0" applyNumberFormat="1" applyFont="1" applyFill="1" applyBorder="1" applyAlignment="1" applyProtection="1">
      <alignment horizontal="right"/>
      <protection locked="0"/>
    </xf>
    <xf numFmtId="167" fontId="1" fillId="13" borderId="51" xfId="0" applyNumberFormat="1" applyFont="1" applyFill="1" applyBorder="1" applyAlignment="1" applyProtection="1">
      <alignment horizontal="right"/>
      <protection locked="0"/>
    </xf>
    <xf numFmtId="167" fontId="1" fillId="13" borderId="3" xfId="0" applyNumberFormat="1" applyFont="1" applyFill="1" applyBorder="1" applyAlignment="1" applyProtection="1">
      <alignment horizontal="right"/>
      <protection locked="0"/>
    </xf>
    <xf numFmtId="167" fontId="1" fillId="13" borderId="18" xfId="0" applyNumberFormat="1" applyFont="1" applyFill="1" applyBorder="1" applyAlignment="1" applyProtection="1">
      <alignment horizontal="right"/>
      <protection locked="0"/>
    </xf>
    <xf numFmtId="167" fontId="2" fillId="4" borderId="8" xfId="0" applyNumberFormat="1" applyFont="1" applyFill="1" applyBorder="1" applyAlignment="1">
      <alignment horizontal="right" vertical="center"/>
    </xf>
    <xf numFmtId="167" fontId="1" fillId="0" borderId="5" xfId="0" applyNumberFormat="1" applyFont="1" applyFill="1" applyBorder="1" applyAlignment="1">
      <alignment horizontal="right" vertical="center"/>
    </xf>
    <xf numFmtId="167" fontId="1" fillId="0" borderId="1" xfId="0" applyNumberFormat="1" applyFont="1" applyFill="1" applyBorder="1" applyAlignment="1">
      <alignment horizontal="right" vertical="center"/>
    </xf>
    <xf numFmtId="167" fontId="1" fillId="0" borderId="3" xfId="0" applyNumberFormat="1" applyFont="1" applyFill="1" applyBorder="1" applyAlignment="1">
      <alignment horizontal="right" vertical="center"/>
    </xf>
    <xf numFmtId="167" fontId="1" fillId="0" borderId="15" xfId="0" applyNumberFormat="1" applyFont="1" applyFill="1" applyBorder="1" applyAlignment="1">
      <alignment horizontal="right" vertical="center"/>
    </xf>
    <xf numFmtId="167" fontId="1" fillId="0" borderId="5" xfId="0" applyNumberFormat="1" applyFont="1" applyBorder="1" applyAlignment="1">
      <alignment horizontal="right" vertical="center"/>
    </xf>
    <xf numFmtId="167" fontId="1" fillId="0" borderId="1" xfId="0" applyNumberFormat="1" applyFont="1" applyBorder="1" applyAlignment="1">
      <alignment horizontal="right" vertical="center"/>
    </xf>
    <xf numFmtId="167" fontId="1" fillId="0" borderId="3" xfId="0" applyNumberFormat="1" applyFont="1" applyBorder="1" applyAlignment="1">
      <alignment horizontal="right" vertical="center"/>
    </xf>
    <xf numFmtId="167" fontId="1" fillId="0" borderId="15" xfId="0" applyNumberFormat="1" applyFont="1" applyBorder="1" applyAlignment="1">
      <alignment horizontal="right" vertical="center"/>
    </xf>
    <xf numFmtId="167" fontId="6" fillId="6" borderId="5" xfId="0" applyNumberFormat="1" applyFont="1" applyFill="1" applyBorder="1" applyAlignment="1">
      <alignment horizontal="right" vertical="center"/>
    </xf>
    <xf numFmtId="167" fontId="6" fillId="6" borderId="1" xfId="0" applyNumberFormat="1" applyFont="1" applyFill="1" applyBorder="1" applyAlignment="1">
      <alignment horizontal="right" vertical="center"/>
    </xf>
    <xf numFmtId="167" fontId="6" fillId="6" borderId="3" xfId="0" applyNumberFormat="1" applyFont="1" applyFill="1" applyBorder="1" applyAlignment="1">
      <alignment horizontal="right" vertical="center"/>
    </xf>
    <xf numFmtId="167" fontId="6" fillId="0" borderId="8" xfId="0" applyNumberFormat="1" applyFont="1" applyBorder="1" applyAlignment="1">
      <alignment horizontal="right" vertical="center"/>
    </xf>
    <xf numFmtId="167" fontId="6" fillId="6" borderId="15" xfId="0" applyNumberFormat="1" applyFont="1" applyFill="1" applyBorder="1" applyAlignment="1">
      <alignment horizontal="right" vertical="center"/>
    </xf>
    <xf numFmtId="167" fontId="5" fillId="0" borderId="5" xfId="0" applyNumberFormat="1" applyFont="1" applyBorder="1" applyAlignment="1">
      <alignment horizontal="right" vertical="center"/>
    </xf>
    <xf numFmtId="167" fontId="5" fillId="0" borderId="1" xfId="0" applyNumberFormat="1" applyFont="1" applyBorder="1" applyAlignment="1">
      <alignment horizontal="right" vertical="center"/>
    </xf>
    <xf numFmtId="167" fontId="6" fillId="2" borderId="8" xfId="0" applyNumberFormat="1" applyFont="1" applyFill="1" applyBorder="1" applyAlignment="1">
      <alignment horizontal="right" vertical="center"/>
    </xf>
    <xf numFmtId="167" fontId="1" fillId="2" borderId="1" xfId="0" applyNumberFormat="1" applyFont="1" applyFill="1" applyBorder="1" applyAlignment="1">
      <alignment horizontal="right" vertical="center"/>
    </xf>
    <xf numFmtId="167" fontId="5" fillId="2" borderId="5" xfId="0" applyNumberFormat="1" applyFont="1" applyFill="1" applyBorder="1" applyAlignment="1">
      <alignment horizontal="right" vertical="center"/>
    </xf>
    <xf numFmtId="167" fontId="5" fillId="2" borderId="1" xfId="0" applyNumberFormat="1" applyFont="1" applyFill="1" applyBorder="1" applyAlignment="1">
      <alignment horizontal="right" vertical="center"/>
    </xf>
    <xf numFmtId="167" fontId="6" fillId="0" borderId="5" xfId="0" applyNumberFormat="1" applyFont="1" applyBorder="1" applyAlignment="1">
      <alignment horizontal="right" vertical="center"/>
    </xf>
    <xf numFmtId="167" fontId="6" fillId="0" borderId="1" xfId="0" applyNumberFormat="1" applyFont="1" applyBorder="1" applyAlignment="1">
      <alignment horizontal="right" vertical="center"/>
    </xf>
    <xf numFmtId="167" fontId="6" fillId="0" borderId="3" xfId="0" applyNumberFormat="1" applyFont="1" applyBorder="1" applyAlignment="1">
      <alignment horizontal="right" vertical="center"/>
    </xf>
    <xf numFmtId="167" fontId="6" fillId="0" borderId="15" xfId="0" applyNumberFormat="1" applyFont="1" applyBorder="1" applyAlignment="1">
      <alignment horizontal="right" vertical="center"/>
    </xf>
    <xf numFmtId="167" fontId="2" fillId="16" borderId="8" xfId="0" applyNumberFormat="1" applyFont="1" applyFill="1" applyBorder="1" applyAlignment="1">
      <alignment horizontal="right" vertical="center"/>
    </xf>
    <xf numFmtId="167" fontId="1" fillId="0" borderId="4" xfId="0" applyNumberFormat="1" applyFont="1" applyFill="1" applyBorder="1" applyAlignment="1">
      <alignment horizontal="right" vertical="center"/>
    </xf>
    <xf numFmtId="167" fontId="1" fillId="0" borderId="16" xfId="0" applyNumberFormat="1" applyFont="1" applyFill="1" applyBorder="1" applyAlignment="1">
      <alignment horizontal="right" vertical="center"/>
    </xf>
    <xf numFmtId="167" fontId="11" fillId="0" borderId="8" xfId="0" applyNumberFormat="1" applyFont="1" applyBorder="1" applyAlignment="1">
      <alignment horizontal="right" vertical="center"/>
    </xf>
    <xf numFmtId="167" fontId="5" fillId="0" borderId="3" xfId="0" applyNumberFormat="1" applyFont="1" applyBorder="1" applyAlignment="1">
      <alignment horizontal="right" vertical="center"/>
    </xf>
    <xf numFmtId="167" fontId="5" fillId="0" borderId="15" xfId="0" applyNumberFormat="1" applyFont="1" applyBorder="1" applyAlignment="1">
      <alignment horizontal="right" vertical="center"/>
    </xf>
    <xf numFmtId="167" fontId="1" fillId="0" borderId="20" xfId="0" applyNumberFormat="1" applyFont="1" applyBorder="1" applyAlignment="1">
      <alignment horizontal="right" vertical="center"/>
    </xf>
    <xf numFmtId="167" fontId="1" fillId="0" borderId="21" xfId="0" applyNumberFormat="1" applyFont="1" applyBorder="1" applyAlignment="1">
      <alignment horizontal="right" vertical="center"/>
    </xf>
    <xf numFmtId="167" fontId="1" fillId="0" borderId="18" xfId="0" applyNumberFormat="1" applyFont="1" applyBorder="1" applyAlignment="1">
      <alignment horizontal="right" vertical="center"/>
    </xf>
    <xf numFmtId="167" fontId="1" fillId="0" borderId="22" xfId="0" applyNumberFormat="1" applyFont="1" applyBorder="1" applyAlignment="1">
      <alignment horizontal="right" vertical="center"/>
    </xf>
    <xf numFmtId="0" fontId="0" fillId="0" borderId="0" xfId="0" applyFill="1" applyBorder="1"/>
    <xf numFmtId="0" fontId="16" fillId="0" borderId="0" xfId="0" applyFont="1" applyFill="1" applyBorder="1" applyAlignment="1"/>
    <xf numFmtId="0" fontId="1" fillId="0" borderId="22" xfId="0" applyFont="1" applyBorder="1" applyAlignment="1">
      <alignment horizontal="center"/>
    </xf>
    <xf numFmtId="167" fontId="1" fillId="5" borderId="44" xfId="0" applyNumberFormat="1" applyFont="1" applyFill="1" applyBorder="1" applyProtection="1">
      <protection hidden="1"/>
    </xf>
    <xf numFmtId="167" fontId="1" fillId="5" borderId="4" xfId="0" applyNumberFormat="1" applyFont="1" applyFill="1" applyBorder="1" applyProtection="1">
      <protection hidden="1"/>
    </xf>
    <xf numFmtId="164" fontId="1" fillId="4" borderId="4" xfId="0" applyNumberFormat="1" applyFont="1" applyFill="1" applyBorder="1" applyProtection="1">
      <protection hidden="1"/>
    </xf>
    <xf numFmtId="164" fontId="1" fillId="4" borderId="16" xfId="0" applyNumberFormat="1" applyFont="1" applyFill="1" applyBorder="1" applyProtection="1">
      <protection hidden="1"/>
    </xf>
    <xf numFmtId="0" fontId="21" fillId="0" borderId="0" xfId="0" applyFont="1" applyProtection="1"/>
    <xf numFmtId="167" fontId="1" fillId="19" borderId="6" xfId="0" applyNumberFormat="1" applyFont="1" applyFill="1" applyBorder="1" applyAlignment="1" applyProtection="1">
      <alignment horizontal="right"/>
      <protection hidden="1"/>
    </xf>
    <xf numFmtId="167" fontId="1" fillId="19" borderId="1" xfId="0" applyNumberFormat="1" applyFont="1" applyFill="1" applyBorder="1" applyAlignment="1" applyProtection="1">
      <alignment horizontal="right"/>
      <protection hidden="1"/>
    </xf>
    <xf numFmtId="49" fontId="19" fillId="0" borderId="0" xfId="0" applyNumberFormat="1" applyFont="1" applyProtection="1">
      <protection locked="0"/>
    </xf>
    <xf numFmtId="167" fontId="1" fillId="12" borderId="6" xfId="0" applyNumberFormat="1" applyFont="1" applyFill="1" applyBorder="1" applyAlignment="1" applyProtection="1">
      <alignment horizontal="right"/>
      <protection locked="0"/>
    </xf>
    <xf numFmtId="167" fontId="1" fillId="12" borderId="5" xfId="0" applyNumberFormat="1" applyFont="1" applyFill="1" applyBorder="1" applyAlignment="1" applyProtection="1">
      <alignment horizontal="right"/>
      <protection locked="0"/>
    </xf>
    <xf numFmtId="167" fontId="1" fillId="12" borderId="16" xfId="0" applyNumberFormat="1" applyFont="1" applyFill="1" applyBorder="1" applyAlignment="1" applyProtection="1">
      <alignment horizontal="right"/>
      <protection locked="0"/>
    </xf>
    <xf numFmtId="167" fontId="1" fillId="12" borderId="17" xfId="0" applyNumberFormat="1" applyFont="1" applyFill="1" applyBorder="1" applyAlignment="1" applyProtection="1">
      <alignment horizontal="right"/>
      <protection locked="0"/>
    </xf>
    <xf numFmtId="167" fontId="1" fillId="12" borderId="20" xfId="0" applyNumberFormat="1" applyFont="1" applyFill="1" applyBorder="1" applyAlignment="1" applyProtection="1">
      <alignment horizontal="right"/>
      <protection locked="0"/>
    </xf>
    <xf numFmtId="167" fontId="1" fillId="12" borderId="51" xfId="0" applyNumberFormat="1" applyFont="1" applyFill="1" applyBorder="1" applyAlignment="1" applyProtection="1">
      <alignment horizontal="right"/>
      <protection locked="0"/>
    </xf>
    <xf numFmtId="167" fontId="1" fillId="9" borderId="5" xfId="0" applyNumberFormat="1" applyFont="1" applyFill="1" applyBorder="1" applyAlignment="1" applyProtection="1">
      <alignment horizontal="right"/>
      <protection locked="0"/>
    </xf>
    <xf numFmtId="167" fontId="1" fillId="9" borderId="1" xfId="0" applyNumberFormat="1" applyFont="1" applyFill="1" applyBorder="1" applyAlignment="1" applyProtection="1">
      <alignment horizontal="right"/>
      <protection locked="0"/>
    </xf>
    <xf numFmtId="167" fontId="1" fillId="9" borderId="15" xfId="0" applyNumberFormat="1" applyFont="1" applyFill="1" applyBorder="1" applyAlignment="1" applyProtection="1">
      <alignment horizontal="right"/>
      <protection locked="0"/>
    </xf>
    <xf numFmtId="167" fontId="2" fillId="0" borderId="5" xfId="0" applyNumberFormat="1" applyFont="1" applyFill="1" applyBorder="1" applyAlignment="1">
      <alignment horizontal="right"/>
    </xf>
    <xf numFmtId="167" fontId="2" fillId="0" borderId="1" xfId="0" applyNumberFormat="1" applyFont="1" applyFill="1" applyBorder="1" applyAlignment="1">
      <alignment horizontal="right"/>
    </xf>
    <xf numFmtId="167" fontId="2" fillId="0" borderId="15" xfId="0" applyNumberFormat="1" applyFont="1" applyFill="1" applyBorder="1" applyAlignment="1">
      <alignment horizontal="right"/>
    </xf>
    <xf numFmtId="167" fontId="0" fillId="0" borderId="0" xfId="0" applyNumberFormat="1" applyAlignment="1">
      <alignment horizontal="right"/>
    </xf>
    <xf numFmtId="0" fontId="2" fillId="4" borderId="4" xfId="0" applyFont="1" applyFill="1" applyBorder="1" applyAlignment="1">
      <alignment horizontal="center"/>
    </xf>
    <xf numFmtId="0" fontId="24" fillId="0" borderId="0" xfId="0" applyFont="1"/>
    <xf numFmtId="0" fontId="1" fillId="0" borderId="0" xfId="0" applyFont="1" applyBorder="1" applyAlignment="1">
      <alignment horizontal="left" wrapText="1"/>
    </xf>
    <xf numFmtId="0" fontId="24" fillId="0" borderId="0" xfId="0" applyFont="1" applyAlignment="1"/>
    <xf numFmtId="0" fontId="22" fillId="0" borderId="0" xfId="0" applyFont="1" applyAlignment="1"/>
    <xf numFmtId="0" fontId="24" fillId="0" borderId="0" xfId="0" applyFont="1" applyAlignment="1">
      <alignment horizontal="left"/>
    </xf>
    <xf numFmtId="0" fontId="25" fillId="0" borderId="0" xfId="0" applyFont="1" applyFill="1"/>
    <xf numFmtId="0" fontId="25" fillId="0" borderId="0" xfId="0" applyFont="1"/>
    <xf numFmtId="0" fontId="25" fillId="0" borderId="0" xfId="0" applyFont="1" applyFill="1" applyBorder="1"/>
    <xf numFmtId="0" fontId="1" fillId="0" borderId="6" xfId="0" applyFont="1" applyBorder="1" applyAlignment="1">
      <alignment horizontal="left" wrapText="1" indent="1"/>
    </xf>
    <xf numFmtId="0" fontId="1" fillId="0" borderId="17" xfId="0" applyFont="1" applyBorder="1" applyAlignment="1">
      <alignment horizontal="left" wrapText="1" indent="1"/>
    </xf>
    <xf numFmtId="0" fontId="1" fillId="0" borderId="6" xfId="0" applyFont="1" applyFill="1" applyBorder="1" applyAlignment="1">
      <alignment horizontal="left" wrapText="1" indent="1"/>
    </xf>
    <xf numFmtId="0" fontId="1" fillId="0" borderId="17" xfId="0" applyFont="1" applyFill="1" applyBorder="1" applyAlignment="1">
      <alignment horizontal="left" wrapText="1" indent="1"/>
    </xf>
    <xf numFmtId="167" fontId="2" fillId="5" borderId="8" xfId="0" applyNumberFormat="1" applyFont="1" applyFill="1" applyBorder="1" applyAlignment="1">
      <alignment horizontal="right" vertical="center"/>
    </xf>
    <xf numFmtId="167" fontId="1" fillId="4" borderId="5" xfId="0" applyNumberFormat="1" applyFont="1" applyFill="1" applyBorder="1" applyAlignment="1">
      <alignment horizontal="right"/>
    </xf>
    <xf numFmtId="167" fontId="1" fillId="4" borderId="1" xfId="0" applyNumberFormat="1" applyFont="1" applyFill="1" applyBorder="1" applyAlignment="1">
      <alignment horizontal="right"/>
    </xf>
    <xf numFmtId="167" fontId="1" fillId="4" borderId="15" xfId="0" applyNumberFormat="1" applyFont="1" applyFill="1" applyBorder="1" applyAlignment="1">
      <alignment horizontal="right"/>
    </xf>
    <xf numFmtId="167" fontId="2" fillId="2" borderId="4" xfId="0" applyNumberFormat="1" applyFont="1" applyFill="1" applyBorder="1" applyAlignment="1">
      <alignment horizontal="right"/>
    </xf>
    <xf numFmtId="167" fontId="2" fillId="2" borderId="8" xfId="0" applyNumberFormat="1" applyFont="1" applyFill="1" applyBorder="1" applyAlignment="1">
      <alignment horizontal="right"/>
    </xf>
    <xf numFmtId="0" fontId="1" fillId="4" borderId="6" xfId="0" applyFont="1" applyFill="1" applyBorder="1" applyAlignment="1">
      <alignment horizontal="left" indent="2"/>
    </xf>
    <xf numFmtId="167" fontId="1" fillId="4" borderId="5" xfId="0" applyNumberFormat="1" applyFont="1" applyFill="1" applyBorder="1" applyAlignment="1">
      <alignment horizontal="right" vertical="center"/>
    </xf>
    <xf numFmtId="167" fontId="1" fillId="4" borderId="1" xfId="0" applyNumberFormat="1" applyFont="1" applyFill="1" applyBorder="1" applyAlignment="1">
      <alignment horizontal="right" vertical="center"/>
    </xf>
    <xf numFmtId="167" fontId="1" fillId="4" borderId="3" xfId="0" applyNumberFormat="1" applyFont="1" applyFill="1" applyBorder="1" applyAlignment="1">
      <alignment horizontal="right" vertical="center"/>
    </xf>
    <xf numFmtId="167" fontId="1" fillId="4" borderId="15" xfId="0" applyNumberFormat="1" applyFont="1" applyFill="1" applyBorder="1" applyAlignment="1">
      <alignment horizontal="right" vertical="center"/>
    </xf>
    <xf numFmtId="0" fontId="1" fillId="4" borderId="6" xfId="0" applyFont="1" applyFill="1" applyBorder="1" applyAlignment="1">
      <alignment horizontal="left" indent="4"/>
    </xf>
    <xf numFmtId="167" fontId="2" fillId="0" borderId="8" xfId="0" applyNumberFormat="1" applyFont="1" applyFill="1" applyBorder="1" applyAlignment="1">
      <alignment horizontal="right" vertical="center"/>
    </xf>
    <xf numFmtId="167" fontId="2" fillId="0" borderId="8" xfId="0" applyNumberFormat="1" applyFont="1" applyBorder="1" applyAlignment="1">
      <alignment horizontal="right" vertical="center"/>
    </xf>
    <xf numFmtId="167" fontId="2" fillId="0" borderId="19" xfId="0" applyNumberFormat="1" applyFont="1" applyBorder="1" applyAlignment="1">
      <alignment horizontal="right" vertical="center"/>
    </xf>
    <xf numFmtId="167" fontId="15" fillId="0" borderId="8" xfId="0" applyNumberFormat="1" applyFont="1" applyBorder="1" applyAlignment="1">
      <alignment horizontal="right" vertical="center"/>
    </xf>
    <xf numFmtId="0" fontId="1" fillId="16" borderId="6" xfId="0" applyFont="1" applyFill="1" applyBorder="1" applyAlignment="1">
      <alignment horizontal="left"/>
    </xf>
    <xf numFmtId="167" fontId="1" fillId="16" borderId="5" xfId="0" applyNumberFormat="1" applyFont="1" applyFill="1" applyBorder="1" applyAlignment="1">
      <alignment horizontal="right" vertical="center"/>
    </xf>
    <xf numFmtId="167" fontId="1" fillId="16" borderId="4" xfId="0" applyNumberFormat="1" applyFont="1" applyFill="1" applyBorder="1" applyAlignment="1">
      <alignment horizontal="right" vertical="center"/>
    </xf>
    <xf numFmtId="167" fontId="1" fillId="16" borderId="16" xfId="0" applyNumberFormat="1" applyFont="1" applyFill="1" applyBorder="1" applyAlignment="1">
      <alignment horizontal="right" vertical="center"/>
    </xf>
    <xf numFmtId="167" fontId="1" fillId="16" borderId="1" xfId="0" applyNumberFormat="1" applyFont="1" applyFill="1" applyBorder="1" applyAlignment="1">
      <alignment horizontal="right" vertical="center"/>
    </xf>
    <xf numFmtId="167" fontId="1" fillId="16" borderId="3" xfId="0" applyNumberFormat="1" applyFont="1" applyFill="1" applyBorder="1" applyAlignment="1">
      <alignment horizontal="right" vertical="center"/>
    </xf>
    <xf numFmtId="167" fontId="1" fillId="16" borderId="15" xfId="0" applyNumberFormat="1" applyFont="1" applyFill="1" applyBorder="1" applyAlignment="1">
      <alignment horizontal="right" vertical="center"/>
    </xf>
    <xf numFmtId="0" fontId="1" fillId="4" borderId="6" xfId="0" applyFont="1" applyFill="1" applyBorder="1" applyAlignment="1">
      <alignment horizontal="left" wrapText="1" indent="2"/>
    </xf>
    <xf numFmtId="0" fontId="1" fillId="4" borderId="6" xfId="0" applyFont="1" applyFill="1" applyBorder="1" applyAlignment="1">
      <alignment horizontal="left" wrapText="1" indent="4"/>
    </xf>
    <xf numFmtId="0" fontId="1" fillId="16" borderId="6" xfId="0" applyFont="1" applyFill="1" applyBorder="1" applyAlignment="1">
      <alignment horizontal="left" wrapText="1"/>
    </xf>
    <xf numFmtId="0" fontId="1" fillId="4" borderId="25" xfId="0" applyFont="1" applyFill="1" applyBorder="1" applyAlignment="1">
      <alignment horizontal="left" wrapText="1" indent="2"/>
    </xf>
    <xf numFmtId="167" fontId="1" fillId="4" borderId="34" xfId="0" applyNumberFormat="1" applyFont="1" applyFill="1" applyBorder="1" applyAlignment="1">
      <alignment horizontal="right" vertical="center"/>
    </xf>
    <xf numFmtId="167" fontId="1" fillId="4" borderId="7" xfId="0" applyNumberFormat="1" applyFont="1" applyFill="1" applyBorder="1" applyAlignment="1">
      <alignment horizontal="right" vertical="center"/>
    </xf>
    <xf numFmtId="167" fontId="1" fillId="4" borderId="26" xfId="0" applyNumberFormat="1" applyFont="1" applyFill="1" applyBorder="1" applyAlignment="1">
      <alignment horizontal="right" vertical="center"/>
    </xf>
    <xf numFmtId="167" fontId="2" fillId="4" borderId="33" xfId="0" applyNumberFormat="1" applyFont="1" applyFill="1" applyBorder="1" applyAlignment="1">
      <alignment horizontal="right" vertical="center"/>
    </xf>
    <xf numFmtId="167" fontId="1" fillId="4" borderId="27" xfId="0" applyNumberFormat="1" applyFont="1" applyFill="1" applyBorder="1" applyAlignment="1">
      <alignment horizontal="right" vertical="center"/>
    </xf>
    <xf numFmtId="167" fontId="1" fillId="0" borderId="6" xfId="0" applyNumberFormat="1" applyFont="1" applyFill="1" applyBorder="1" applyAlignment="1">
      <alignment horizontal="right" vertical="center"/>
    </xf>
    <xf numFmtId="167" fontId="1" fillId="4" borderId="6" xfId="0" applyNumberFormat="1" applyFont="1" applyFill="1" applyBorder="1" applyAlignment="1">
      <alignment horizontal="right" vertical="center"/>
    </xf>
    <xf numFmtId="167" fontId="1" fillId="0" borderId="6" xfId="0" applyNumberFormat="1" applyFont="1" applyBorder="1" applyAlignment="1">
      <alignment horizontal="right" vertical="center"/>
    </xf>
    <xf numFmtId="167" fontId="6" fillId="6" borderId="6" xfId="0" applyNumberFormat="1" applyFont="1" applyFill="1" applyBorder="1" applyAlignment="1">
      <alignment horizontal="right" vertical="center"/>
    </xf>
    <xf numFmtId="167" fontId="6" fillId="0" borderId="6" xfId="0" applyNumberFormat="1" applyFont="1" applyBorder="1" applyAlignment="1">
      <alignment horizontal="right" vertical="center"/>
    </xf>
    <xf numFmtId="167" fontId="1" fillId="16" borderId="6" xfId="0" applyNumberFormat="1" applyFont="1" applyFill="1" applyBorder="1" applyAlignment="1">
      <alignment horizontal="right" vertical="center"/>
    </xf>
    <xf numFmtId="167" fontId="1" fillId="0" borderId="17" xfId="0" applyNumberFormat="1" applyFont="1" applyBorder="1" applyAlignment="1">
      <alignment horizontal="right" vertical="center"/>
    </xf>
    <xf numFmtId="0" fontId="26" fillId="0" borderId="0" xfId="0" applyNumberFormat="1" applyFont="1" applyBorder="1" applyAlignment="1">
      <alignment horizontal="center" vertical="center" wrapText="1"/>
    </xf>
    <xf numFmtId="167" fontId="5" fillId="21" borderId="1" xfId="0" applyNumberFormat="1" applyFont="1" applyFill="1" applyBorder="1" applyAlignment="1">
      <alignment horizontal="right"/>
    </xf>
    <xf numFmtId="0" fontId="5" fillId="21" borderId="1" xfId="0" applyNumberFormat="1" applyFont="1" applyFill="1" applyBorder="1" applyAlignment="1">
      <alignment horizontal="right"/>
    </xf>
    <xf numFmtId="0" fontId="5" fillId="21" borderId="3" xfId="0" applyNumberFormat="1" applyFont="1" applyFill="1" applyBorder="1" applyAlignment="1">
      <alignment horizontal="right"/>
    </xf>
    <xf numFmtId="0" fontId="5" fillId="0" borderId="3" xfId="0" applyNumberFormat="1" applyFont="1" applyBorder="1" applyAlignment="1">
      <alignment horizontal="right"/>
    </xf>
    <xf numFmtId="164" fontId="5" fillId="0" borderId="3" xfId="0" applyNumberFormat="1" applyFont="1" applyBorder="1" applyAlignment="1">
      <alignment horizontal="right"/>
    </xf>
    <xf numFmtId="170" fontId="5" fillId="0" borderId="3" xfId="0" applyNumberFormat="1" applyFont="1" applyBorder="1" applyAlignment="1">
      <alignment horizontal="right"/>
    </xf>
    <xf numFmtId="167" fontId="5" fillId="21" borderId="3" xfId="0" applyNumberFormat="1" applyFont="1" applyFill="1" applyBorder="1" applyAlignment="1">
      <alignment horizontal="right"/>
    </xf>
    <xf numFmtId="170" fontId="15" fillId="0" borderId="3" xfId="0" applyNumberFormat="1" applyFont="1" applyBorder="1" applyAlignment="1">
      <alignment horizontal="right"/>
    </xf>
    <xf numFmtId="0" fontId="5" fillId="21" borderId="5" xfId="0" applyNumberFormat="1" applyFont="1" applyFill="1" applyBorder="1" applyAlignment="1">
      <alignment horizontal="right"/>
    </xf>
    <xf numFmtId="0" fontId="5" fillId="0" borderId="5" xfId="0" applyNumberFormat="1" applyFont="1" applyBorder="1" applyAlignment="1">
      <alignment horizontal="right"/>
    </xf>
    <xf numFmtId="164" fontId="5" fillId="0" borderId="5" xfId="0" applyNumberFormat="1" applyFont="1" applyBorder="1" applyAlignment="1">
      <alignment horizontal="right"/>
    </xf>
    <xf numFmtId="170" fontId="5" fillId="0" borderId="5" xfId="0" applyNumberFormat="1" applyFont="1" applyBorder="1" applyAlignment="1">
      <alignment horizontal="right"/>
    </xf>
    <xf numFmtId="167" fontId="5" fillId="21" borderId="5" xfId="0" applyNumberFormat="1" applyFont="1" applyFill="1" applyBorder="1" applyAlignment="1">
      <alignment horizontal="right"/>
    </xf>
    <xf numFmtId="170" fontId="15" fillId="0" borderId="5" xfId="0" applyNumberFormat="1" applyFont="1" applyBorder="1" applyAlignment="1">
      <alignment horizontal="right"/>
    </xf>
    <xf numFmtId="0" fontId="18" fillId="0" borderId="0" xfId="0" applyNumberFormat="1" applyFont="1" applyBorder="1" applyAlignment="1">
      <alignment vertical="center" wrapText="1"/>
    </xf>
    <xf numFmtId="0" fontId="15" fillId="17" borderId="23" xfId="0" applyNumberFormat="1" applyFont="1" applyFill="1" applyBorder="1" applyAlignment="1">
      <alignment horizontal="left" wrapText="1"/>
    </xf>
    <xf numFmtId="0" fontId="20" fillId="0" borderId="32" xfId="0" applyNumberFormat="1" applyFont="1" applyBorder="1" applyAlignment="1">
      <alignment horizontal="left"/>
    </xf>
    <xf numFmtId="0" fontId="5" fillId="0" borderId="8" xfId="0" applyNumberFormat="1" applyFont="1" applyBorder="1" applyAlignment="1">
      <alignment horizontal="right"/>
    </xf>
    <xf numFmtId="164" fontId="15" fillId="0" borderId="8" xfId="0" applyNumberFormat="1" applyFont="1" applyBorder="1" applyAlignment="1">
      <alignment horizontal="right"/>
    </xf>
    <xf numFmtId="170" fontId="15" fillId="0" borderId="19" xfId="0" applyNumberFormat="1" applyFont="1" applyBorder="1" applyAlignment="1">
      <alignment horizontal="right"/>
    </xf>
    <xf numFmtId="170" fontId="15" fillId="0" borderId="8" xfId="0" applyNumberFormat="1" applyFont="1" applyBorder="1" applyAlignment="1">
      <alignment horizontal="right"/>
    </xf>
    <xf numFmtId="167" fontId="5" fillId="18" borderId="3" xfId="0" applyNumberFormat="1" applyFont="1" applyFill="1" applyBorder="1" applyAlignment="1">
      <alignment horizontal="right"/>
    </xf>
    <xf numFmtId="164" fontId="5" fillId="18" borderId="3" xfId="0" applyNumberFormat="1" applyFont="1" applyFill="1" applyBorder="1" applyAlignment="1">
      <alignment horizontal="right"/>
    </xf>
    <xf numFmtId="170" fontId="5" fillId="18" borderId="3" xfId="0" applyNumberFormat="1" applyFont="1" applyFill="1" applyBorder="1" applyAlignment="1">
      <alignment horizontal="right"/>
    </xf>
    <xf numFmtId="170" fontId="15" fillId="18" borderId="3" xfId="0" applyNumberFormat="1" applyFont="1" applyFill="1" applyBorder="1" applyAlignment="1">
      <alignment horizontal="right"/>
    </xf>
    <xf numFmtId="167" fontId="5" fillId="18" borderId="5" xfId="0" applyNumberFormat="1" applyFont="1" applyFill="1" applyBorder="1" applyAlignment="1">
      <alignment horizontal="right"/>
    </xf>
    <xf numFmtId="170" fontId="5" fillId="18" borderId="5" xfId="0" applyNumberFormat="1" applyFont="1" applyFill="1" applyBorder="1" applyAlignment="1">
      <alignment horizontal="right"/>
    </xf>
    <xf numFmtId="164" fontId="5" fillId="18" borderId="5" xfId="0" applyNumberFormat="1" applyFont="1" applyFill="1" applyBorder="1" applyAlignment="1">
      <alignment horizontal="right"/>
    </xf>
    <xf numFmtId="170" fontId="15" fillId="18" borderId="5" xfId="0" applyNumberFormat="1" applyFont="1" applyFill="1" applyBorder="1" applyAlignment="1">
      <alignment horizontal="right"/>
    </xf>
    <xf numFmtId="167" fontId="15" fillId="18" borderId="8" xfId="0" applyNumberFormat="1" applyFont="1" applyFill="1" applyBorder="1" applyAlignment="1">
      <alignment horizontal="right"/>
    </xf>
    <xf numFmtId="164" fontId="15" fillId="18" borderId="8" xfId="0" applyNumberFormat="1" applyFont="1" applyFill="1" applyBorder="1" applyAlignment="1">
      <alignment horizontal="right"/>
    </xf>
    <xf numFmtId="167" fontId="15" fillId="0" borderId="8" xfId="0" applyNumberFormat="1" applyFont="1" applyBorder="1" applyAlignment="1">
      <alignment horizontal="right"/>
    </xf>
    <xf numFmtId="170" fontId="15" fillId="18" borderId="8" xfId="0" applyNumberFormat="1" applyFont="1" applyFill="1" applyBorder="1" applyAlignment="1">
      <alignment horizontal="right"/>
    </xf>
    <xf numFmtId="167" fontId="5" fillId="0" borderId="8" xfId="0" applyNumberFormat="1" applyFont="1" applyBorder="1" applyAlignment="1">
      <alignment horizontal="right"/>
    </xf>
    <xf numFmtId="0" fontId="5" fillId="17" borderId="23" xfId="0" applyNumberFormat="1" applyFont="1" applyFill="1" applyBorder="1" applyAlignment="1">
      <alignment horizontal="left" wrapText="1"/>
    </xf>
    <xf numFmtId="170" fontId="15" fillId="0" borderId="21" xfId="0" applyNumberFormat="1" applyFont="1" applyBorder="1" applyAlignment="1">
      <alignment horizontal="right"/>
    </xf>
    <xf numFmtId="170" fontId="15" fillId="0" borderId="18" xfId="0" applyNumberFormat="1" applyFont="1" applyBorder="1" applyAlignment="1">
      <alignment horizontal="right"/>
    </xf>
    <xf numFmtId="170" fontId="15" fillId="0" borderId="20" xfId="0" applyNumberFormat="1" applyFont="1" applyBorder="1" applyAlignment="1">
      <alignment horizontal="right"/>
    </xf>
    <xf numFmtId="0" fontId="5" fillId="18" borderId="44" xfId="0" applyNumberFormat="1" applyFont="1" applyFill="1" applyBorder="1" applyAlignment="1">
      <alignment horizontal="left" vertical="center" wrapText="1"/>
    </xf>
    <xf numFmtId="167" fontId="5" fillId="18" borderId="6" xfId="0" applyNumberFormat="1" applyFont="1" applyFill="1" applyBorder="1" applyAlignment="1">
      <alignment horizontal="right"/>
    </xf>
    <xf numFmtId="167" fontId="5" fillId="18" borderId="15" xfId="0" applyNumberFormat="1" applyFont="1" applyFill="1" applyBorder="1" applyAlignment="1">
      <alignment horizontal="right"/>
    </xf>
    <xf numFmtId="167" fontId="5" fillId="21" borderId="6" xfId="0" applyNumberFormat="1" applyFont="1" applyFill="1" applyBorder="1" applyAlignment="1">
      <alignment horizontal="right"/>
    </xf>
    <xf numFmtId="170" fontId="5" fillId="18" borderId="6" xfId="0" applyNumberFormat="1" applyFont="1" applyFill="1" applyBorder="1" applyAlignment="1">
      <alignment horizontal="right"/>
    </xf>
    <xf numFmtId="164" fontId="5" fillId="18" borderId="15" xfId="0" applyNumberFormat="1" applyFont="1" applyFill="1" applyBorder="1" applyAlignment="1">
      <alignment horizontal="right"/>
    </xf>
    <xf numFmtId="0" fontId="5" fillId="21" borderId="6" xfId="0" applyNumberFormat="1" applyFont="1" applyFill="1" applyBorder="1" applyAlignment="1">
      <alignment horizontal="right"/>
    </xf>
    <xf numFmtId="0" fontId="5" fillId="21" borderId="15" xfId="0" applyNumberFormat="1" applyFont="1" applyFill="1" applyBorder="1" applyAlignment="1">
      <alignment horizontal="right"/>
    </xf>
    <xf numFmtId="164" fontId="5" fillId="18" borderId="6" xfId="0" applyNumberFormat="1" applyFont="1" applyFill="1" applyBorder="1" applyAlignment="1">
      <alignment horizontal="right"/>
    </xf>
    <xf numFmtId="0" fontId="5" fillId="0" borderId="6" xfId="0" applyNumberFormat="1" applyFont="1" applyBorder="1" applyAlignment="1">
      <alignment horizontal="right"/>
    </xf>
    <xf numFmtId="0" fontId="5" fillId="0" borderId="15" xfId="0" applyNumberFormat="1" applyFont="1" applyBorder="1" applyAlignment="1">
      <alignment horizontal="right"/>
    </xf>
    <xf numFmtId="170" fontId="5" fillId="18" borderId="15" xfId="0" applyNumberFormat="1" applyFont="1" applyFill="1" applyBorder="1" applyAlignment="1">
      <alignment horizontal="right"/>
    </xf>
    <xf numFmtId="164" fontId="5" fillId="0" borderId="6" xfId="0" applyNumberFormat="1" applyFont="1" applyBorder="1" applyAlignment="1">
      <alignment horizontal="right"/>
    </xf>
    <xf numFmtId="164" fontId="5" fillId="0" borderId="15" xfId="0" applyNumberFormat="1" applyFont="1" applyBorder="1" applyAlignment="1">
      <alignment horizontal="right"/>
    </xf>
    <xf numFmtId="170" fontId="5" fillId="0" borderId="6" xfId="0" applyNumberFormat="1" applyFont="1" applyBorder="1" applyAlignment="1">
      <alignment horizontal="right"/>
    </xf>
    <xf numFmtId="170" fontId="5" fillId="0" borderId="15" xfId="0" applyNumberFormat="1" applyFont="1" applyBorder="1" applyAlignment="1">
      <alignment horizontal="right"/>
    </xf>
    <xf numFmtId="167" fontId="5" fillId="21" borderId="15" xfId="0" applyNumberFormat="1" applyFont="1" applyFill="1" applyBorder="1" applyAlignment="1">
      <alignment horizontal="right"/>
    </xf>
    <xf numFmtId="170" fontId="15" fillId="18" borderId="6" xfId="0" applyNumberFormat="1" applyFont="1" applyFill="1" applyBorder="1" applyAlignment="1">
      <alignment horizontal="right"/>
    </xf>
    <xf numFmtId="170" fontId="15" fillId="18" borderId="15" xfId="0" applyNumberFormat="1" applyFont="1" applyFill="1" applyBorder="1" applyAlignment="1">
      <alignment horizontal="right"/>
    </xf>
    <xf numFmtId="170" fontId="15" fillId="0" borderId="6" xfId="0" applyNumberFormat="1" applyFont="1" applyBorder="1" applyAlignment="1">
      <alignment horizontal="right"/>
    </xf>
    <xf numFmtId="170" fontId="15" fillId="0" borderId="15" xfId="0" applyNumberFormat="1" applyFont="1" applyBorder="1" applyAlignment="1">
      <alignment horizontal="right"/>
    </xf>
    <xf numFmtId="170" fontId="15" fillId="0" borderId="17" xfId="0" applyNumberFormat="1" applyFont="1" applyBorder="1" applyAlignment="1">
      <alignment horizontal="right"/>
    </xf>
    <xf numFmtId="170" fontId="15" fillId="0" borderId="22" xfId="0" applyNumberFormat="1" applyFont="1" applyBorder="1" applyAlignment="1">
      <alignment horizontal="right"/>
    </xf>
    <xf numFmtId="0" fontId="5" fillId="17" borderId="45" xfId="0" applyNumberFormat="1" applyFont="1" applyFill="1" applyBorder="1" applyAlignment="1">
      <alignment horizontal="left" vertical="center" wrapText="1"/>
    </xf>
    <xf numFmtId="0" fontId="5" fillId="17" borderId="42" xfId="0" applyNumberFormat="1" applyFont="1" applyFill="1" applyBorder="1" applyAlignment="1">
      <alignment horizontal="left" vertical="center" wrapText="1"/>
    </xf>
    <xf numFmtId="0" fontId="5" fillId="17" borderId="43" xfId="0" applyNumberFormat="1" applyFont="1" applyFill="1" applyBorder="1" applyAlignment="1">
      <alignment horizontal="left" wrapText="1"/>
    </xf>
    <xf numFmtId="0" fontId="15" fillId="17" borderId="43" xfId="0" applyNumberFormat="1" applyFont="1" applyFill="1" applyBorder="1" applyAlignment="1">
      <alignment horizontal="left" wrapText="1"/>
    </xf>
    <xf numFmtId="0" fontId="15" fillId="17" borderId="41" xfId="0" applyNumberFormat="1" applyFont="1" applyFill="1" applyBorder="1" applyAlignment="1">
      <alignment horizontal="left" wrapText="1"/>
    </xf>
    <xf numFmtId="0" fontId="15" fillId="17" borderId="46" xfId="0" applyNumberFormat="1" applyFont="1" applyFill="1" applyBorder="1" applyAlignment="1">
      <alignment horizontal="left" wrapText="1"/>
    </xf>
    <xf numFmtId="0" fontId="20" fillId="0" borderId="33" xfId="0" applyNumberFormat="1" applyFont="1" applyBorder="1" applyAlignment="1">
      <alignment horizontal="left"/>
    </xf>
    <xf numFmtId="0" fontId="5" fillId="17" borderId="45" xfId="0" applyNumberFormat="1" applyFont="1" applyFill="1" applyBorder="1" applyAlignment="1">
      <alignment horizontal="left" vertical="center"/>
    </xf>
    <xf numFmtId="0" fontId="1" fillId="4" borderId="25" xfId="0" applyFont="1" applyFill="1" applyBorder="1" applyAlignment="1">
      <alignment horizontal="left" indent="2"/>
    </xf>
    <xf numFmtId="167" fontId="2" fillId="2" borderId="19" xfId="0" applyNumberFormat="1" applyFont="1" applyFill="1" applyBorder="1" applyAlignment="1">
      <alignment horizontal="right"/>
    </xf>
    <xf numFmtId="167" fontId="2" fillId="2" borderId="30" xfId="0" applyNumberFormat="1" applyFont="1" applyFill="1" applyBorder="1" applyAlignment="1">
      <alignment horizontal="right"/>
    </xf>
    <xf numFmtId="0" fontId="1" fillId="4" borderId="6" xfId="0" applyFont="1" applyFill="1" applyBorder="1" applyAlignment="1">
      <alignment horizontal="left" wrapText="1"/>
    </xf>
    <xf numFmtId="0" fontId="1" fillId="4" borderId="4" xfId="0" applyFont="1" applyFill="1" applyBorder="1" applyAlignment="1">
      <alignment horizontal="center"/>
    </xf>
    <xf numFmtId="167" fontId="1" fillId="10" borderId="5" xfId="0" applyNumberFormat="1" applyFont="1" applyFill="1" applyBorder="1" applyAlignment="1">
      <alignment horizontal="right"/>
    </xf>
    <xf numFmtId="167" fontId="1" fillId="10" borderId="1" xfId="0" applyNumberFormat="1" applyFont="1" applyFill="1" applyBorder="1" applyAlignment="1">
      <alignment horizontal="right"/>
    </xf>
    <xf numFmtId="167" fontId="1" fillId="10" borderId="3" xfId="0" applyNumberFormat="1" applyFont="1" applyFill="1" applyBorder="1" applyAlignment="1">
      <alignment horizontal="right"/>
    </xf>
    <xf numFmtId="167" fontId="1" fillId="10" borderId="15" xfId="0" applyNumberFormat="1" applyFont="1" applyFill="1" applyBorder="1" applyAlignment="1">
      <alignment horizontal="right"/>
    </xf>
    <xf numFmtId="0" fontId="1" fillId="4" borderId="6" xfId="0" applyFont="1" applyFill="1" applyBorder="1" applyAlignment="1">
      <alignment horizontal="left"/>
    </xf>
    <xf numFmtId="0" fontId="1" fillId="4" borderId="6" xfId="0" applyFont="1" applyFill="1" applyBorder="1" applyAlignment="1">
      <alignment horizontal="left" vertical="center" wrapText="1"/>
    </xf>
    <xf numFmtId="0" fontId="1" fillId="4" borderId="4" xfId="0" applyFont="1" applyFill="1" applyBorder="1" applyAlignment="1">
      <alignment horizontal="center" vertical="center"/>
    </xf>
    <xf numFmtId="167" fontId="1" fillId="10" borderId="5" xfId="0" applyNumberFormat="1" applyFont="1" applyFill="1" applyBorder="1" applyAlignment="1">
      <alignment horizontal="right" vertical="center"/>
    </xf>
    <xf numFmtId="167" fontId="1" fillId="10" borderId="1" xfId="0" applyNumberFormat="1" applyFont="1" applyFill="1" applyBorder="1" applyAlignment="1">
      <alignment horizontal="right" vertical="center"/>
    </xf>
    <xf numFmtId="167" fontId="1" fillId="10" borderId="3" xfId="0" applyNumberFormat="1" applyFont="1" applyFill="1" applyBorder="1" applyAlignment="1">
      <alignment horizontal="right" vertical="center"/>
    </xf>
    <xf numFmtId="167" fontId="1" fillId="10" borderId="15" xfId="0" applyNumberFormat="1" applyFont="1" applyFill="1" applyBorder="1" applyAlignment="1">
      <alignment horizontal="right" vertical="center"/>
    </xf>
    <xf numFmtId="167" fontId="2" fillId="0" borderId="8" xfId="0" applyNumberFormat="1" applyFont="1" applyFill="1" applyBorder="1" applyAlignment="1">
      <alignment horizontal="right"/>
    </xf>
    <xf numFmtId="0" fontId="1" fillId="0" borderId="44" xfId="0" applyFont="1" applyBorder="1" applyAlignment="1">
      <alignment horizontal="left" indent="1"/>
    </xf>
    <xf numFmtId="0" fontId="1" fillId="0" borderId="57" xfId="0" applyFont="1" applyBorder="1" applyAlignment="1">
      <alignment horizontal="left" indent="1"/>
    </xf>
    <xf numFmtId="0" fontId="1" fillId="4" borderId="43" xfId="0" applyFont="1" applyFill="1" applyBorder="1" applyAlignment="1">
      <alignment horizontal="center"/>
    </xf>
    <xf numFmtId="4" fontId="2" fillId="4" borderId="4" xfId="0" applyNumberFormat="1" applyFont="1" applyFill="1" applyBorder="1" applyAlignment="1">
      <alignment horizontal="right"/>
    </xf>
    <xf numFmtId="3" fontId="2" fillId="4" borderId="4" xfId="0" applyNumberFormat="1" applyFont="1" applyFill="1" applyBorder="1" applyAlignment="1">
      <alignment horizontal="right"/>
    </xf>
    <xf numFmtId="3" fontId="2" fillId="4" borderId="16" xfId="0" applyNumberFormat="1" applyFont="1" applyFill="1" applyBorder="1" applyAlignment="1">
      <alignment horizontal="right"/>
    </xf>
    <xf numFmtId="0" fontId="1" fillId="0" borderId="45" xfId="0" applyFont="1" applyBorder="1" applyAlignment="1">
      <alignment horizontal="left" indent="1"/>
    </xf>
    <xf numFmtId="0" fontId="1" fillId="0" borderId="27" xfId="0" applyFont="1" applyBorder="1" applyAlignment="1">
      <alignment horizontal="center"/>
    </xf>
    <xf numFmtId="0" fontId="2" fillId="0" borderId="38" xfId="0" applyFont="1" applyBorder="1" applyAlignment="1">
      <alignment horizontal="center" vertical="center" wrapText="1"/>
    </xf>
    <xf numFmtId="165" fontId="16" fillId="0" borderId="40" xfId="1" applyFont="1" applyBorder="1" applyAlignment="1">
      <alignment horizontal="center" vertical="top" wrapText="1"/>
    </xf>
    <xf numFmtId="165" fontId="16" fillId="0" borderId="35" xfId="1" applyFont="1" applyBorder="1" applyAlignment="1">
      <alignment horizontal="center" vertical="top" wrapText="1"/>
    </xf>
    <xf numFmtId="165" fontId="16" fillId="0" borderId="37" xfId="1" applyFont="1" applyBorder="1" applyAlignment="1">
      <alignment horizontal="center" vertical="top" wrapText="1"/>
    </xf>
    <xf numFmtId="165" fontId="16" fillId="0" borderId="38" xfId="1" applyFont="1" applyBorder="1" applyAlignment="1">
      <alignment horizontal="center" vertical="top" wrapText="1"/>
    </xf>
    <xf numFmtId="0" fontId="1" fillId="4" borderId="25" xfId="0" applyFont="1" applyFill="1" applyBorder="1" applyAlignment="1">
      <alignment horizontal="left"/>
    </xf>
    <xf numFmtId="0" fontId="2" fillId="5" borderId="6" xfId="0" applyFont="1" applyFill="1" applyBorder="1" applyAlignment="1">
      <alignment horizontal="left" vertical="top" wrapText="1" indent="1"/>
    </xf>
    <xf numFmtId="0" fontId="15" fillId="5" borderId="15" xfId="0" applyFont="1" applyFill="1" applyBorder="1" applyAlignment="1">
      <alignment horizontal="center" vertical="top"/>
    </xf>
    <xf numFmtId="0" fontId="5" fillId="2" borderId="15" xfId="0" applyFont="1" applyFill="1" applyBorder="1" applyAlignment="1">
      <alignment horizontal="center" vertical="top"/>
    </xf>
    <xf numFmtId="0" fontId="5" fillId="0" borderId="15" xfId="0" applyFont="1" applyBorder="1" applyAlignment="1">
      <alignment horizontal="center" vertical="top"/>
    </xf>
    <xf numFmtId="0" fontId="2" fillId="4" borderId="6" xfId="0" applyFont="1" applyFill="1" applyBorder="1" applyAlignment="1">
      <alignment horizontal="left" vertical="top" wrapText="1"/>
    </xf>
    <xf numFmtId="0" fontId="2" fillId="5" borderId="6" xfId="0" applyFont="1" applyFill="1" applyBorder="1" applyAlignment="1">
      <alignment horizontal="left" vertical="top" wrapText="1" indent="2"/>
    </xf>
    <xf numFmtId="0" fontId="1" fillId="0" borderId="6" xfId="0" applyFont="1" applyBorder="1" applyAlignment="1">
      <alignment horizontal="left" indent="3"/>
    </xf>
    <xf numFmtId="0" fontId="5" fillId="2" borderId="22" xfId="0" applyFont="1" applyFill="1" applyBorder="1" applyAlignment="1">
      <alignment horizontal="center" vertical="top"/>
    </xf>
    <xf numFmtId="166" fontId="1" fillId="2" borderId="17" xfId="0" applyNumberFormat="1" applyFont="1" applyFill="1" applyBorder="1" applyAlignment="1">
      <alignment horizontal="center" vertical="center"/>
    </xf>
    <xf numFmtId="166" fontId="1" fillId="2" borderId="21" xfId="0" applyNumberFormat="1" applyFont="1" applyFill="1" applyBorder="1" applyAlignment="1">
      <alignment horizontal="center" vertical="center"/>
    </xf>
    <xf numFmtId="166" fontId="1" fillId="2" borderId="22" xfId="0" applyNumberFormat="1" applyFont="1" applyFill="1" applyBorder="1" applyAlignment="1">
      <alignment horizontal="center" vertical="center"/>
    </xf>
    <xf numFmtId="167" fontId="2" fillId="4" borderId="6" xfId="0" applyNumberFormat="1" applyFont="1" applyFill="1" applyBorder="1" applyAlignment="1">
      <alignment horizontal="right" vertical="top"/>
    </xf>
    <xf numFmtId="167" fontId="2" fillId="4" borderId="1" xfId="0" applyNumberFormat="1" applyFont="1" applyFill="1" applyBorder="1" applyAlignment="1">
      <alignment horizontal="right" vertical="top"/>
    </xf>
    <xf numFmtId="167" fontId="2" fillId="4" borderId="15" xfId="0" applyNumberFormat="1" applyFont="1" applyFill="1" applyBorder="1" applyAlignment="1">
      <alignment horizontal="right" vertical="top"/>
    </xf>
    <xf numFmtId="167" fontId="1" fillId="0" borderId="6" xfId="0" applyNumberFormat="1" applyFont="1" applyBorder="1" applyAlignment="1">
      <alignment horizontal="right" vertical="top"/>
    </xf>
    <xf numFmtId="167" fontId="1" fillId="0" borderId="1" xfId="0" applyNumberFormat="1" applyFont="1" applyBorder="1" applyAlignment="1">
      <alignment horizontal="right" vertical="top"/>
    </xf>
    <xf numFmtId="167" fontId="1" fillId="0" borderId="15" xfId="0" applyNumberFormat="1" applyFont="1" applyBorder="1" applyAlignment="1">
      <alignment horizontal="right" vertical="top"/>
    </xf>
    <xf numFmtId="167" fontId="5" fillId="0" borderId="1" xfId="0" applyNumberFormat="1" applyFont="1" applyBorder="1" applyAlignment="1">
      <alignment horizontal="right" vertical="top"/>
    </xf>
    <xf numFmtId="167" fontId="5" fillId="0" borderId="15" xfId="0" applyNumberFormat="1" applyFont="1" applyBorder="1" applyAlignment="1">
      <alignment horizontal="right" vertical="top"/>
    </xf>
    <xf numFmtId="167" fontId="1" fillId="0" borderId="21" xfId="0" applyNumberFormat="1" applyFont="1" applyBorder="1" applyAlignment="1">
      <alignment horizontal="right" vertical="top"/>
    </xf>
    <xf numFmtId="167" fontId="1" fillId="0" borderId="22" xfId="0" applyNumberFormat="1" applyFont="1" applyBorder="1" applyAlignment="1">
      <alignment horizontal="right" vertical="top"/>
    </xf>
    <xf numFmtId="167" fontId="2" fillId="4" borderId="5" xfId="0" applyNumberFormat="1" applyFont="1" applyFill="1" applyBorder="1" applyAlignment="1">
      <alignment horizontal="right" vertical="top"/>
    </xf>
    <xf numFmtId="167" fontId="1" fillId="0" borderId="5" xfId="0" applyNumberFormat="1" applyFont="1" applyBorder="1" applyAlignment="1">
      <alignment horizontal="right" vertical="top"/>
    </xf>
    <xf numFmtId="167" fontId="5" fillId="0" borderId="5" xfId="0" applyNumberFormat="1" applyFont="1" applyBorder="1" applyAlignment="1">
      <alignment horizontal="right" vertical="top"/>
    </xf>
    <xf numFmtId="167" fontId="1" fillId="0" borderId="20" xfId="0" applyNumberFormat="1" applyFont="1" applyBorder="1" applyAlignment="1">
      <alignment horizontal="right" vertical="top"/>
    </xf>
    <xf numFmtId="167" fontId="2" fillId="4" borderId="3" xfId="0" applyNumberFormat="1" applyFont="1" applyFill="1" applyBorder="1" applyAlignment="1">
      <alignment horizontal="right" vertical="top"/>
    </xf>
    <xf numFmtId="167" fontId="1" fillId="0" borderId="3" xfId="0" applyNumberFormat="1" applyFont="1" applyBorder="1" applyAlignment="1">
      <alignment horizontal="right" vertical="top"/>
    </xf>
    <xf numFmtId="167" fontId="5" fillId="0" borderId="3" xfId="0" applyNumberFormat="1" applyFont="1" applyBorder="1" applyAlignment="1">
      <alignment horizontal="right" vertical="top"/>
    </xf>
    <xf numFmtId="167" fontId="1" fillId="0" borderId="18" xfId="0" applyNumberFormat="1" applyFont="1" applyBorder="1" applyAlignment="1">
      <alignment horizontal="right" vertical="top"/>
    </xf>
    <xf numFmtId="167" fontId="5" fillId="0" borderId="6" xfId="0" applyNumberFormat="1" applyFont="1" applyBorder="1" applyAlignment="1">
      <alignment horizontal="right" vertical="top"/>
    </xf>
    <xf numFmtId="167" fontId="1" fillId="0" borderId="17" xfId="0" applyNumberFormat="1" applyFont="1" applyBorder="1" applyAlignment="1">
      <alignment horizontal="right" vertical="top"/>
    </xf>
    <xf numFmtId="166" fontId="1" fillId="2" borderId="20" xfId="0" applyNumberFormat="1" applyFont="1" applyFill="1" applyBorder="1" applyAlignment="1">
      <alignment horizontal="center" vertical="center"/>
    </xf>
    <xf numFmtId="0" fontId="2" fillId="5" borderId="42" xfId="0" applyFont="1" applyFill="1" applyBorder="1" applyAlignment="1">
      <alignment horizontal="left" vertical="top"/>
    </xf>
    <xf numFmtId="0" fontId="15" fillId="5" borderId="43" xfId="0" applyFont="1" applyFill="1" applyBorder="1" applyAlignment="1">
      <alignment horizontal="center" vertical="top"/>
    </xf>
    <xf numFmtId="3" fontId="2" fillId="5" borderId="43" xfId="0" applyNumberFormat="1" applyFont="1" applyFill="1" applyBorder="1" applyAlignment="1">
      <alignment horizontal="right" vertical="top"/>
    </xf>
    <xf numFmtId="3" fontId="2" fillId="5" borderId="41" xfId="0" applyNumberFormat="1" applyFont="1" applyFill="1" applyBorder="1" applyAlignment="1">
      <alignment horizontal="right" vertical="top"/>
    </xf>
    <xf numFmtId="0" fontId="2" fillId="5" borderId="44" xfId="0" applyFont="1" applyFill="1" applyBorder="1" applyAlignment="1">
      <alignment horizontal="left" vertical="top"/>
    </xf>
    <xf numFmtId="0" fontId="15" fillId="5" borderId="4" xfId="0" applyFont="1" applyFill="1" applyBorder="1" applyAlignment="1">
      <alignment horizontal="center" vertical="top"/>
    </xf>
    <xf numFmtId="3" fontId="2" fillId="5" borderId="4" xfId="0" applyNumberFormat="1" applyFont="1" applyFill="1" applyBorder="1" applyAlignment="1">
      <alignment horizontal="right" vertical="top"/>
    </xf>
    <xf numFmtId="3" fontId="2" fillId="5" borderId="16" xfId="0" applyNumberFormat="1" applyFont="1" applyFill="1" applyBorder="1" applyAlignment="1">
      <alignment horizontal="right" vertical="top"/>
    </xf>
    <xf numFmtId="0" fontId="2" fillId="5" borderId="44" xfId="0" applyFont="1" applyFill="1" applyBorder="1" applyAlignment="1">
      <alignment horizontal="left" vertical="top" indent="1"/>
    </xf>
    <xf numFmtId="167" fontId="1" fillId="4" borderId="34" xfId="0" applyNumberFormat="1" applyFont="1" applyFill="1" applyBorder="1" applyAlignment="1">
      <alignment horizontal="right"/>
    </xf>
    <xf numFmtId="167" fontId="1" fillId="4" borderId="7" xfId="0" applyNumberFormat="1" applyFont="1" applyFill="1" applyBorder="1" applyAlignment="1">
      <alignment horizontal="right"/>
    </xf>
    <xf numFmtId="167" fontId="1" fillId="4" borderId="26" xfId="0" applyNumberFormat="1" applyFont="1" applyFill="1" applyBorder="1" applyAlignment="1">
      <alignment horizontal="right"/>
    </xf>
    <xf numFmtId="167" fontId="1" fillId="4" borderId="27" xfId="0" applyNumberFormat="1" applyFont="1" applyFill="1" applyBorder="1" applyAlignment="1">
      <alignment horizontal="right"/>
    </xf>
    <xf numFmtId="167" fontId="1" fillId="0" borderId="0" xfId="0" applyNumberFormat="1" applyFont="1" applyAlignment="1">
      <alignment horizontal="right"/>
    </xf>
    <xf numFmtId="167" fontId="8" fillId="0" borderId="0" xfId="1" applyNumberFormat="1" applyFont="1" applyAlignment="1">
      <alignment horizontal="right"/>
    </xf>
    <xf numFmtId="0" fontId="1" fillId="0" borderId="0" xfId="0" applyFont="1" applyFill="1" applyBorder="1"/>
    <xf numFmtId="0" fontId="19" fillId="0" borderId="1" xfId="0" applyFont="1" applyBorder="1" applyAlignment="1">
      <alignment horizontal="left"/>
    </xf>
    <xf numFmtId="0" fontId="19" fillId="0" borderId="15" xfId="0" applyFont="1" applyBorder="1" applyAlignment="1">
      <alignment horizontal="left"/>
    </xf>
    <xf numFmtId="0" fontId="19" fillId="0" borderId="6" xfId="0" applyFont="1" applyBorder="1" applyAlignment="1">
      <alignment horizontal="left"/>
    </xf>
    <xf numFmtId="0" fontId="5" fillId="0" borderId="0" xfId="0" applyFont="1"/>
    <xf numFmtId="0" fontId="2" fillId="0" borderId="31" xfId="0" applyFont="1" applyBorder="1"/>
    <xf numFmtId="167" fontId="2" fillId="4" borderId="33" xfId="0" applyNumberFormat="1" applyFont="1" applyFill="1" applyBorder="1" applyAlignment="1">
      <alignment horizontal="right"/>
    </xf>
    <xf numFmtId="167" fontId="2" fillId="0" borderId="8" xfId="0" applyNumberFormat="1" applyFont="1" applyBorder="1" applyAlignment="1">
      <alignment horizontal="right"/>
    </xf>
    <xf numFmtId="167" fontId="1" fillId="9" borderId="5" xfId="0" applyNumberFormat="1" applyFont="1" applyFill="1" applyBorder="1" applyAlignment="1" applyProtection="1">
      <alignment horizontal="right"/>
      <protection locked="0" hidden="1"/>
    </xf>
    <xf numFmtId="167" fontId="2" fillId="4" borderId="8" xfId="0" applyNumberFormat="1" applyFont="1" applyFill="1" applyBorder="1" applyAlignment="1">
      <alignment horizontal="right"/>
    </xf>
    <xf numFmtId="167" fontId="2" fillId="0" borderId="19" xfId="0" applyNumberFormat="1" applyFont="1" applyBorder="1" applyAlignment="1">
      <alignment horizontal="right"/>
    </xf>
    <xf numFmtId="167" fontId="1" fillId="9" borderId="20" xfId="0" applyNumberFormat="1" applyFont="1" applyFill="1" applyBorder="1" applyAlignment="1" applyProtection="1">
      <alignment horizontal="right"/>
      <protection locked="0" hidden="1"/>
    </xf>
    <xf numFmtId="167" fontId="1" fillId="10" borderId="9" xfId="0" applyNumberFormat="1" applyFont="1" applyFill="1" applyBorder="1" applyAlignment="1">
      <alignment horizontal="right"/>
    </xf>
    <xf numFmtId="167" fontId="1" fillId="10" borderId="13" xfId="0" applyNumberFormat="1" applyFont="1" applyFill="1" applyBorder="1" applyAlignment="1">
      <alignment horizontal="right"/>
    </xf>
    <xf numFmtId="167" fontId="1" fillId="10" borderId="14" xfId="0" applyNumberFormat="1" applyFont="1" applyFill="1" applyBorder="1" applyAlignment="1">
      <alignment horizontal="right"/>
    </xf>
    <xf numFmtId="171" fontId="16" fillId="0" borderId="40" xfId="1" applyNumberFormat="1" applyFont="1" applyBorder="1" applyAlignment="1">
      <alignment horizontal="right" vertical="center"/>
    </xf>
    <xf numFmtId="171" fontId="8" fillId="0" borderId="35" xfId="1" applyNumberFormat="1" applyFont="1" applyBorder="1" applyAlignment="1">
      <alignment horizontal="right" vertical="center"/>
    </xf>
    <xf numFmtId="171" fontId="8" fillId="0" borderId="37" xfId="1" applyNumberFormat="1" applyFont="1" applyBorder="1" applyAlignment="1">
      <alignment horizontal="right" vertical="center"/>
    </xf>
    <xf numFmtId="171" fontId="8" fillId="0" borderId="38" xfId="1" applyNumberFormat="1" applyFont="1" applyBorder="1" applyAlignment="1">
      <alignment horizontal="right" vertical="center"/>
    </xf>
    <xf numFmtId="171" fontId="16" fillId="0" borderId="11" xfId="1" applyNumberFormat="1" applyFont="1" applyBorder="1" applyAlignment="1">
      <alignment horizontal="right" vertical="center"/>
    </xf>
    <xf numFmtId="171" fontId="8" fillId="0" borderId="9" xfId="1" applyNumberFormat="1" applyFont="1" applyBorder="1" applyAlignment="1">
      <alignment horizontal="right" vertical="center"/>
    </xf>
    <xf numFmtId="171" fontId="8" fillId="0" borderId="13" xfId="1" applyNumberFormat="1" applyFont="1" applyBorder="1" applyAlignment="1">
      <alignment horizontal="right" vertical="center"/>
    </xf>
    <xf numFmtId="171" fontId="8" fillId="0" borderId="14" xfId="1" applyNumberFormat="1" applyFont="1" applyBorder="1" applyAlignment="1">
      <alignment horizontal="right" vertical="center"/>
    </xf>
    <xf numFmtId="171" fontId="16" fillId="0" borderId="8" xfId="1" applyNumberFormat="1" applyFont="1" applyBorder="1" applyAlignment="1">
      <alignment horizontal="right" vertical="center"/>
    </xf>
    <xf numFmtId="171" fontId="8" fillId="0" borderId="6" xfId="1" applyNumberFormat="1" applyFont="1" applyBorder="1" applyAlignment="1">
      <alignment horizontal="right" vertical="center"/>
    </xf>
    <xf numFmtId="171" fontId="8" fillId="0" borderId="1" xfId="1" applyNumberFormat="1" applyFont="1" applyBorder="1" applyAlignment="1">
      <alignment horizontal="right" vertical="center"/>
    </xf>
    <xf numFmtId="171" fontId="8" fillId="0" borderId="15" xfId="1" applyNumberFormat="1" applyFont="1" applyBorder="1" applyAlignment="1">
      <alignment horizontal="right" vertical="center"/>
    </xf>
    <xf numFmtId="171" fontId="16" fillId="0" borderId="19" xfId="1" applyNumberFormat="1" applyFont="1" applyBorder="1" applyAlignment="1">
      <alignment horizontal="right" vertical="center"/>
    </xf>
    <xf numFmtId="171" fontId="8" fillId="0" borderId="17" xfId="1" applyNumberFormat="1" applyFont="1" applyBorder="1" applyAlignment="1">
      <alignment horizontal="right" vertical="center"/>
    </xf>
    <xf numFmtId="171" fontId="8" fillId="0" borderId="21" xfId="1" applyNumberFormat="1" applyFont="1" applyBorder="1" applyAlignment="1">
      <alignment horizontal="right" vertical="center"/>
    </xf>
    <xf numFmtId="171" fontId="8" fillId="0" borderId="22" xfId="1" applyNumberFormat="1" applyFont="1" applyBorder="1" applyAlignment="1">
      <alignment horizontal="right" vertical="center"/>
    </xf>
    <xf numFmtId="0" fontId="8" fillId="0" borderId="31" xfId="0" applyFont="1" applyBorder="1"/>
    <xf numFmtId="0" fontId="1" fillId="0" borderId="31" xfId="0" applyFont="1" applyBorder="1"/>
    <xf numFmtId="164" fontId="1" fillId="0" borderId="25" xfId="0" applyNumberFormat="1" applyFont="1" applyBorder="1" applyAlignment="1">
      <alignment horizontal="right"/>
    </xf>
    <xf numFmtId="164" fontId="1" fillId="0" borderId="27" xfId="0" applyNumberFormat="1" applyFont="1" applyBorder="1" applyAlignment="1">
      <alignment horizontal="right"/>
    </xf>
    <xf numFmtId="164" fontId="1" fillId="0" borderId="6" xfId="0" applyNumberFormat="1" applyFont="1" applyBorder="1" applyAlignment="1">
      <alignment horizontal="right"/>
    </xf>
    <xf numFmtId="164" fontId="1" fillId="0" borderId="15" xfId="0" applyNumberFormat="1" applyFont="1" applyBorder="1" applyAlignment="1">
      <alignment horizontal="right"/>
    </xf>
    <xf numFmtId="164" fontId="1" fillId="0" borderId="24" xfId="0" applyNumberFormat="1" applyFont="1" applyBorder="1" applyAlignment="1">
      <alignment horizontal="right"/>
    </xf>
    <xf numFmtId="164" fontId="1" fillId="0" borderId="17" xfId="0" applyNumberFormat="1" applyFont="1" applyBorder="1" applyAlignment="1">
      <alignment horizontal="right"/>
    </xf>
    <xf numFmtId="164" fontId="1" fillId="0" borderId="22" xfId="0" applyNumberFormat="1" applyFont="1" applyBorder="1" applyAlignment="1">
      <alignment horizontal="right"/>
    </xf>
    <xf numFmtId="0" fontId="15" fillId="5" borderId="15" xfId="0" applyFont="1" applyFill="1" applyBorder="1" applyAlignment="1">
      <alignment horizontal="center" vertical="center"/>
    </xf>
    <xf numFmtId="167" fontId="2" fillId="4" borderId="5" xfId="0" applyNumberFormat="1" applyFont="1" applyFill="1" applyBorder="1" applyAlignment="1">
      <alignment horizontal="right" vertical="center"/>
    </xf>
    <xf numFmtId="167" fontId="2" fillId="4" borderId="1" xfId="0" applyNumberFormat="1" applyFont="1" applyFill="1" applyBorder="1" applyAlignment="1">
      <alignment horizontal="right" vertical="center"/>
    </xf>
    <xf numFmtId="167" fontId="2" fillId="4" borderId="3" xfId="0" applyNumberFormat="1" applyFont="1" applyFill="1" applyBorder="1" applyAlignment="1">
      <alignment horizontal="right" vertical="center"/>
    </xf>
    <xf numFmtId="167" fontId="2" fillId="4" borderId="6" xfId="0" applyNumberFormat="1" applyFont="1" applyFill="1" applyBorder="1" applyAlignment="1">
      <alignment horizontal="right" vertical="center"/>
    </xf>
    <xf numFmtId="167" fontId="2" fillId="4" borderId="15" xfId="0" applyNumberFormat="1" applyFont="1" applyFill="1" applyBorder="1" applyAlignment="1">
      <alignment horizontal="right" vertical="center"/>
    </xf>
    <xf numFmtId="167" fontId="1" fillId="5" borderId="43" xfId="0" applyNumberFormat="1" applyFont="1" applyFill="1" applyBorder="1"/>
    <xf numFmtId="0" fontId="1" fillId="5" borderId="27" xfId="0" applyFont="1" applyFill="1" applyBorder="1" applyAlignment="1">
      <alignment horizontal="center" vertical="center"/>
    </xf>
    <xf numFmtId="0" fontId="1" fillId="0" borderId="15" xfId="0" applyFont="1" applyFill="1" applyBorder="1" applyAlignment="1">
      <alignment horizontal="center" vertical="center"/>
    </xf>
    <xf numFmtId="0" fontId="1" fillId="5" borderId="15" xfId="0" applyFont="1" applyFill="1" applyBorder="1" applyAlignment="1">
      <alignment horizontal="center" vertical="center"/>
    </xf>
    <xf numFmtId="0" fontId="1"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5" xfId="0" applyFont="1" applyFill="1" applyBorder="1" applyAlignment="1">
      <alignment horizontal="center" vertical="center"/>
    </xf>
    <xf numFmtId="0" fontId="1" fillId="0" borderId="15" xfId="0" applyFont="1" applyBorder="1" applyAlignment="1">
      <alignment horizontal="center" vertical="center"/>
    </xf>
    <xf numFmtId="0" fontId="6" fillId="0" borderId="15" xfId="0" applyFont="1" applyBorder="1" applyAlignment="1">
      <alignment horizontal="center" vertical="center"/>
    </xf>
    <xf numFmtId="0" fontId="1" fillId="16" borderId="16" xfId="0" applyFont="1" applyFill="1" applyBorder="1" applyAlignment="1">
      <alignment horizontal="center" vertical="center"/>
    </xf>
    <xf numFmtId="0" fontId="1" fillId="4" borderId="15" xfId="0" applyFont="1" applyFill="1" applyBorder="1" applyAlignment="1">
      <alignment horizontal="center" vertical="center"/>
    </xf>
    <xf numFmtId="0" fontId="1" fillId="0" borderId="16" xfId="0" applyFont="1" applyBorder="1" applyAlignment="1">
      <alignment horizontal="center" vertical="center"/>
    </xf>
    <xf numFmtId="0" fontId="6" fillId="0" borderId="16" xfId="0" applyFont="1" applyBorder="1" applyAlignment="1">
      <alignment horizontal="center" vertical="center"/>
    </xf>
    <xf numFmtId="0" fontId="1" fillId="16" borderId="15" xfId="0" applyFont="1" applyFill="1" applyBorder="1" applyAlignment="1">
      <alignment horizontal="center" vertical="center"/>
    </xf>
    <xf numFmtId="167" fontId="16" fillId="0" borderId="0" xfId="1" applyNumberFormat="1" applyFont="1" applyAlignment="1">
      <alignment horizontal="right"/>
    </xf>
    <xf numFmtId="0" fontId="1" fillId="5" borderId="26" xfId="0" applyFont="1" applyFill="1" applyBorder="1" applyAlignment="1">
      <alignment horizontal="center" vertical="center"/>
    </xf>
    <xf numFmtId="0" fontId="1" fillId="0" borderId="3" xfId="0" applyFont="1" applyFill="1" applyBorder="1" applyAlignment="1">
      <alignment horizontal="center" vertical="center"/>
    </xf>
    <xf numFmtId="0" fontId="1" fillId="5" borderId="3" xfId="0" applyFont="1" applyFill="1" applyBorder="1" applyAlignment="1">
      <alignment horizontal="center" vertical="center"/>
    </xf>
    <xf numFmtId="0" fontId="1"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1" fillId="0" borderId="3" xfId="0" applyFont="1" applyBorder="1" applyAlignment="1">
      <alignment horizontal="center" vertical="center"/>
    </xf>
    <xf numFmtId="0" fontId="6" fillId="0" borderId="3" xfId="0" applyFont="1" applyBorder="1" applyAlignment="1">
      <alignment horizontal="center" vertical="center"/>
    </xf>
    <xf numFmtId="0" fontId="1" fillId="16" borderId="4" xfId="0" applyFont="1" applyFill="1" applyBorder="1" applyAlignment="1">
      <alignment horizontal="center" vertical="center"/>
    </xf>
    <xf numFmtId="0" fontId="1" fillId="4" borderId="3" xfId="0" applyFont="1" applyFill="1" applyBorder="1" applyAlignment="1">
      <alignment horizontal="center" vertical="center"/>
    </xf>
    <xf numFmtId="0" fontId="1" fillId="0" borderId="4" xfId="0" applyFont="1" applyBorder="1" applyAlignment="1">
      <alignment horizontal="center" vertical="center"/>
    </xf>
    <xf numFmtId="0" fontId="6" fillId="0" borderId="4" xfId="0" applyFont="1" applyBorder="1" applyAlignment="1">
      <alignment horizontal="center" vertical="center"/>
    </xf>
    <xf numFmtId="0" fontId="1" fillId="16" borderId="3" xfId="0" applyFont="1" applyFill="1" applyBorder="1" applyAlignment="1">
      <alignment horizontal="center" vertical="center"/>
    </xf>
    <xf numFmtId="167" fontId="6" fillId="3" borderId="8" xfId="0" applyNumberFormat="1" applyFont="1" applyFill="1" applyBorder="1" applyAlignment="1" applyProtection="1">
      <alignment horizontal="right" vertical="center"/>
      <protection locked="0"/>
    </xf>
    <xf numFmtId="167" fontId="6" fillId="3" borderId="5" xfId="0" applyNumberFormat="1" applyFont="1" applyFill="1" applyBorder="1" applyAlignment="1" applyProtection="1">
      <alignment horizontal="right" vertical="center"/>
      <protection locked="0"/>
    </xf>
    <xf numFmtId="167" fontId="6" fillId="3" borderId="1" xfId="0" applyNumberFormat="1" applyFont="1" applyFill="1" applyBorder="1" applyAlignment="1" applyProtection="1">
      <alignment horizontal="right" vertical="center"/>
      <protection locked="0"/>
    </xf>
    <xf numFmtId="167" fontId="6" fillId="3" borderId="3" xfId="0" applyNumberFormat="1" applyFont="1" applyFill="1" applyBorder="1" applyAlignment="1" applyProtection="1">
      <alignment horizontal="right" vertical="center"/>
      <protection locked="0"/>
    </xf>
    <xf numFmtId="167" fontId="6" fillId="3" borderId="15" xfId="0" applyNumberFormat="1" applyFont="1" applyFill="1" applyBorder="1" applyAlignment="1" applyProtection="1">
      <alignment horizontal="right" vertical="center"/>
      <protection locked="0"/>
    </xf>
    <xf numFmtId="167" fontId="6" fillId="0" borderId="8" xfId="0" applyNumberFormat="1" applyFont="1" applyFill="1" applyBorder="1" applyAlignment="1">
      <alignment horizontal="right" vertical="center"/>
    </xf>
    <xf numFmtId="167" fontId="6" fillId="20" borderId="5" xfId="0" applyNumberFormat="1" applyFont="1" applyFill="1" applyBorder="1" applyAlignment="1" applyProtection="1">
      <alignment horizontal="right" vertical="center"/>
      <protection locked="0"/>
    </xf>
    <xf numFmtId="167" fontId="6" fillId="20" borderId="1" xfId="0" applyNumberFormat="1" applyFont="1" applyFill="1" applyBorder="1" applyAlignment="1" applyProtection="1">
      <alignment horizontal="right" vertical="center"/>
      <protection locked="0"/>
    </xf>
    <xf numFmtId="167" fontId="6" fillId="20" borderId="3" xfId="0" applyNumberFormat="1" applyFont="1" applyFill="1" applyBorder="1" applyAlignment="1" applyProtection="1">
      <alignment horizontal="right" vertical="center"/>
      <protection locked="0"/>
    </xf>
    <xf numFmtId="167" fontId="6" fillId="20" borderId="15" xfId="0" applyNumberFormat="1" applyFont="1" applyFill="1" applyBorder="1" applyAlignment="1" applyProtection="1">
      <alignment horizontal="right" vertical="center"/>
      <protection locked="0"/>
    </xf>
    <xf numFmtId="167" fontId="6" fillId="15" borderId="8" xfId="0" applyNumberFormat="1" applyFont="1" applyFill="1" applyBorder="1" applyAlignment="1">
      <alignment horizontal="right" vertical="center"/>
    </xf>
    <xf numFmtId="167" fontId="6" fillId="0" borderId="6" xfId="0" applyNumberFormat="1" applyFont="1" applyFill="1" applyBorder="1" applyAlignment="1">
      <alignment horizontal="right" vertical="center"/>
    </xf>
    <xf numFmtId="167" fontId="6" fillId="0" borderId="5" xfId="0" applyNumberFormat="1" applyFont="1" applyFill="1" applyBorder="1" applyAlignment="1">
      <alignment horizontal="right" vertical="center"/>
    </xf>
    <xf numFmtId="167" fontId="6" fillId="0" borderId="1" xfId="0" applyNumberFormat="1" applyFont="1" applyFill="1" applyBorder="1" applyAlignment="1">
      <alignment horizontal="right" vertical="center"/>
    </xf>
    <xf numFmtId="167" fontId="6" fillId="0" borderId="15" xfId="0" applyNumberFormat="1" applyFont="1" applyFill="1" applyBorder="1" applyAlignment="1">
      <alignment horizontal="right" vertical="center"/>
    </xf>
    <xf numFmtId="171" fontId="8" fillId="0" borderId="0" xfId="1" applyNumberFormat="1" applyFont="1" applyAlignment="1">
      <alignment horizontal="right"/>
    </xf>
    <xf numFmtId="171" fontId="7" fillId="0" borderId="0" xfId="1" applyNumberFormat="1" applyFont="1" applyAlignment="1">
      <alignment horizontal="right"/>
    </xf>
    <xf numFmtId="171" fontId="16" fillId="0" borderId="0" xfId="1" applyNumberFormat="1" applyFont="1" applyAlignment="1">
      <alignment horizontal="right"/>
    </xf>
    <xf numFmtId="171" fontId="27" fillId="0" borderId="0" xfId="1" applyNumberFormat="1" applyFont="1" applyAlignment="1">
      <alignment horizontal="right"/>
    </xf>
    <xf numFmtId="0" fontId="5" fillId="0" borderId="44" xfId="0" applyNumberFormat="1" applyFont="1" applyBorder="1" applyAlignment="1">
      <alignment horizontal="left" vertical="center" wrapText="1" indent="1"/>
    </xf>
    <xf numFmtId="0" fontId="5" fillId="0" borderId="57" xfId="0" applyNumberFormat="1" applyFont="1" applyBorder="1" applyAlignment="1">
      <alignment horizontal="left" vertical="center" wrapText="1" indent="1"/>
    </xf>
    <xf numFmtId="0" fontId="1" fillId="4" borderId="58" xfId="0" applyFont="1" applyFill="1" applyBorder="1"/>
    <xf numFmtId="0" fontId="1" fillId="4" borderId="59" xfId="0" applyFont="1" applyFill="1" applyBorder="1" applyAlignment="1">
      <alignment horizontal="center"/>
    </xf>
    <xf numFmtId="0" fontId="1" fillId="4" borderId="60" xfId="0" applyFont="1" applyFill="1" applyBorder="1"/>
    <xf numFmtId="0" fontId="1" fillId="4" borderId="59" xfId="0" applyFont="1" applyFill="1" applyBorder="1"/>
    <xf numFmtId="167" fontId="1" fillId="19" borderId="15" xfId="0" applyNumberFormat="1" applyFont="1" applyFill="1" applyBorder="1" applyAlignment="1" applyProtection="1">
      <alignment horizontal="right"/>
      <protection hidden="1"/>
    </xf>
    <xf numFmtId="167" fontId="1" fillId="4" borderId="45" xfId="0" applyNumberFormat="1" applyFont="1" applyFill="1" applyBorder="1" applyAlignment="1">
      <alignment horizontal="right" vertical="center"/>
    </xf>
    <xf numFmtId="167" fontId="1" fillId="4" borderId="13" xfId="0" applyNumberFormat="1" applyFont="1" applyFill="1" applyBorder="1" applyAlignment="1">
      <alignment horizontal="right" vertical="center"/>
    </xf>
    <xf numFmtId="0" fontId="1" fillId="4" borderId="16" xfId="0" applyFont="1" applyFill="1" applyBorder="1" applyAlignment="1" applyProtection="1">
      <alignment horizontal="center"/>
    </xf>
    <xf numFmtId="167" fontId="1" fillId="5" borderId="44" xfId="0" applyNumberFormat="1" applyFont="1" applyFill="1" applyBorder="1" applyProtection="1"/>
    <xf numFmtId="167" fontId="1" fillId="5" borderId="4" xfId="0" applyNumberFormat="1" applyFont="1" applyFill="1" applyBorder="1" applyProtection="1"/>
    <xf numFmtId="164" fontId="1" fillId="4" borderId="4" xfId="0" applyNumberFormat="1" applyFont="1" applyFill="1" applyBorder="1" applyProtection="1"/>
    <xf numFmtId="164" fontId="1" fillId="4" borderId="16" xfId="0" applyNumberFormat="1" applyFont="1" applyFill="1" applyBorder="1" applyProtection="1"/>
    <xf numFmtId="164" fontId="1" fillId="4" borderId="44" xfId="0" applyNumberFormat="1" applyFont="1" applyFill="1" applyBorder="1" applyProtection="1"/>
    <xf numFmtId="0" fontId="1" fillId="0" borderId="0" xfId="0" applyFont="1" applyProtection="1"/>
    <xf numFmtId="14" fontId="19" fillId="0" borderId="0" xfId="0" applyNumberFormat="1" applyFont="1"/>
    <xf numFmtId="14" fontId="21" fillId="7" borderId="0" xfId="0" applyNumberFormat="1" applyFont="1" applyFill="1"/>
    <xf numFmtId="0" fontId="2" fillId="0" borderId="35" xfId="0" applyNumberFormat="1" applyFont="1" applyBorder="1" applyAlignment="1">
      <alignment horizontal="center" vertical="center" wrapText="1"/>
    </xf>
    <xf numFmtId="0" fontId="13" fillId="7" borderId="37" xfId="0" applyNumberFormat="1" applyFont="1" applyFill="1" applyBorder="1" applyAlignment="1">
      <alignment horizontal="center" vertical="center" wrapText="1"/>
    </xf>
    <xf numFmtId="0" fontId="17" fillId="0" borderId="0" xfId="4"/>
    <xf numFmtId="0" fontId="0" fillId="0" borderId="0" xfId="0" applyAlignment="1">
      <alignment horizontal="left" vertical="center"/>
    </xf>
    <xf numFmtId="0" fontId="29" fillId="0" borderId="0" xfId="4" applyNumberFormat="1" applyFont="1" applyBorder="1" applyAlignment="1">
      <alignment horizontal="left" wrapText="1"/>
    </xf>
    <xf numFmtId="164" fontId="14" fillId="4" borderId="61" xfId="4" applyNumberFormat="1" applyFont="1" applyFill="1" applyBorder="1" applyAlignment="1">
      <alignment horizontal="left" vertical="center"/>
    </xf>
    <xf numFmtId="164" fontId="14" fillId="16" borderId="61" xfId="4" applyNumberFormat="1" applyFont="1" applyFill="1" applyBorder="1" applyAlignment="1">
      <alignment horizontal="left" vertical="center"/>
    </xf>
    <xf numFmtId="0" fontId="1" fillId="0" borderId="62" xfId="0" applyFont="1" applyFill="1" applyBorder="1" applyAlignment="1">
      <alignment horizontal="left" wrapText="1" indent="4"/>
    </xf>
    <xf numFmtId="164" fontId="14" fillId="0" borderId="61" xfId="4" applyNumberFormat="1" applyFont="1" applyFill="1" applyBorder="1" applyAlignment="1">
      <alignment horizontal="left" vertical="center"/>
    </xf>
    <xf numFmtId="164" fontId="14" fillId="4" borderId="62" xfId="4" applyNumberFormat="1" applyFont="1" applyFill="1" applyBorder="1" applyAlignment="1">
      <alignment horizontal="left" vertical="center"/>
    </xf>
    <xf numFmtId="164" fontId="14" fillId="16" borderId="62" xfId="4" applyNumberFormat="1" applyFont="1" applyFill="1" applyBorder="1" applyAlignment="1">
      <alignment horizontal="left" vertical="center"/>
    </xf>
    <xf numFmtId="164" fontId="14" fillId="4" borderId="64" xfId="4" applyNumberFormat="1" applyFont="1" applyFill="1" applyBorder="1" applyAlignment="1">
      <alignment horizontal="left" vertical="center"/>
    </xf>
    <xf numFmtId="164" fontId="14" fillId="4" borderId="65" xfId="4" applyNumberFormat="1" applyFont="1" applyFill="1" applyBorder="1" applyAlignment="1">
      <alignment horizontal="left" vertical="center"/>
    </xf>
    <xf numFmtId="49" fontId="14" fillId="16" borderId="63" xfId="4" applyNumberFormat="1" applyFont="1" applyFill="1" applyBorder="1" applyAlignment="1" applyProtection="1">
      <alignment horizontal="left" vertical="center" wrapText="1"/>
      <protection locked="0"/>
    </xf>
    <xf numFmtId="49" fontId="14" fillId="4" borderId="66" xfId="4" applyNumberFormat="1" applyFont="1" applyFill="1" applyBorder="1" applyAlignment="1" applyProtection="1">
      <alignment horizontal="left" vertical="center" wrapText="1"/>
      <protection locked="0"/>
    </xf>
    <xf numFmtId="49" fontId="14" fillId="0" borderId="63" xfId="4" applyNumberFormat="1" applyFont="1" applyFill="1" applyBorder="1" applyAlignment="1" applyProtection="1">
      <alignment horizontal="left" vertical="center" wrapText="1"/>
      <protection locked="0"/>
    </xf>
    <xf numFmtId="164" fontId="14" fillId="4" borderId="68" xfId="4" applyNumberFormat="1" applyFont="1" applyFill="1" applyBorder="1" applyAlignment="1">
      <alignment horizontal="left" vertical="center"/>
    </xf>
    <xf numFmtId="164" fontId="14" fillId="4" borderId="69" xfId="4" applyNumberFormat="1" applyFont="1" applyFill="1" applyBorder="1" applyAlignment="1">
      <alignment horizontal="left" vertical="center"/>
    </xf>
    <xf numFmtId="0" fontId="13" fillId="0" borderId="40" xfId="4" applyNumberFormat="1" applyFont="1" applyBorder="1" applyAlignment="1" applyProtection="1">
      <alignment horizontal="center" vertical="center" wrapText="1"/>
      <protection hidden="1"/>
    </xf>
    <xf numFmtId="0" fontId="13" fillId="0" borderId="67" xfId="4" applyNumberFormat="1" applyFont="1" applyBorder="1" applyAlignment="1" applyProtection="1">
      <alignment horizontal="center" vertical="center" wrapText="1"/>
      <protection hidden="1"/>
    </xf>
    <xf numFmtId="0" fontId="0" fillId="0" borderId="0" xfId="0" applyProtection="1">
      <protection hidden="1"/>
    </xf>
    <xf numFmtId="0" fontId="30" fillId="0" borderId="0" xfId="0" applyFont="1" applyProtection="1">
      <protection hidden="1"/>
    </xf>
    <xf numFmtId="0" fontId="1" fillId="16" borderId="9" xfId="0" applyFont="1" applyFill="1" applyBorder="1" applyAlignment="1">
      <alignment horizontal="left" wrapText="1" indent="2"/>
    </xf>
    <xf numFmtId="164" fontId="14" fillId="16" borderId="13" xfId="4" applyNumberFormat="1" applyFont="1" applyFill="1" applyBorder="1" applyAlignment="1">
      <alignment horizontal="left" vertical="center"/>
    </xf>
    <xf numFmtId="49" fontId="14" fillId="16" borderId="14" xfId="4" applyNumberFormat="1" applyFont="1" applyFill="1" applyBorder="1" applyAlignment="1" applyProtection="1">
      <alignment horizontal="left" vertical="center" wrapText="1"/>
      <protection locked="0"/>
    </xf>
    <xf numFmtId="0" fontId="1" fillId="16" borderId="62" xfId="0" applyFont="1" applyFill="1" applyBorder="1" applyAlignment="1">
      <alignment horizontal="left" wrapText="1" indent="2"/>
    </xf>
    <xf numFmtId="164" fontId="14" fillId="4" borderId="70" xfId="4" applyNumberFormat="1" applyFont="1" applyFill="1" applyBorder="1" applyAlignment="1" applyProtection="1">
      <alignment horizontal="left" vertical="center"/>
      <protection locked="0"/>
    </xf>
    <xf numFmtId="164" fontId="14" fillId="4" borderId="63" xfId="4" applyNumberFormat="1" applyFont="1" applyFill="1" applyBorder="1" applyAlignment="1" applyProtection="1">
      <alignment horizontal="left" vertical="center"/>
      <protection locked="0"/>
    </xf>
    <xf numFmtId="164" fontId="14" fillId="16" borderId="63" xfId="4" applyNumberFormat="1" applyFont="1" applyFill="1" applyBorder="1" applyAlignment="1" applyProtection="1">
      <alignment horizontal="left" vertical="center"/>
      <protection locked="0"/>
    </xf>
    <xf numFmtId="167" fontId="6" fillId="23" borderId="8" xfId="0" applyNumberFormat="1" applyFont="1" applyFill="1" applyBorder="1" applyAlignment="1" applyProtection="1">
      <alignment horizontal="right" vertical="center"/>
      <protection locked="0"/>
    </xf>
    <xf numFmtId="164" fontId="14" fillId="4" borderId="55" xfId="4" applyNumberFormat="1" applyFont="1" applyFill="1" applyBorder="1" applyAlignment="1">
      <alignment horizontal="left" vertical="center"/>
    </xf>
    <xf numFmtId="164" fontId="14" fillId="16" borderId="3" xfId="4" applyNumberFormat="1" applyFont="1" applyFill="1" applyBorder="1" applyAlignment="1">
      <alignment horizontal="left" vertical="center"/>
    </xf>
    <xf numFmtId="164" fontId="14" fillId="4" borderId="3" xfId="4" applyNumberFormat="1" applyFont="1" applyFill="1" applyBorder="1" applyAlignment="1">
      <alignment horizontal="left" vertical="center"/>
    </xf>
    <xf numFmtId="164" fontId="14" fillId="0" borderId="3" xfId="4" applyNumberFormat="1" applyFont="1" applyFill="1" applyBorder="1" applyAlignment="1">
      <alignment horizontal="left" vertical="center"/>
    </xf>
    <xf numFmtId="164" fontId="14" fillId="4" borderId="18" xfId="4" applyNumberFormat="1" applyFont="1" applyFill="1" applyBorder="1" applyAlignment="1">
      <alignment horizontal="left" vertical="center"/>
    </xf>
    <xf numFmtId="0" fontId="15" fillId="0" borderId="0" xfId="4" applyNumberFormat="1" applyFont="1" applyAlignment="1">
      <alignment horizontal="left" vertical="top" wrapText="1"/>
    </xf>
    <xf numFmtId="0" fontId="17" fillId="0" borderId="0" xfId="4" applyFont="1"/>
    <xf numFmtId="0" fontId="5" fillId="0" borderId="9" xfId="4" applyNumberFormat="1" applyFont="1" applyBorder="1" applyAlignment="1">
      <alignment horizontal="left" vertical="top" wrapText="1"/>
    </xf>
    <xf numFmtId="0" fontId="5" fillId="0" borderId="71" xfId="4" applyNumberFormat="1" applyFont="1" applyBorder="1" applyAlignment="1">
      <alignment horizontal="left" vertical="top" wrapText="1"/>
    </xf>
    <xf numFmtId="0" fontId="32" fillId="24" borderId="73" xfId="3" applyFont="1" applyFill="1" applyBorder="1" applyAlignment="1">
      <alignment horizontal="center" vertical="center" wrapText="1"/>
    </xf>
    <xf numFmtId="0" fontId="32" fillId="24" borderId="73" xfId="3" applyFont="1" applyFill="1" applyBorder="1" applyAlignment="1">
      <alignment horizontal="center" vertical="center" wrapText="1"/>
    </xf>
    <xf numFmtId="1" fontId="14" fillId="16" borderId="13" xfId="4" applyNumberFormat="1" applyFont="1" applyFill="1" applyBorder="1" applyAlignment="1">
      <alignment horizontal="left" vertical="center"/>
    </xf>
    <xf numFmtId="1" fontId="14" fillId="16" borderId="61" xfId="4" applyNumberFormat="1" applyFont="1" applyFill="1" applyBorder="1" applyAlignment="1">
      <alignment horizontal="left" vertical="center"/>
    </xf>
    <xf numFmtId="1" fontId="14" fillId="4" borderId="3" xfId="4" applyNumberFormat="1" applyFont="1" applyFill="1" applyBorder="1" applyAlignment="1">
      <alignment horizontal="left" vertical="center"/>
    </xf>
    <xf numFmtId="1" fontId="14" fillId="16" borderId="3" xfId="4" applyNumberFormat="1" applyFont="1" applyFill="1" applyBorder="1" applyAlignment="1">
      <alignment horizontal="left" vertical="center"/>
    </xf>
    <xf numFmtId="1" fontId="14" fillId="0" borderId="3" xfId="4" applyNumberFormat="1" applyFont="1" applyFill="1" applyBorder="1" applyAlignment="1">
      <alignment horizontal="left" vertical="center"/>
    </xf>
    <xf numFmtId="1" fontId="14" fillId="0" borderId="61" xfId="4" applyNumberFormat="1" applyFont="1" applyFill="1" applyBorder="1" applyAlignment="1">
      <alignment horizontal="left" vertical="center"/>
    </xf>
    <xf numFmtId="0" fontId="8" fillId="0" borderId="64" xfId="4" applyNumberFormat="1" applyFont="1" applyBorder="1" applyAlignment="1">
      <alignment horizontal="left" vertical="top" wrapText="1"/>
    </xf>
    <xf numFmtId="12" fontId="35" fillId="0" borderId="41" xfId="3" applyNumberFormat="1" applyFont="1" applyFill="1" applyBorder="1" applyAlignment="1">
      <alignment horizontal="right" vertical="top" wrapText="1"/>
    </xf>
    <xf numFmtId="1" fontId="5" fillId="0" borderId="72" xfId="5" applyNumberFormat="1" applyFont="1" applyBorder="1" applyAlignment="1">
      <alignment horizontal="right" vertical="top" wrapText="1"/>
    </xf>
    <xf numFmtId="1" fontId="34" fillId="0" borderId="51" xfId="3" applyNumberFormat="1" applyFont="1" applyFill="1" applyBorder="1" applyAlignment="1">
      <alignment horizontal="right" vertical="top" wrapText="1"/>
    </xf>
    <xf numFmtId="0" fontId="21" fillId="0" borderId="0" xfId="0" applyFont="1"/>
    <xf numFmtId="167" fontId="1" fillId="13" borderId="71" xfId="0" applyNumberFormat="1" applyFont="1" applyFill="1" applyBorder="1" applyAlignment="1" applyProtection="1">
      <alignment horizontal="right"/>
      <protection locked="0"/>
    </xf>
    <xf numFmtId="167" fontId="1" fillId="13" borderId="61" xfId="0" applyNumberFormat="1" applyFont="1" applyFill="1" applyBorder="1" applyAlignment="1" applyProtection="1">
      <alignment horizontal="right"/>
      <protection locked="0"/>
    </xf>
    <xf numFmtId="167" fontId="1" fillId="13" borderId="72" xfId="0" applyNumberFormat="1" applyFont="1" applyFill="1" applyBorder="1" applyAlignment="1" applyProtection="1">
      <alignment horizontal="right"/>
      <protection locked="0"/>
    </xf>
    <xf numFmtId="167" fontId="1" fillId="9" borderId="61" xfId="0" applyNumberFormat="1" applyFont="1" applyFill="1" applyBorder="1" applyAlignment="1" applyProtection="1">
      <alignment horizontal="right"/>
      <protection locked="0"/>
    </xf>
    <xf numFmtId="167" fontId="1" fillId="9" borderId="72" xfId="0" applyNumberFormat="1" applyFont="1" applyFill="1" applyBorder="1" applyAlignment="1" applyProtection="1">
      <alignment horizontal="right"/>
      <protection locked="0"/>
    </xf>
    <xf numFmtId="167" fontId="1" fillId="13" borderId="64" xfId="0" applyNumberFormat="1" applyFont="1" applyFill="1" applyBorder="1" applyAlignment="1" applyProtection="1">
      <alignment horizontal="right"/>
      <protection locked="0"/>
    </xf>
    <xf numFmtId="167" fontId="1" fillId="13" borderId="65" xfId="0" applyNumberFormat="1" applyFont="1" applyFill="1" applyBorder="1" applyAlignment="1" applyProtection="1">
      <alignment horizontal="right"/>
      <protection locked="0"/>
    </xf>
    <xf numFmtId="167" fontId="1" fillId="13" borderId="66" xfId="0" applyNumberFormat="1" applyFont="1" applyFill="1" applyBorder="1" applyAlignment="1" applyProtection="1">
      <alignment horizontal="right"/>
      <protection locked="0"/>
    </xf>
    <xf numFmtId="167" fontId="1" fillId="22" borderId="71" xfId="0" applyNumberFormat="1" applyFont="1" applyFill="1" applyBorder="1" applyAlignment="1" applyProtection="1">
      <alignment horizontal="right"/>
      <protection locked="0"/>
    </xf>
    <xf numFmtId="167" fontId="1" fillId="22" borderId="61" xfId="0" applyNumberFormat="1" applyFont="1" applyFill="1" applyBorder="1" applyAlignment="1" applyProtection="1">
      <alignment horizontal="right"/>
      <protection locked="0"/>
    </xf>
    <xf numFmtId="167" fontId="1" fillId="22" borderId="72" xfId="0" applyNumberFormat="1" applyFont="1" applyFill="1" applyBorder="1" applyAlignment="1" applyProtection="1">
      <alignment horizontal="right"/>
      <protection locked="0"/>
    </xf>
    <xf numFmtId="167" fontId="1" fillId="9" borderId="61" xfId="0" applyNumberFormat="1" applyFont="1" applyFill="1" applyBorder="1" applyAlignment="1" applyProtection="1">
      <alignment horizontal="right"/>
      <protection locked="0" hidden="1"/>
    </xf>
    <xf numFmtId="167" fontId="1" fillId="9" borderId="72" xfId="0" applyNumberFormat="1" applyFont="1" applyFill="1" applyBorder="1" applyAlignment="1" applyProtection="1">
      <alignment horizontal="right"/>
      <protection locked="0" hidden="1"/>
    </xf>
    <xf numFmtId="167" fontId="1" fillId="9" borderId="65" xfId="0" applyNumberFormat="1" applyFont="1" applyFill="1" applyBorder="1" applyAlignment="1" applyProtection="1">
      <alignment horizontal="right"/>
      <protection locked="0" hidden="1"/>
    </xf>
    <xf numFmtId="167" fontId="1" fillId="9" borderId="66" xfId="0" applyNumberFormat="1" applyFont="1" applyFill="1" applyBorder="1" applyAlignment="1" applyProtection="1">
      <alignment horizontal="right"/>
      <protection locked="0" hidden="1"/>
    </xf>
    <xf numFmtId="167" fontId="6" fillId="3" borderId="61" xfId="0" applyNumberFormat="1" applyFont="1" applyFill="1" applyBorder="1" applyAlignment="1" applyProtection="1">
      <alignment horizontal="right" vertical="center"/>
      <protection locked="0"/>
    </xf>
    <xf numFmtId="0" fontId="1" fillId="0" borderId="47" xfId="0" applyFont="1" applyBorder="1" applyAlignment="1">
      <alignment horizontal="center" wrapText="1"/>
    </xf>
    <xf numFmtId="0" fontId="1" fillId="0" borderId="49" xfId="0" applyFont="1" applyBorder="1" applyAlignment="1">
      <alignment horizontal="center" wrapText="1"/>
    </xf>
    <xf numFmtId="0" fontId="2" fillId="2" borderId="9" xfId="0" applyFont="1" applyFill="1" applyBorder="1" applyAlignment="1">
      <alignment horizontal="center" vertical="center"/>
    </xf>
    <xf numFmtId="0" fontId="2" fillId="2" borderId="17" xfId="0" applyFont="1" applyFill="1" applyBorder="1" applyAlignment="1">
      <alignment horizontal="center" vertical="center"/>
    </xf>
    <xf numFmtId="0" fontId="2" fillId="0" borderId="1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7" xfId="0" applyFont="1" applyBorder="1" applyAlignment="1">
      <alignment horizontal="center" vertical="center"/>
    </xf>
    <xf numFmtId="0" fontId="2" fillId="0" borderId="11" xfId="0" applyFont="1" applyBorder="1" applyAlignment="1">
      <alignment horizontal="center" vertical="center"/>
    </xf>
    <xf numFmtId="0" fontId="2" fillId="0" borderId="19" xfId="0" applyFont="1" applyBorder="1" applyAlignment="1">
      <alignment horizontal="center" vertical="center"/>
    </xf>
    <xf numFmtId="0" fontId="2" fillId="0" borderId="12" xfId="0" applyFont="1" applyBorder="1" applyAlignment="1">
      <alignment horizontal="center" vertical="center"/>
    </xf>
    <xf numFmtId="0" fontId="16" fillId="0" borderId="31" xfId="0" applyFont="1" applyBorder="1" applyAlignment="1">
      <alignment horizontal="left" vertical="center"/>
    </xf>
    <xf numFmtId="0" fontId="2" fillId="0" borderId="10" xfId="0" applyFont="1" applyBorder="1" applyAlignment="1">
      <alignment horizontal="center" vertical="center"/>
    </xf>
    <xf numFmtId="0" fontId="2" fillId="0" borderId="9"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4" xfId="0" applyFont="1" applyBorder="1" applyAlignment="1">
      <alignment horizontal="center" vertical="center" wrapText="1"/>
    </xf>
    <xf numFmtId="0" fontId="2" fillId="0" borderId="22" xfId="0" applyFont="1" applyBorder="1" applyAlignment="1">
      <alignment horizontal="center" vertical="center" wrapText="1"/>
    </xf>
    <xf numFmtId="0" fontId="15" fillId="0" borderId="53" xfId="0" applyNumberFormat="1" applyFont="1" applyBorder="1" applyAlignment="1">
      <alignment horizontal="center" vertical="center" wrapText="1"/>
    </xf>
    <xf numFmtId="0" fontId="15" fillId="0" borderId="54" xfId="0" applyNumberFormat="1" applyFont="1" applyBorder="1" applyAlignment="1">
      <alignment horizontal="center" vertical="center" wrapText="1"/>
    </xf>
    <xf numFmtId="0" fontId="5" fillId="0" borderId="52" xfId="0" applyNumberFormat="1" applyFont="1" applyBorder="1" applyAlignment="1">
      <alignment horizontal="center" vertical="center" wrapText="1"/>
    </xf>
    <xf numFmtId="0" fontId="5" fillId="0" borderId="55" xfId="0" applyNumberFormat="1" applyFont="1" applyBorder="1" applyAlignment="1">
      <alignment horizontal="center" vertical="center" wrapText="1"/>
    </xf>
    <xf numFmtId="0" fontId="5" fillId="0" borderId="47" xfId="0" applyNumberFormat="1" applyFont="1" applyBorder="1" applyAlignment="1">
      <alignment horizontal="center" vertical="center" wrapText="1"/>
    </xf>
    <xf numFmtId="0" fontId="5" fillId="0" borderId="56" xfId="0" applyNumberFormat="1" applyFont="1" applyBorder="1" applyAlignment="1">
      <alignment horizontal="center" vertical="center" wrapText="1"/>
    </xf>
    <xf numFmtId="0" fontId="28" fillId="0" borderId="0" xfId="4" applyNumberFormat="1" applyFont="1" applyAlignment="1">
      <alignment horizontal="center"/>
    </xf>
  </cellXfs>
  <cellStyles count="9">
    <cellStyle name="Обычный" xfId="0" builtinId="0"/>
    <cellStyle name="Обычный 2" xfId="3"/>
    <cellStyle name="Обычный 3" xfId="6"/>
    <cellStyle name="Обычный 4" xfId="8"/>
    <cellStyle name="Обычный_4. Комментарии" xfId="4"/>
    <cellStyle name="Пояснение" xfId="2" builtinId="53" customBuiltin="1"/>
    <cellStyle name="Процентный" xfId="5" builtinId="5"/>
    <cellStyle name="Процентный 2" xfId="7"/>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5C"/>
      <rgbColor rgb="FF808000"/>
      <rgbColor rgb="FF800080"/>
      <rgbColor rgb="FF008080"/>
      <rgbColor rgb="FFBFBFC0"/>
      <rgbColor rgb="FF808080"/>
      <rgbColor rgb="FF8EB4E3"/>
      <rgbColor rgb="FF993366"/>
      <rgbColor rgb="FFEBF1DE"/>
      <rgbColor rgb="FFDCE6F2"/>
      <rgbColor rgb="FF660066"/>
      <rgbColor rgb="FFFF8080"/>
      <rgbColor rgb="FF0066CC"/>
      <rgbColor rgb="FFB9CDE5"/>
      <rgbColor rgb="FF000080"/>
      <rgbColor rgb="FFFF00FF"/>
      <rgbColor rgb="FFD9D416"/>
      <rgbColor rgb="FF00FFFF"/>
      <rgbColor rgb="FF800080"/>
      <rgbColor rgb="FF800000"/>
      <rgbColor rgb="FF008080"/>
      <rgbColor rgb="FF0000FF"/>
      <rgbColor rgb="FF00B0F0"/>
      <rgbColor rgb="FFDFDFE0"/>
      <rgbColor rgb="FFCBE4E5"/>
      <rgbColor rgb="FFF2DCDB"/>
      <rgbColor rgb="FF93CDDD"/>
      <rgbColor rgb="FFB7DEE8"/>
      <rgbColor rgb="FFACC8BD"/>
      <rgbColor rgb="FFFCD5B5"/>
      <rgbColor rgb="FF3366FF"/>
      <rgbColor rgb="FF33CCCC"/>
      <rgbColor rgb="FF92D050"/>
      <rgbColor rgb="FFFFC000"/>
      <rgbColor rgb="FFFF9900"/>
      <rgbColor rgb="FFE46C0A"/>
      <rgbColor rgb="FF666699"/>
      <rgbColor rgb="FFA0A0A0"/>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CC"/>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845820</xdr:colOff>
      <xdr:row>38</xdr:row>
      <xdr:rowOff>121920</xdr:rowOff>
    </xdr:to>
    <xdr:sp macro="" textlink="">
      <xdr:nvSpPr>
        <xdr:cNvPr id="4098" name="shapetype_202" hidden="1">
          <a:extLst>
            <a:ext uri="{FF2B5EF4-FFF2-40B4-BE49-F238E27FC236}">
              <a16:creationId xmlns="" xmlns:a16="http://schemas.microsoft.com/office/drawing/2014/main" id="{00000000-0008-0000-0000-00000210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0241033%20&#1047;&#1045;&#1056;&#1053;&#1054;%20%201%20&#1082;&#1074;&#1072;&#1088;&#1090;&#1072;&#108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Ereshenkova/AppData/Local/Temp/&#1041;&#1040;&#1051;&#1040;&#1053;&#1057;&#1067;%204%20&#1082;&#1074;&#1072;&#1088;&#1090;&#1072;&#1083;%202022/000278649%20&#1047;&#1045;&#1056;&#1053;&#1054;%203%20&#1082;&#1074;&#1072;&#1088;&#1090;&#1072;&#1083;%202021%20&#1091;&#1090;&#1074;&#1077;&#1088;&#1078;&#1076;&#1077;&#108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Статистика"/>
      <sheetName val="2. Прогноз. Без корректировки"/>
      <sheetName val="3.Прогноз.С корректировкой Таб7"/>
      <sheetName val="Баланс"/>
      <sheetName val="4. Комментарии"/>
    </sheetNames>
    <sheetDataSet>
      <sheetData sheetId="0" refreshError="1">
        <row r="315">
          <cell r="T315">
            <v>0</v>
          </cell>
        </row>
        <row r="327">
          <cell r="T327">
            <v>0</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Статистика"/>
      <sheetName val="2. Прогноз. Без корректировки"/>
      <sheetName val="3.Прогноз.С корректировкой Таб7"/>
      <sheetName val="Баланс"/>
      <sheetName val="4. Комментарии"/>
    </sheetNames>
    <sheetDataSet>
      <sheetData sheetId="0">
        <row r="304">
          <cell r="U304">
            <v>0</v>
          </cell>
          <cell r="Z304">
            <v>0</v>
          </cell>
        </row>
        <row r="316">
          <cell r="U316">
            <v>21.425999999999998</v>
          </cell>
        </row>
        <row r="328">
          <cell r="U328">
            <v>0</v>
          </cell>
          <cell r="Z328">
            <v>0</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BL997"/>
  <sheetViews>
    <sheetView showGridLines="0" topLeftCell="A86" zoomScale="55" zoomScaleNormal="55" workbookViewId="0">
      <pane xSplit="2" topLeftCell="C1" activePane="topRight" state="frozen"/>
      <selection pane="topRight" activeCell="P213" sqref="P213"/>
    </sheetView>
  </sheetViews>
  <sheetFormatPr defaultRowHeight="15" outlineLevelRow="1" x14ac:dyDescent="0.25"/>
  <cols>
    <col min="1" max="1" width="46.42578125" customWidth="1"/>
    <col min="2" max="2" width="16.42578125" style="89"/>
    <col min="3" max="37" width="13.28515625" customWidth="1"/>
    <col min="38" max="39" width="10.7109375"/>
    <col min="40" max="40" width="11.28515625"/>
    <col min="41" max="41" width="10.7109375"/>
    <col min="42" max="42" width="10.42578125"/>
    <col min="44" max="44" width="10.28515625"/>
    <col min="45" max="45" width="8.5703125"/>
    <col min="47" max="49" width="8.5703125"/>
    <col min="53" max="1022" width="8.5703125"/>
  </cols>
  <sheetData>
    <row r="1" spans="1:52" x14ac:dyDescent="0.25">
      <c r="A1" s="44"/>
      <c r="B1" s="105" t="s">
        <v>24</v>
      </c>
      <c r="C1" s="103"/>
      <c r="D1" s="103"/>
      <c r="E1" s="103"/>
      <c r="F1" s="103"/>
      <c r="G1" s="5"/>
      <c r="H1" s="5"/>
      <c r="I1" s="4"/>
      <c r="J1" s="4"/>
      <c r="K1" s="201"/>
      <c r="AD1" s="528">
        <v>42767</v>
      </c>
    </row>
    <row r="2" spans="1:52" ht="30" x14ac:dyDescent="0.25">
      <c r="A2" s="106" t="s">
        <v>26</v>
      </c>
      <c r="B2" s="116"/>
      <c r="C2" s="104"/>
      <c r="D2" s="4"/>
      <c r="E2" s="4"/>
      <c r="F2" s="4"/>
    </row>
    <row r="3" spans="1:52" ht="30" x14ac:dyDescent="0.25">
      <c r="A3" s="106" t="s">
        <v>27</v>
      </c>
      <c r="B3" s="6"/>
      <c r="C3" s="104"/>
      <c r="D3" s="104"/>
      <c r="E3" s="104"/>
      <c r="F3" s="104"/>
      <c r="G3" s="4"/>
      <c r="H3" s="4"/>
      <c r="I3" s="4"/>
    </row>
    <row r="4" spans="1:52" ht="30" x14ac:dyDescent="0.25">
      <c r="A4" s="106" t="s">
        <v>30</v>
      </c>
      <c r="B4" s="117"/>
      <c r="C4" s="104"/>
      <c r="D4" s="104"/>
      <c r="E4" s="104"/>
      <c r="F4" s="104"/>
      <c r="G4" s="4"/>
      <c r="H4" s="4"/>
      <c r="I4" s="4"/>
    </row>
    <row r="5" spans="1:52" x14ac:dyDescent="0.25">
      <c r="A5" s="220"/>
      <c r="B5" s="104"/>
      <c r="C5" s="104"/>
      <c r="D5" s="104"/>
      <c r="E5" s="104"/>
      <c r="F5" s="104"/>
      <c r="G5" s="4"/>
      <c r="H5" s="4"/>
      <c r="I5" s="4"/>
    </row>
    <row r="6" spans="1:52" x14ac:dyDescent="0.25">
      <c r="A6" s="224" t="s">
        <v>25</v>
      </c>
      <c r="B6" s="85"/>
      <c r="C6" s="4"/>
      <c r="D6" s="1"/>
      <c r="E6" s="4"/>
      <c r="F6" s="1"/>
      <c r="G6" s="4"/>
      <c r="H6" s="1"/>
      <c r="I6" s="4"/>
    </row>
    <row r="7" spans="1:52" x14ac:dyDescent="0.25">
      <c r="A7" s="219" t="s">
        <v>197</v>
      </c>
      <c r="B7" s="85"/>
      <c r="C7" s="4"/>
      <c r="D7" s="4"/>
      <c r="E7" s="4"/>
      <c r="F7" s="4"/>
      <c r="G7" s="4"/>
      <c r="H7" s="4"/>
      <c r="I7" s="4"/>
    </row>
    <row r="8" spans="1:52" ht="15.75" thickBot="1" x14ac:dyDescent="0.3">
      <c r="A8" s="219" t="s">
        <v>200</v>
      </c>
      <c r="B8" s="85"/>
      <c r="C8" s="4"/>
      <c r="D8" s="4"/>
      <c r="E8" s="4"/>
      <c r="F8" s="4"/>
      <c r="G8" s="4"/>
      <c r="H8" s="4"/>
      <c r="I8" s="4"/>
    </row>
    <row r="9" spans="1:52" ht="15.75" thickBot="1" x14ac:dyDescent="0.3">
      <c r="A9" s="50" t="s">
        <v>28</v>
      </c>
      <c r="B9" s="51" t="s">
        <v>86</v>
      </c>
      <c r="C9" s="529" t="str">
        <f>(YEAR(Test_date)-3)&amp;" год"</f>
        <v>2018 год</v>
      </c>
      <c r="D9" s="530" t="str">
        <f>(LEFT(C9,4)+1)&amp;" год"</f>
        <v>2019 год</v>
      </c>
      <c r="E9" s="530" t="str">
        <f>(LEFT(D9,4)+1)&amp;" год"</f>
        <v>2020 год</v>
      </c>
      <c r="F9" s="530" t="str">
        <f>(LEFT(E9,4)+1)&amp;" год"</f>
        <v>2021 год</v>
      </c>
      <c r="G9" s="530" t="str">
        <f>(LEFT(F9,4)+1)&amp;" год"</f>
        <v>2022 год</v>
      </c>
      <c r="H9" s="530" t="str">
        <f>(LEFT(G9,4)+1)&amp;" год"</f>
        <v>2023 год</v>
      </c>
      <c r="I9" s="4"/>
    </row>
    <row r="10" spans="1:52" x14ac:dyDescent="0.25">
      <c r="A10" s="45" t="s">
        <v>31</v>
      </c>
      <c r="B10" s="86" t="s">
        <v>32</v>
      </c>
      <c r="C10" s="136">
        <f t="shared" ref="C10:H10" si="0">C11+C15++C19+C23+C27+C31+C35+C39+C43+C47+C51</f>
        <v>15.749999999999998</v>
      </c>
      <c r="D10" s="137">
        <f t="shared" si="0"/>
        <v>15.146000000000001</v>
      </c>
      <c r="E10" s="138">
        <f t="shared" si="0"/>
        <v>15.199999999999998</v>
      </c>
      <c r="F10" s="56">
        <f t="shared" si="0"/>
        <v>17.009999999999998</v>
      </c>
      <c r="G10" s="57">
        <f t="shared" si="0"/>
        <v>17.009999999999998</v>
      </c>
      <c r="H10" s="58">
        <f t="shared" si="0"/>
        <v>17.009999999999998</v>
      </c>
      <c r="I10" s="4"/>
      <c r="AZ10">
        <v>1</v>
      </c>
    </row>
    <row r="11" spans="1:52" x14ac:dyDescent="0.25">
      <c r="A11" s="77" t="s">
        <v>0</v>
      </c>
      <c r="B11" s="87" t="s">
        <v>32</v>
      </c>
      <c r="C11" s="76">
        <f t="shared" ref="C11:H11" si="1">SUM(C12:C14)</f>
        <v>4.07</v>
      </c>
      <c r="D11" s="10">
        <f t="shared" si="1"/>
        <v>3.46</v>
      </c>
      <c r="E11" s="55">
        <f t="shared" si="1"/>
        <v>3.6799999999999997</v>
      </c>
      <c r="F11" s="54">
        <f t="shared" si="1"/>
        <v>3.17</v>
      </c>
      <c r="G11" s="10">
        <f t="shared" si="1"/>
        <v>3.17</v>
      </c>
      <c r="H11" s="55">
        <f t="shared" si="1"/>
        <v>3.17</v>
      </c>
      <c r="I11" s="4"/>
      <c r="AZ11">
        <v>2</v>
      </c>
    </row>
    <row r="12" spans="1:52" x14ac:dyDescent="0.25">
      <c r="A12" s="18" t="s">
        <v>33</v>
      </c>
      <c r="B12" s="29" t="s">
        <v>32</v>
      </c>
      <c r="C12" s="581">
        <v>0.13</v>
      </c>
      <c r="D12" s="582">
        <v>0.68</v>
      </c>
      <c r="E12" s="583">
        <v>0.46500000000000002</v>
      </c>
      <c r="F12" s="583">
        <v>0.54</v>
      </c>
      <c r="G12" s="583">
        <v>0.54</v>
      </c>
      <c r="H12" s="583">
        <v>0.54</v>
      </c>
      <c r="I12" s="4"/>
      <c r="AY12" t="s">
        <v>132</v>
      </c>
      <c r="AZ12">
        <v>3</v>
      </c>
    </row>
    <row r="13" spans="1:52" x14ac:dyDescent="0.25">
      <c r="A13" s="18" t="s">
        <v>34</v>
      </c>
      <c r="B13" s="29" t="s">
        <v>32</v>
      </c>
      <c r="C13" s="581">
        <v>3.94</v>
      </c>
      <c r="D13" s="582">
        <v>2.78</v>
      </c>
      <c r="E13" s="583">
        <v>3.2149999999999999</v>
      </c>
      <c r="F13" s="583">
        <v>2.63</v>
      </c>
      <c r="G13" s="583">
        <v>2.63</v>
      </c>
      <c r="H13" s="583">
        <v>2.63</v>
      </c>
      <c r="I13" s="4"/>
      <c r="AY13" t="s">
        <v>132</v>
      </c>
      <c r="AZ13">
        <v>4</v>
      </c>
    </row>
    <row r="14" spans="1:52" x14ac:dyDescent="0.25">
      <c r="A14" s="18" t="s">
        <v>35</v>
      </c>
      <c r="B14" s="29" t="s">
        <v>32</v>
      </c>
      <c r="C14" s="581">
        <v>0</v>
      </c>
      <c r="D14" s="582">
        <v>0</v>
      </c>
      <c r="E14" s="583">
        <v>0</v>
      </c>
      <c r="F14" s="211">
        <v>0</v>
      </c>
      <c r="G14" s="584">
        <v>0</v>
      </c>
      <c r="H14" s="585">
        <v>0</v>
      </c>
      <c r="I14" s="4"/>
      <c r="AY14" t="s">
        <v>132</v>
      </c>
      <c r="AZ14">
        <v>5</v>
      </c>
    </row>
    <row r="15" spans="1:52" x14ac:dyDescent="0.25">
      <c r="A15" s="77" t="s">
        <v>1</v>
      </c>
      <c r="B15" s="87" t="s">
        <v>32</v>
      </c>
      <c r="C15" s="127">
        <f t="shared" ref="C15:H15" si="2">SUM(C16:C18)</f>
        <v>0.21</v>
      </c>
      <c r="D15" s="128">
        <f t="shared" si="2"/>
        <v>0.18000000000000002</v>
      </c>
      <c r="E15" s="129">
        <f t="shared" si="2"/>
        <v>0.32999999999999996</v>
      </c>
      <c r="F15" s="214">
        <f t="shared" si="2"/>
        <v>0.33</v>
      </c>
      <c r="G15" s="215">
        <f t="shared" si="2"/>
        <v>0.33</v>
      </c>
      <c r="H15" s="216">
        <f t="shared" si="2"/>
        <v>0.33</v>
      </c>
      <c r="I15" s="4"/>
      <c r="AZ15">
        <v>6</v>
      </c>
    </row>
    <row r="16" spans="1:52" x14ac:dyDescent="0.25">
      <c r="A16" s="18" t="s">
        <v>33</v>
      </c>
      <c r="B16" s="29" t="s">
        <v>32</v>
      </c>
      <c r="C16" s="581">
        <v>0.06</v>
      </c>
      <c r="D16" s="582">
        <v>0.04</v>
      </c>
      <c r="E16" s="583">
        <v>0.18</v>
      </c>
      <c r="F16" s="583">
        <v>0.2</v>
      </c>
      <c r="G16" s="583">
        <v>0.2</v>
      </c>
      <c r="H16" s="583">
        <v>0.2</v>
      </c>
      <c r="I16" s="4"/>
      <c r="AY16" t="s">
        <v>132</v>
      </c>
      <c r="AZ16">
        <v>7</v>
      </c>
    </row>
    <row r="17" spans="1:52" x14ac:dyDescent="0.25">
      <c r="A17" s="18" t="s">
        <v>34</v>
      </c>
      <c r="B17" s="29" t="s">
        <v>32</v>
      </c>
      <c r="C17" s="581">
        <v>0.15</v>
      </c>
      <c r="D17" s="582">
        <v>0.14000000000000001</v>
      </c>
      <c r="E17" s="583">
        <v>0.15</v>
      </c>
      <c r="F17" s="583">
        <v>0.13</v>
      </c>
      <c r="G17" s="583">
        <v>0.13</v>
      </c>
      <c r="H17" s="583">
        <v>0.13</v>
      </c>
      <c r="I17" s="4"/>
      <c r="AY17" t="s">
        <v>132</v>
      </c>
      <c r="AZ17">
        <v>8</v>
      </c>
    </row>
    <row r="18" spans="1:52" x14ac:dyDescent="0.25">
      <c r="A18" s="18" t="s">
        <v>35</v>
      </c>
      <c r="B18" s="29" t="s">
        <v>32</v>
      </c>
      <c r="C18" s="581">
        <v>0</v>
      </c>
      <c r="D18" s="582">
        <v>0</v>
      </c>
      <c r="E18" s="583">
        <v>0</v>
      </c>
      <c r="F18" s="211">
        <v>0</v>
      </c>
      <c r="G18" s="584">
        <v>0</v>
      </c>
      <c r="H18" s="585">
        <v>0</v>
      </c>
      <c r="I18" s="4"/>
      <c r="AY18" t="s">
        <v>132</v>
      </c>
      <c r="AZ18">
        <v>9</v>
      </c>
    </row>
    <row r="19" spans="1:52" x14ac:dyDescent="0.25">
      <c r="A19" s="77" t="s">
        <v>2</v>
      </c>
      <c r="B19" s="87" t="s">
        <v>32</v>
      </c>
      <c r="C19" s="127">
        <f t="shared" ref="C19:H19" si="3">SUM(C20:C22)</f>
        <v>6.46</v>
      </c>
      <c r="D19" s="128">
        <f t="shared" si="3"/>
        <v>5.33</v>
      </c>
      <c r="E19" s="129">
        <f t="shared" si="3"/>
        <v>5.5</v>
      </c>
      <c r="F19" s="214">
        <f t="shared" si="3"/>
        <v>5.9</v>
      </c>
      <c r="G19" s="215">
        <f t="shared" si="3"/>
        <v>5.9</v>
      </c>
      <c r="H19" s="216">
        <f t="shared" si="3"/>
        <v>5.9</v>
      </c>
      <c r="I19" s="4"/>
      <c r="AZ19">
        <v>10</v>
      </c>
    </row>
    <row r="20" spans="1:52" x14ac:dyDescent="0.25">
      <c r="A20" s="18" t="s">
        <v>33</v>
      </c>
      <c r="B20" s="29" t="s">
        <v>32</v>
      </c>
      <c r="C20" s="581">
        <v>0.68</v>
      </c>
      <c r="D20" s="582">
        <v>0.6</v>
      </c>
      <c r="E20" s="583">
        <v>1.34</v>
      </c>
      <c r="F20" s="583">
        <v>1.31</v>
      </c>
      <c r="G20" s="583">
        <v>1.31</v>
      </c>
      <c r="H20" s="583">
        <v>1.31</v>
      </c>
      <c r="I20" s="4"/>
      <c r="AY20" t="s">
        <v>132</v>
      </c>
      <c r="AZ20">
        <v>11</v>
      </c>
    </row>
    <row r="21" spans="1:52" x14ac:dyDescent="0.25">
      <c r="A21" s="18" t="s">
        <v>34</v>
      </c>
      <c r="B21" s="29" t="s">
        <v>32</v>
      </c>
      <c r="C21" s="581">
        <v>5.78</v>
      </c>
      <c r="D21" s="582">
        <v>4.7300000000000004</v>
      </c>
      <c r="E21" s="583">
        <v>4.16</v>
      </c>
      <c r="F21" s="211">
        <v>4.59</v>
      </c>
      <c r="G21" s="211">
        <v>4.59</v>
      </c>
      <c r="H21" s="211">
        <v>4.59</v>
      </c>
      <c r="I21" s="4"/>
      <c r="AY21" t="s">
        <v>132</v>
      </c>
      <c r="AZ21">
        <v>12</v>
      </c>
    </row>
    <row r="22" spans="1:52" x14ac:dyDescent="0.25">
      <c r="A22" s="18" t="s">
        <v>35</v>
      </c>
      <c r="B22" s="29" t="s">
        <v>32</v>
      </c>
      <c r="C22" s="581">
        <v>0</v>
      </c>
      <c r="D22" s="582">
        <v>0</v>
      </c>
      <c r="E22" s="583">
        <v>0</v>
      </c>
      <c r="F22" s="211">
        <v>0</v>
      </c>
      <c r="G22" s="584">
        <v>0</v>
      </c>
      <c r="H22" s="585">
        <v>0</v>
      </c>
      <c r="I22" s="4"/>
      <c r="AY22" t="s">
        <v>132</v>
      </c>
      <c r="AZ22">
        <v>13</v>
      </c>
    </row>
    <row r="23" spans="1:52" x14ac:dyDescent="0.25">
      <c r="A23" s="77" t="s">
        <v>3</v>
      </c>
      <c r="B23" s="87" t="s">
        <v>32</v>
      </c>
      <c r="C23" s="127">
        <f t="shared" ref="C23:H23" si="4">SUM(C24:C26)</f>
        <v>0.09</v>
      </c>
      <c r="D23" s="128">
        <f t="shared" si="4"/>
        <v>0.03</v>
      </c>
      <c r="E23" s="129">
        <f t="shared" si="4"/>
        <v>0.16</v>
      </c>
      <c r="F23" s="214">
        <f t="shared" si="4"/>
        <v>0.23</v>
      </c>
      <c r="G23" s="215">
        <f t="shared" si="4"/>
        <v>0.23</v>
      </c>
      <c r="H23" s="216">
        <f t="shared" si="4"/>
        <v>0.23</v>
      </c>
      <c r="I23" s="4"/>
      <c r="AZ23">
        <v>14</v>
      </c>
    </row>
    <row r="24" spans="1:52" x14ac:dyDescent="0.25">
      <c r="A24" s="18" t="s">
        <v>33</v>
      </c>
      <c r="B24" s="29" t="s">
        <v>32</v>
      </c>
      <c r="C24" s="581">
        <v>0.09</v>
      </c>
      <c r="D24" s="582">
        <v>0.03</v>
      </c>
      <c r="E24" s="583">
        <v>0.16</v>
      </c>
      <c r="F24" s="583">
        <v>0.23</v>
      </c>
      <c r="G24" s="583">
        <v>0.23</v>
      </c>
      <c r="H24" s="583">
        <v>0.23</v>
      </c>
      <c r="I24" s="4"/>
      <c r="AY24" t="s">
        <v>132</v>
      </c>
      <c r="AZ24">
        <v>15</v>
      </c>
    </row>
    <row r="25" spans="1:52" x14ac:dyDescent="0.25">
      <c r="A25" s="18" t="s">
        <v>34</v>
      </c>
      <c r="B25" s="29" t="s">
        <v>32</v>
      </c>
      <c r="C25" s="581">
        <v>0</v>
      </c>
      <c r="D25" s="582">
        <v>0</v>
      </c>
      <c r="E25" s="583">
        <v>0</v>
      </c>
      <c r="F25" s="211">
        <v>0</v>
      </c>
      <c r="G25" s="584">
        <v>0</v>
      </c>
      <c r="H25" s="585">
        <v>0</v>
      </c>
      <c r="I25" s="4"/>
      <c r="AY25" t="s">
        <v>132</v>
      </c>
      <c r="AZ25">
        <v>16</v>
      </c>
    </row>
    <row r="26" spans="1:52" x14ac:dyDescent="0.25">
      <c r="A26" s="18" t="s">
        <v>35</v>
      </c>
      <c r="B26" s="29" t="s">
        <v>32</v>
      </c>
      <c r="C26" s="581">
        <v>0</v>
      </c>
      <c r="D26" s="582">
        <v>0</v>
      </c>
      <c r="E26" s="583">
        <v>0</v>
      </c>
      <c r="F26" s="211">
        <v>0</v>
      </c>
      <c r="G26" s="584">
        <v>0</v>
      </c>
      <c r="H26" s="585">
        <v>0</v>
      </c>
      <c r="I26" s="4"/>
      <c r="AY26" t="s">
        <v>132</v>
      </c>
      <c r="AZ26">
        <v>17</v>
      </c>
    </row>
    <row r="27" spans="1:52" x14ac:dyDescent="0.25">
      <c r="A27" s="77" t="s">
        <v>4</v>
      </c>
      <c r="B27" s="87" t="s">
        <v>32</v>
      </c>
      <c r="C27" s="127">
        <f t="shared" ref="C27:H27" si="5">SUM(C28:C30)</f>
        <v>0.12</v>
      </c>
      <c r="D27" s="128">
        <f t="shared" si="5"/>
        <v>0.1</v>
      </c>
      <c r="E27" s="129">
        <f t="shared" si="5"/>
        <v>0.16</v>
      </c>
      <c r="F27" s="214">
        <f t="shared" si="5"/>
        <v>0.1</v>
      </c>
      <c r="G27" s="215">
        <f t="shared" si="5"/>
        <v>0.1</v>
      </c>
      <c r="H27" s="216">
        <f t="shared" si="5"/>
        <v>0.1</v>
      </c>
      <c r="I27" s="4"/>
      <c r="AZ27">
        <v>18</v>
      </c>
    </row>
    <row r="28" spans="1:52" x14ac:dyDescent="0.25">
      <c r="A28" s="18" t="s">
        <v>33</v>
      </c>
      <c r="B28" s="29" t="s">
        <v>32</v>
      </c>
      <c r="C28" s="581">
        <v>0</v>
      </c>
      <c r="D28" s="582">
        <v>0</v>
      </c>
      <c r="E28" s="583">
        <v>0</v>
      </c>
      <c r="F28" s="211">
        <v>0.1</v>
      </c>
      <c r="G28" s="211">
        <v>0.1</v>
      </c>
      <c r="H28" s="211">
        <v>0.1</v>
      </c>
      <c r="I28" s="4"/>
      <c r="AY28" t="s">
        <v>132</v>
      </c>
      <c r="AZ28">
        <v>19</v>
      </c>
    </row>
    <row r="29" spans="1:52" x14ac:dyDescent="0.25">
      <c r="A29" s="18" t="s">
        <v>34</v>
      </c>
      <c r="B29" s="29" t="s">
        <v>32</v>
      </c>
      <c r="C29" s="581">
        <v>0.12</v>
      </c>
      <c r="D29" s="582">
        <v>0.1</v>
      </c>
      <c r="E29" s="583">
        <v>0.16</v>
      </c>
      <c r="F29" s="211">
        <v>0</v>
      </c>
      <c r="G29" s="211">
        <v>0</v>
      </c>
      <c r="H29" s="211">
        <v>0</v>
      </c>
      <c r="I29" s="4"/>
      <c r="AY29" t="s">
        <v>132</v>
      </c>
      <c r="AZ29">
        <v>20</v>
      </c>
    </row>
    <row r="30" spans="1:52" x14ac:dyDescent="0.25">
      <c r="A30" s="18" t="s">
        <v>35</v>
      </c>
      <c r="B30" s="29" t="s">
        <v>32</v>
      </c>
      <c r="C30" s="581">
        <v>0</v>
      </c>
      <c r="D30" s="582">
        <v>0</v>
      </c>
      <c r="E30" s="583">
        <v>0</v>
      </c>
      <c r="F30" s="211">
        <v>0</v>
      </c>
      <c r="G30" s="584">
        <v>0</v>
      </c>
      <c r="H30" s="585">
        <v>0</v>
      </c>
      <c r="I30" s="4"/>
      <c r="AY30" t="s">
        <v>132</v>
      </c>
      <c r="AZ30">
        <v>21</v>
      </c>
    </row>
    <row r="31" spans="1:52" x14ac:dyDescent="0.25">
      <c r="A31" s="77" t="s">
        <v>5</v>
      </c>
      <c r="B31" s="87" t="s">
        <v>32</v>
      </c>
      <c r="C31" s="127">
        <f t="shared" ref="C31:H31" si="6">SUM(C32:C34)</f>
        <v>0</v>
      </c>
      <c r="D31" s="128">
        <f t="shared" si="6"/>
        <v>0</v>
      </c>
      <c r="E31" s="129">
        <f t="shared" si="6"/>
        <v>0</v>
      </c>
      <c r="F31" s="214">
        <f t="shared" si="6"/>
        <v>0</v>
      </c>
      <c r="G31" s="215">
        <f t="shared" si="6"/>
        <v>0</v>
      </c>
      <c r="H31" s="216">
        <f t="shared" si="6"/>
        <v>0</v>
      </c>
      <c r="I31" s="4"/>
      <c r="AZ31">
        <v>22</v>
      </c>
    </row>
    <row r="32" spans="1:52" x14ac:dyDescent="0.25">
      <c r="A32" s="18" t="s">
        <v>33</v>
      </c>
      <c r="B32" s="29" t="s">
        <v>32</v>
      </c>
      <c r="C32" s="151">
        <v>0</v>
      </c>
      <c r="D32" s="152">
        <v>0</v>
      </c>
      <c r="E32" s="153">
        <v>0</v>
      </c>
      <c r="F32" s="211">
        <v>0</v>
      </c>
      <c r="G32" s="212">
        <v>0</v>
      </c>
      <c r="H32" s="213">
        <v>0</v>
      </c>
      <c r="I32" s="4"/>
      <c r="O32" s="7"/>
      <c r="AY32" t="s">
        <v>132</v>
      </c>
      <c r="AZ32">
        <v>23</v>
      </c>
    </row>
    <row r="33" spans="1:52" x14ac:dyDescent="0.25">
      <c r="A33" s="18" t="s">
        <v>34</v>
      </c>
      <c r="B33" s="29" t="s">
        <v>32</v>
      </c>
      <c r="C33" s="151">
        <v>0</v>
      </c>
      <c r="D33" s="152">
        <v>0</v>
      </c>
      <c r="E33" s="153">
        <v>0</v>
      </c>
      <c r="F33" s="211">
        <v>0</v>
      </c>
      <c r="G33" s="212">
        <v>0</v>
      </c>
      <c r="H33" s="213">
        <v>0</v>
      </c>
      <c r="I33" s="4"/>
      <c r="AY33" t="s">
        <v>132</v>
      </c>
      <c r="AZ33">
        <v>24</v>
      </c>
    </row>
    <row r="34" spans="1:52" x14ac:dyDescent="0.25">
      <c r="A34" s="18" t="s">
        <v>35</v>
      </c>
      <c r="B34" s="29" t="s">
        <v>32</v>
      </c>
      <c r="C34" s="151">
        <v>0</v>
      </c>
      <c r="D34" s="152">
        <v>0</v>
      </c>
      <c r="E34" s="153">
        <v>0</v>
      </c>
      <c r="F34" s="211">
        <v>0</v>
      </c>
      <c r="G34" s="212">
        <v>0</v>
      </c>
      <c r="H34" s="213">
        <v>0</v>
      </c>
      <c r="I34" s="4"/>
      <c r="AY34" t="s">
        <v>132</v>
      </c>
      <c r="AZ34">
        <v>25</v>
      </c>
    </row>
    <row r="35" spans="1:52" x14ac:dyDescent="0.25">
      <c r="A35" s="77" t="s">
        <v>6</v>
      </c>
      <c r="B35" s="87" t="s">
        <v>32</v>
      </c>
      <c r="C35" s="127">
        <f t="shared" ref="C35:H35" si="7">SUM(C36:C38)</f>
        <v>0</v>
      </c>
      <c r="D35" s="128">
        <f t="shared" si="7"/>
        <v>0</v>
      </c>
      <c r="E35" s="129">
        <f t="shared" si="7"/>
        <v>0</v>
      </c>
      <c r="F35" s="214">
        <f t="shared" si="7"/>
        <v>0</v>
      </c>
      <c r="G35" s="215">
        <f t="shared" si="7"/>
        <v>0</v>
      </c>
      <c r="H35" s="216">
        <f t="shared" si="7"/>
        <v>0</v>
      </c>
      <c r="I35" s="4"/>
      <c r="AZ35">
        <v>26</v>
      </c>
    </row>
    <row r="36" spans="1:52" x14ac:dyDescent="0.25">
      <c r="A36" s="18" t="s">
        <v>33</v>
      </c>
      <c r="B36" s="29" t="s">
        <v>32</v>
      </c>
      <c r="C36" s="151">
        <v>0</v>
      </c>
      <c r="D36" s="152">
        <v>0</v>
      </c>
      <c r="E36" s="153">
        <v>0</v>
      </c>
      <c r="F36" s="211">
        <v>0</v>
      </c>
      <c r="G36" s="212">
        <v>0</v>
      </c>
      <c r="H36" s="213">
        <v>0</v>
      </c>
      <c r="I36" s="4"/>
      <c r="AY36" t="s">
        <v>132</v>
      </c>
      <c r="AZ36">
        <v>27</v>
      </c>
    </row>
    <row r="37" spans="1:52" x14ac:dyDescent="0.25">
      <c r="A37" s="18" t="s">
        <v>34</v>
      </c>
      <c r="B37" s="29" t="s">
        <v>32</v>
      </c>
      <c r="C37" s="151">
        <v>0</v>
      </c>
      <c r="D37" s="152">
        <v>0</v>
      </c>
      <c r="E37" s="153">
        <v>0</v>
      </c>
      <c r="F37" s="211">
        <v>0</v>
      </c>
      <c r="G37" s="212">
        <v>0</v>
      </c>
      <c r="H37" s="213">
        <v>0</v>
      </c>
      <c r="I37" s="4"/>
      <c r="AY37" t="s">
        <v>132</v>
      </c>
      <c r="AZ37">
        <v>28</v>
      </c>
    </row>
    <row r="38" spans="1:52" x14ac:dyDescent="0.25">
      <c r="A38" s="18" t="s">
        <v>35</v>
      </c>
      <c r="B38" s="29" t="s">
        <v>32</v>
      </c>
      <c r="C38" s="151">
        <v>0</v>
      </c>
      <c r="D38" s="152">
        <v>0</v>
      </c>
      <c r="E38" s="153">
        <v>0</v>
      </c>
      <c r="F38" s="211">
        <v>0</v>
      </c>
      <c r="G38" s="212">
        <v>0</v>
      </c>
      <c r="H38" s="213">
        <v>0</v>
      </c>
      <c r="I38" s="4"/>
      <c r="AY38" t="s">
        <v>132</v>
      </c>
      <c r="AZ38">
        <v>29</v>
      </c>
    </row>
    <row r="39" spans="1:52" x14ac:dyDescent="0.25">
      <c r="A39" s="77" t="s">
        <v>7</v>
      </c>
      <c r="B39" s="87" t="s">
        <v>32</v>
      </c>
      <c r="C39" s="127">
        <f t="shared" ref="C39:H39" si="8">SUM(C40:C42)</f>
        <v>4.2</v>
      </c>
      <c r="D39" s="128">
        <f t="shared" si="8"/>
        <v>5.63</v>
      </c>
      <c r="E39" s="129">
        <f t="shared" si="8"/>
        <v>5.14</v>
      </c>
      <c r="F39" s="214">
        <f t="shared" si="8"/>
        <v>7.11</v>
      </c>
      <c r="G39" s="215">
        <f t="shared" si="8"/>
        <v>7.11</v>
      </c>
      <c r="H39" s="216">
        <f t="shared" si="8"/>
        <v>7.11</v>
      </c>
      <c r="I39" s="4"/>
      <c r="AZ39">
        <v>30</v>
      </c>
    </row>
    <row r="40" spans="1:52" x14ac:dyDescent="0.25">
      <c r="A40" s="18" t="s">
        <v>33</v>
      </c>
      <c r="B40" s="29" t="s">
        <v>32</v>
      </c>
      <c r="C40" s="581">
        <v>1.81</v>
      </c>
      <c r="D40" s="582">
        <v>1.88</v>
      </c>
      <c r="E40" s="583">
        <v>1.24</v>
      </c>
      <c r="F40" s="211">
        <v>4.41</v>
      </c>
      <c r="G40" s="211">
        <v>4.41</v>
      </c>
      <c r="H40" s="211">
        <v>4.41</v>
      </c>
      <c r="I40" s="4"/>
      <c r="AY40" t="s">
        <v>132</v>
      </c>
      <c r="AZ40">
        <v>31</v>
      </c>
    </row>
    <row r="41" spans="1:52" x14ac:dyDescent="0.25">
      <c r="A41" s="18" t="s">
        <v>34</v>
      </c>
      <c r="B41" s="29" t="s">
        <v>32</v>
      </c>
      <c r="C41" s="581">
        <v>2.39</v>
      </c>
      <c r="D41" s="582">
        <v>3.75</v>
      </c>
      <c r="E41" s="583">
        <v>3.9</v>
      </c>
      <c r="F41" s="211">
        <v>2.7</v>
      </c>
      <c r="G41" s="211">
        <v>2.7</v>
      </c>
      <c r="H41" s="211">
        <v>2.7</v>
      </c>
      <c r="I41" s="4"/>
      <c r="AY41" t="s">
        <v>132</v>
      </c>
      <c r="AZ41">
        <v>32</v>
      </c>
    </row>
    <row r="42" spans="1:52" x14ac:dyDescent="0.25">
      <c r="A42" s="21" t="s">
        <v>35</v>
      </c>
      <c r="B42" s="29" t="s">
        <v>32</v>
      </c>
      <c r="C42" s="581">
        <v>0</v>
      </c>
      <c r="D42" s="582">
        <v>0</v>
      </c>
      <c r="E42" s="583">
        <v>0</v>
      </c>
      <c r="F42" s="211">
        <v>0</v>
      </c>
      <c r="G42" s="584">
        <v>0</v>
      </c>
      <c r="H42" s="585">
        <v>0</v>
      </c>
      <c r="I42" s="4"/>
      <c r="AY42" t="s">
        <v>132</v>
      </c>
      <c r="AZ42">
        <v>33</v>
      </c>
    </row>
    <row r="43" spans="1:52" x14ac:dyDescent="0.25">
      <c r="A43" s="77" t="s">
        <v>8</v>
      </c>
      <c r="B43" s="87" t="s">
        <v>32</v>
      </c>
      <c r="C43" s="127">
        <f t="shared" ref="C43:H43" si="9">SUM(C44:C46)</f>
        <v>0</v>
      </c>
      <c r="D43" s="128">
        <f t="shared" si="9"/>
        <v>0</v>
      </c>
      <c r="E43" s="129">
        <f t="shared" si="9"/>
        <v>0</v>
      </c>
      <c r="F43" s="214">
        <f t="shared" si="9"/>
        <v>0</v>
      </c>
      <c r="G43" s="215">
        <f t="shared" si="9"/>
        <v>0</v>
      </c>
      <c r="H43" s="216">
        <f t="shared" si="9"/>
        <v>0</v>
      </c>
      <c r="I43" s="4"/>
      <c r="AZ43">
        <v>34</v>
      </c>
    </row>
    <row r="44" spans="1:52" x14ac:dyDescent="0.25">
      <c r="A44" s="18" t="s">
        <v>33</v>
      </c>
      <c r="B44" s="29" t="s">
        <v>32</v>
      </c>
      <c r="C44" s="151">
        <v>0</v>
      </c>
      <c r="D44" s="152">
        <v>0</v>
      </c>
      <c r="E44" s="153">
        <v>0</v>
      </c>
      <c r="F44" s="211">
        <v>0</v>
      </c>
      <c r="G44" s="212">
        <v>0</v>
      </c>
      <c r="H44" s="213">
        <v>0</v>
      </c>
      <c r="I44" s="4"/>
      <c r="AY44" t="s">
        <v>132</v>
      </c>
      <c r="AZ44">
        <v>35</v>
      </c>
    </row>
    <row r="45" spans="1:52" x14ac:dyDescent="0.25">
      <c r="A45" s="18" t="s">
        <v>34</v>
      </c>
      <c r="B45" s="29" t="s">
        <v>32</v>
      </c>
      <c r="C45" s="151">
        <v>0</v>
      </c>
      <c r="D45" s="152">
        <v>0</v>
      </c>
      <c r="E45" s="153">
        <v>0</v>
      </c>
      <c r="F45" s="211">
        <v>0</v>
      </c>
      <c r="G45" s="212">
        <v>0</v>
      </c>
      <c r="H45" s="213">
        <v>0</v>
      </c>
      <c r="I45" s="4"/>
      <c r="AY45" t="s">
        <v>132</v>
      </c>
      <c r="AZ45">
        <v>36</v>
      </c>
    </row>
    <row r="46" spans="1:52" x14ac:dyDescent="0.25">
      <c r="A46" s="18" t="s">
        <v>35</v>
      </c>
      <c r="B46" s="29" t="s">
        <v>32</v>
      </c>
      <c r="C46" s="151">
        <v>0</v>
      </c>
      <c r="D46" s="152">
        <v>0</v>
      </c>
      <c r="E46" s="153">
        <v>0</v>
      </c>
      <c r="F46" s="211">
        <v>0</v>
      </c>
      <c r="G46" s="212">
        <v>0</v>
      </c>
      <c r="H46" s="213">
        <v>0</v>
      </c>
      <c r="I46" s="4"/>
      <c r="AY46" t="s">
        <v>132</v>
      </c>
      <c r="AZ46">
        <v>37</v>
      </c>
    </row>
    <row r="47" spans="1:52" x14ac:dyDescent="0.25">
      <c r="A47" s="77" t="s">
        <v>9</v>
      </c>
      <c r="B47" s="87" t="s">
        <v>32</v>
      </c>
      <c r="C47" s="127">
        <f t="shared" ref="C47:H47" si="10">SUM(C48:C50)</f>
        <v>0.32</v>
      </c>
      <c r="D47" s="128">
        <f t="shared" si="10"/>
        <v>0.19</v>
      </c>
      <c r="E47" s="129">
        <f t="shared" si="10"/>
        <v>0.04</v>
      </c>
      <c r="F47" s="214">
        <f t="shared" si="10"/>
        <v>0.04</v>
      </c>
      <c r="G47" s="215">
        <f t="shared" si="10"/>
        <v>0.04</v>
      </c>
      <c r="H47" s="216">
        <f t="shared" si="10"/>
        <v>0.04</v>
      </c>
      <c r="I47" s="4"/>
      <c r="AZ47">
        <v>38</v>
      </c>
    </row>
    <row r="48" spans="1:52" x14ac:dyDescent="0.25">
      <c r="A48" s="18" t="s">
        <v>33</v>
      </c>
      <c r="B48" s="29" t="s">
        <v>32</v>
      </c>
      <c r="C48" s="581">
        <v>0.01</v>
      </c>
      <c r="D48" s="582">
        <v>0.04</v>
      </c>
      <c r="E48" s="582">
        <v>0</v>
      </c>
      <c r="F48" s="211">
        <v>0</v>
      </c>
      <c r="G48" s="584">
        <v>0</v>
      </c>
      <c r="H48" s="585">
        <v>0</v>
      </c>
      <c r="I48" s="4"/>
      <c r="AY48" t="s">
        <v>132</v>
      </c>
      <c r="AZ48">
        <v>39</v>
      </c>
    </row>
    <row r="49" spans="1:52" x14ac:dyDescent="0.25">
      <c r="A49" s="18" t="s">
        <v>34</v>
      </c>
      <c r="B49" s="29" t="s">
        <v>32</v>
      </c>
      <c r="C49" s="581">
        <v>0.31</v>
      </c>
      <c r="D49" s="582">
        <v>0.15</v>
      </c>
      <c r="E49" s="583">
        <v>0.04</v>
      </c>
      <c r="F49" s="583">
        <v>0.04</v>
      </c>
      <c r="G49" s="583">
        <v>0.04</v>
      </c>
      <c r="H49" s="583">
        <v>0.04</v>
      </c>
      <c r="I49" s="4"/>
      <c r="AY49" t="s">
        <v>132</v>
      </c>
      <c r="AZ49">
        <v>40</v>
      </c>
    </row>
    <row r="50" spans="1:52" x14ac:dyDescent="0.25">
      <c r="A50" s="18" t="s">
        <v>35</v>
      </c>
      <c r="B50" s="29" t="s">
        <v>32</v>
      </c>
      <c r="C50" s="581">
        <v>0</v>
      </c>
      <c r="D50" s="582">
        <v>0</v>
      </c>
      <c r="E50" s="583">
        <v>0</v>
      </c>
      <c r="F50" s="211">
        <v>0</v>
      </c>
      <c r="G50" s="584">
        <v>0</v>
      </c>
      <c r="H50" s="585">
        <v>0</v>
      </c>
      <c r="I50" s="4"/>
      <c r="AY50" t="s">
        <v>132</v>
      </c>
      <c r="AZ50">
        <v>41</v>
      </c>
    </row>
    <row r="51" spans="1:52" x14ac:dyDescent="0.25">
      <c r="A51" s="77" t="s">
        <v>10</v>
      </c>
      <c r="B51" s="87" t="s">
        <v>32</v>
      </c>
      <c r="C51" s="127">
        <f t="shared" ref="C51:H51" si="11">SUM(C52:C54)</f>
        <v>0.28000000000000003</v>
      </c>
      <c r="D51" s="128">
        <f t="shared" si="11"/>
        <v>0.22600000000000001</v>
      </c>
      <c r="E51" s="129">
        <f t="shared" si="11"/>
        <v>0.19</v>
      </c>
      <c r="F51" s="214">
        <f t="shared" si="11"/>
        <v>0.13</v>
      </c>
      <c r="G51" s="215">
        <f t="shared" si="11"/>
        <v>0.13</v>
      </c>
      <c r="H51" s="216">
        <f t="shared" si="11"/>
        <v>0.13</v>
      </c>
      <c r="I51" s="4"/>
      <c r="AZ51">
        <v>42</v>
      </c>
    </row>
    <row r="52" spans="1:52" x14ac:dyDescent="0.25">
      <c r="A52" s="18" t="s">
        <v>33</v>
      </c>
      <c r="B52" s="29" t="s">
        <v>32</v>
      </c>
      <c r="C52" s="581">
        <v>0.19600000000000001</v>
      </c>
      <c r="D52" s="582">
        <v>0.22600000000000001</v>
      </c>
      <c r="E52" s="583">
        <v>0.13</v>
      </c>
      <c r="F52" s="583">
        <v>0.1</v>
      </c>
      <c r="G52" s="583">
        <v>0.1</v>
      </c>
      <c r="H52" s="583">
        <v>0.1</v>
      </c>
      <c r="I52" s="4"/>
      <c r="AY52" t="s">
        <v>132</v>
      </c>
      <c r="AZ52">
        <v>43</v>
      </c>
    </row>
    <row r="53" spans="1:52" x14ac:dyDescent="0.25">
      <c r="A53" s="18" t="s">
        <v>34</v>
      </c>
      <c r="B53" s="29" t="s">
        <v>32</v>
      </c>
      <c r="C53" s="581">
        <v>8.4000000000000005E-2</v>
      </c>
      <c r="D53" s="582">
        <v>0</v>
      </c>
      <c r="E53" s="583">
        <v>0.06</v>
      </c>
      <c r="F53" s="583">
        <v>0.03</v>
      </c>
      <c r="G53" s="583">
        <v>0.03</v>
      </c>
      <c r="H53" s="583">
        <v>0.03</v>
      </c>
      <c r="I53" s="4"/>
      <c r="AY53" t="s">
        <v>132</v>
      </c>
      <c r="AZ53">
        <v>44</v>
      </c>
    </row>
    <row r="54" spans="1:52" ht="15.75" thickBot="1" x14ac:dyDescent="0.3">
      <c r="A54" s="65" t="s">
        <v>35</v>
      </c>
      <c r="B54" s="88" t="s">
        <v>32</v>
      </c>
      <c r="C54" s="586">
        <v>0</v>
      </c>
      <c r="D54" s="587">
        <v>0</v>
      </c>
      <c r="E54" s="588">
        <v>0</v>
      </c>
      <c r="F54" s="211">
        <v>0</v>
      </c>
      <c r="G54" s="584">
        <v>0</v>
      </c>
      <c r="H54" s="585">
        <v>0</v>
      </c>
      <c r="I54" s="4"/>
      <c r="AY54" t="s">
        <v>132</v>
      </c>
      <c r="AZ54">
        <v>45</v>
      </c>
    </row>
    <row r="55" spans="1:52" x14ac:dyDescent="0.25">
      <c r="A55" s="4"/>
      <c r="B55" s="85"/>
      <c r="C55" s="4"/>
      <c r="D55" s="4"/>
      <c r="E55" s="4"/>
      <c r="F55" s="4"/>
      <c r="G55" s="4"/>
      <c r="H55" s="4"/>
      <c r="I55" s="4"/>
    </row>
    <row r="56" spans="1:52" x14ac:dyDescent="0.25">
      <c r="A56" s="225" t="s">
        <v>36</v>
      </c>
      <c r="B56" s="85"/>
      <c r="C56" s="4"/>
      <c r="D56" s="4"/>
      <c r="E56" s="4"/>
      <c r="F56" s="4"/>
      <c r="G56" s="4"/>
      <c r="H56" s="4"/>
      <c r="I56" s="4"/>
    </row>
    <row r="57" spans="1:52" x14ac:dyDescent="0.25">
      <c r="A57" s="219" t="s">
        <v>193</v>
      </c>
      <c r="B57" s="85"/>
      <c r="C57" s="4"/>
      <c r="D57" s="4"/>
      <c r="E57" s="4"/>
      <c r="F57" s="4"/>
      <c r="G57" s="4"/>
      <c r="H57" s="4"/>
      <c r="I57" s="4"/>
    </row>
    <row r="58" spans="1:52" ht="15.75" thickBot="1" x14ac:dyDescent="0.3">
      <c r="A58" s="219" t="s">
        <v>194</v>
      </c>
      <c r="B58" s="85"/>
      <c r="C58" s="4"/>
      <c r="D58" s="4"/>
      <c r="E58" s="4"/>
      <c r="F58" s="4"/>
      <c r="G58" s="4"/>
      <c r="H58" s="4"/>
      <c r="I58" s="4"/>
    </row>
    <row r="59" spans="1:52" ht="15.75" thickBot="1" x14ac:dyDescent="0.3">
      <c r="A59" s="50" t="s">
        <v>28</v>
      </c>
      <c r="B59" s="51" t="s">
        <v>86</v>
      </c>
      <c r="C59" s="59" t="str">
        <f>YEAR(Test_date)&amp;" год"</f>
        <v>2021 год</v>
      </c>
      <c r="D59" s="60" t="s">
        <v>12</v>
      </c>
      <c r="E59" s="61" t="s">
        <v>13</v>
      </c>
      <c r="F59" s="61" t="s">
        <v>14</v>
      </c>
      <c r="G59" s="62" t="s">
        <v>15</v>
      </c>
      <c r="H59" s="63" t="str">
        <f>(LEFT(C59,4)+1)&amp;" год"</f>
        <v>2022 год</v>
      </c>
      <c r="I59" s="64" t="s">
        <v>12</v>
      </c>
      <c r="J59" s="61" t="s">
        <v>13</v>
      </c>
      <c r="K59" s="61" t="s">
        <v>14</v>
      </c>
      <c r="L59" s="62" t="s">
        <v>15</v>
      </c>
      <c r="M59" s="63" t="str">
        <f>(LEFT(H59,4)+1)&amp;" год"</f>
        <v>2023 год</v>
      </c>
      <c r="N59" s="64" t="s">
        <v>12</v>
      </c>
      <c r="O59" s="61" t="s">
        <v>13</v>
      </c>
      <c r="P59" s="61" t="s">
        <v>14</v>
      </c>
      <c r="Q59" s="62" t="s">
        <v>15</v>
      </c>
    </row>
    <row r="60" spans="1:52" x14ac:dyDescent="0.25">
      <c r="A60" s="80" t="s">
        <v>126</v>
      </c>
      <c r="B60" s="359"/>
      <c r="C60" s="81"/>
      <c r="D60" s="81"/>
      <c r="E60" s="81"/>
      <c r="F60" s="81"/>
      <c r="G60" s="81"/>
      <c r="H60" s="81"/>
      <c r="I60" s="81"/>
      <c r="J60" s="81"/>
      <c r="K60" s="81"/>
      <c r="L60" s="81"/>
      <c r="M60" s="81"/>
      <c r="N60" s="81"/>
      <c r="O60" s="81"/>
      <c r="P60" s="81"/>
      <c r="Q60" s="82"/>
    </row>
    <row r="61" spans="1:52" ht="30" x14ac:dyDescent="0.25">
      <c r="A61" s="350" t="s">
        <v>37</v>
      </c>
      <c r="B61" s="488" t="s">
        <v>189</v>
      </c>
      <c r="C61" s="231">
        <f t="shared" ref="C61:Q61" si="12">SUM(C62:C72)</f>
        <v>0</v>
      </c>
      <c r="D61" s="238">
        <f t="shared" si="12"/>
        <v>0</v>
      </c>
      <c r="E61" s="239">
        <f t="shared" si="12"/>
        <v>0</v>
      </c>
      <c r="F61" s="239">
        <f t="shared" si="12"/>
        <v>0</v>
      </c>
      <c r="G61" s="241">
        <f t="shared" si="12"/>
        <v>0</v>
      </c>
      <c r="H61" s="231">
        <f t="shared" si="12"/>
        <v>0</v>
      </c>
      <c r="I61" s="264">
        <f t="shared" si="12"/>
        <v>0</v>
      </c>
      <c r="J61" s="239">
        <f t="shared" si="12"/>
        <v>0</v>
      </c>
      <c r="K61" s="239">
        <f t="shared" si="12"/>
        <v>0</v>
      </c>
      <c r="L61" s="241">
        <f t="shared" si="12"/>
        <v>0</v>
      </c>
      <c r="M61" s="231">
        <f t="shared" si="12"/>
        <v>6.91</v>
      </c>
      <c r="N61" s="264">
        <f t="shared" si="12"/>
        <v>2</v>
      </c>
      <c r="O61" s="239">
        <f t="shared" si="12"/>
        <v>1.8</v>
      </c>
      <c r="P61" s="239">
        <f t="shared" si="12"/>
        <v>1.83</v>
      </c>
      <c r="Q61" s="241">
        <f t="shared" si="12"/>
        <v>1.2799999999999998</v>
      </c>
      <c r="AZ61">
        <v>46</v>
      </c>
    </row>
    <row r="62" spans="1:52" x14ac:dyDescent="0.25">
      <c r="A62" s="18" t="s">
        <v>0</v>
      </c>
      <c r="B62" s="28" t="s">
        <v>189</v>
      </c>
      <c r="C62" s="236">
        <f t="shared" ref="C62:C72" si="13">SUM(D62:G62)</f>
        <v>0</v>
      </c>
      <c r="D62" s="205">
        <v>0</v>
      </c>
      <c r="E62" s="206">
        <v>0</v>
      </c>
      <c r="F62" s="206">
        <v>0</v>
      </c>
      <c r="G62" s="207">
        <v>0</v>
      </c>
      <c r="H62" s="235">
        <f t="shared" ref="H62:H72" si="14">SUM(I62:L62)</f>
        <v>0</v>
      </c>
      <c r="I62" s="205">
        <v>0</v>
      </c>
      <c r="J62" s="206">
        <v>0</v>
      </c>
      <c r="K62" s="206">
        <v>0</v>
      </c>
      <c r="L62" s="207">
        <v>0</v>
      </c>
      <c r="M62" s="235">
        <f t="shared" ref="M62:M72" si="15">SUM(N62:Q62)</f>
        <v>1.85</v>
      </c>
      <c r="N62" s="205">
        <v>0.6</v>
      </c>
      <c r="O62" s="206">
        <v>0.55000000000000004</v>
      </c>
      <c r="P62" s="206">
        <v>0.35</v>
      </c>
      <c r="Q62" s="207">
        <v>0.35</v>
      </c>
      <c r="AY62" t="s">
        <v>132</v>
      </c>
      <c r="AZ62">
        <v>47</v>
      </c>
    </row>
    <row r="63" spans="1:52" x14ac:dyDescent="0.25">
      <c r="A63" s="18" t="s">
        <v>1</v>
      </c>
      <c r="B63" s="28" t="s">
        <v>189</v>
      </c>
      <c r="C63" s="236">
        <f t="shared" si="13"/>
        <v>0</v>
      </c>
      <c r="D63" s="205">
        <v>0</v>
      </c>
      <c r="E63" s="206">
        <v>0</v>
      </c>
      <c r="F63" s="206">
        <v>0</v>
      </c>
      <c r="G63" s="207">
        <v>0</v>
      </c>
      <c r="H63" s="235">
        <f t="shared" si="14"/>
        <v>0</v>
      </c>
      <c r="I63" s="205">
        <v>0</v>
      </c>
      <c r="J63" s="206">
        <v>0</v>
      </c>
      <c r="K63" s="206">
        <v>0</v>
      </c>
      <c r="L63" s="207">
        <v>0</v>
      </c>
      <c r="M63" s="235">
        <f t="shared" si="15"/>
        <v>1.03</v>
      </c>
      <c r="N63" s="205">
        <v>0.4</v>
      </c>
      <c r="O63" s="206">
        <v>0.25</v>
      </c>
      <c r="P63" s="206">
        <v>0.15</v>
      </c>
      <c r="Q63" s="207">
        <v>0.23</v>
      </c>
      <c r="AY63" t="s">
        <v>132</v>
      </c>
      <c r="AZ63">
        <v>48</v>
      </c>
    </row>
    <row r="64" spans="1:52" x14ac:dyDescent="0.25">
      <c r="A64" s="18" t="s">
        <v>2</v>
      </c>
      <c r="B64" s="28" t="s">
        <v>189</v>
      </c>
      <c r="C64" s="236">
        <f t="shared" si="13"/>
        <v>0</v>
      </c>
      <c r="D64" s="205">
        <v>0</v>
      </c>
      <c r="E64" s="206">
        <v>0</v>
      </c>
      <c r="F64" s="206">
        <v>0</v>
      </c>
      <c r="G64" s="207">
        <v>0</v>
      </c>
      <c r="H64" s="235">
        <f t="shared" si="14"/>
        <v>0</v>
      </c>
      <c r="I64" s="205">
        <v>0</v>
      </c>
      <c r="J64" s="206">
        <v>0</v>
      </c>
      <c r="K64" s="206">
        <v>0</v>
      </c>
      <c r="L64" s="207">
        <v>0</v>
      </c>
      <c r="M64" s="235">
        <f t="shared" si="15"/>
        <v>0</v>
      </c>
      <c r="N64" s="205">
        <v>0</v>
      </c>
      <c r="O64" s="206">
        <v>0</v>
      </c>
      <c r="P64" s="206">
        <v>0</v>
      </c>
      <c r="Q64" s="207">
        <v>0</v>
      </c>
      <c r="AY64" t="s">
        <v>132</v>
      </c>
      <c r="AZ64">
        <v>49</v>
      </c>
    </row>
    <row r="65" spans="1:52" x14ac:dyDescent="0.25">
      <c r="A65" s="18" t="s">
        <v>3</v>
      </c>
      <c r="B65" s="28" t="s">
        <v>189</v>
      </c>
      <c r="C65" s="236">
        <f t="shared" si="13"/>
        <v>0</v>
      </c>
      <c r="D65" s="205">
        <v>0</v>
      </c>
      <c r="E65" s="206">
        <v>0</v>
      </c>
      <c r="F65" s="206">
        <v>0</v>
      </c>
      <c r="G65" s="207">
        <v>0</v>
      </c>
      <c r="H65" s="235">
        <f t="shared" si="14"/>
        <v>0</v>
      </c>
      <c r="I65" s="205">
        <v>0</v>
      </c>
      <c r="J65" s="206">
        <v>0</v>
      </c>
      <c r="K65" s="206">
        <v>0</v>
      </c>
      <c r="L65" s="207">
        <v>0</v>
      </c>
      <c r="M65" s="235">
        <f t="shared" si="15"/>
        <v>0</v>
      </c>
      <c r="N65" s="205">
        <v>0</v>
      </c>
      <c r="O65" s="206">
        <v>0</v>
      </c>
      <c r="P65" s="206">
        <v>0</v>
      </c>
      <c r="Q65" s="207">
        <v>0</v>
      </c>
      <c r="AY65" t="s">
        <v>132</v>
      </c>
      <c r="AZ65">
        <v>50</v>
      </c>
    </row>
    <row r="66" spans="1:52" x14ac:dyDescent="0.25">
      <c r="A66" s="18" t="s">
        <v>4</v>
      </c>
      <c r="B66" s="28" t="s">
        <v>189</v>
      </c>
      <c r="C66" s="236">
        <f t="shared" si="13"/>
        <v>0</v>
      </c>
      <c r="D66" s="205">
        <v>0</v>
      </c>
      <c r="E66" s="206">
        <v>0</v>
      </c>
      <c r="F66" s="206">
        <v>0</v>
      </c>
      <c r="G66" s="207">
        <v>0</v>
      </c>
      <c r="H66" s="235">
        <f t="shared" si="14"/>
        <v>0</v>
      </c>
      <c r="I66" s="205">
        <v>0</v>
      </c>
      <c r="J66" s="206">
        <v>0</v>
      </c>
      <c r="K66" s="206">
        <v>0</v>
      </c>
      <c r="L66" s="207">
        <v>0</v>
      </c>
      <c r="M66" s="235">
        <f t="shared" si="15"/>
        <v>0</v>
      </c>
      <c r="N66" s="205">
        <v>0</v>
      </c>
      <c r="O66" s="206">
        <v>0</v>
      </c>
      <c r="P66" s="206">
        <v>0</v>
      </c>
      <c r="Q66" s="207">
        <v>0</v>
      </c>
      <c r="AY66" t="s">
        <v>132</v>
      </c>
      <c r="AZ66">
        <v>51</v>
      </c>
    </row>
    <row r="67" spans="1:52" x14ac:dyDescent="0.25">
      <c r="A67" s="18" t="s">
        <v>5</v>
      </c>
      <c r="B67" s="28" t="s">
        <v>189</v>
      </c>
      <c r="C67" s="236">
        <f t="shared" si="13"/>
        <v>0</v>
      </c>
      <c r="D67" s="205">
        <v>0</v>
      </c>
      <c r="E67" s="206">
        <v>0</v>
      </c>
      <c r="F67" s="206">
        <v>0</v>
      </c>
      <c r="G67" s="207">
        <v>0</v>
      </c>
      <c r="H67" s="235">
        <f t="shared" si="14"/>
        <v>0</v>
      </c>
      <c r="I67" s="205">
        <v>0</v>
      </c>
      <c r="J67" s="206">
        <v>0</v>
      </c>
      <c r="K67" s="206">
        <v>0</v>
      </c>
      <c r="L67" s="207">
        <v>0</v>
      </c>
      <c r="M67" s="235">
        <f t="shared" si="15"/>
        <v>0</v>
      </c>
      <c r="N67" s="205">
        <v>0</v>
      </c>
      <c r="O67" s="206">
        <v>0</v>
      </c>
      <c r="P67" s="206">
        <v>0</v>
      </c>
      <c r="Q67" s="207">
        <v>0</v>
      </c>
      <c r="AY67" t="s">
        <v>132</v>
      </c>
      <c r="AZ67">
        <v>52</v>
      </c>
    </row>
    <row r="68" spans="1:52" x14ac:dyDescent="0.25">
      <c r="A68" s="18" t="s">
        <v>6</v>
      </c>
      <c r="B68" s="28" t="s">
        <v>189</v>
      </c>
      <c r="C68" s="236">
        <f t="shared" si="13"/>
        <v>0</v>
      </c>
      <c r="D68" s="205">
        <v>0</v>
      </c>
      <c r="E68" s="206">
        <v>0</v>
      </c>
      <c r="F68" s="206">
        <v>0</v>
      </c>
      <c r="G68" s="207">
        <v>0</v>
      </c>
      <c r="H68" s="235">
        <f t="shared" si="14"/>
        <v>0</v>
      </c>
      <c r="I68" s="205">
        <v>0</v>
      </c>
      <c r="J68" s="206">
        <v>0</v>
      </c>
      <c r="K68" s="206">
        <v>0</v>
      </c>
      <c r="L68" s="207">
        <v>0</v>
      </c>
      <c r="M68" s="235">
        <f t="shared" si="15"/>
        <v>0</v>
      </c>
      <c r="N68" s="205">
        <v>0</v>
      </c>
      <c r="O68" s="206">
        <v>0</v>
      </c>
      <c r="P68" s="206">
        <v>0</v>
      </c>
      <c r="Q68" s="207">
        <v>0</v>
      </c>
      <c r="AY68" t="s">
        <v>132</v>
      </c>
      <c r="AZ68">
        <v>53</v>
      </c>
    </row>
    <row r="69" spans="1:52" x14ac:dyDescent="0.25">
      <c r="A69" s="18" t="s">
        <v>7</v>
      </c>
      <c r="B69" s="28" t="s">
        <v>189</v>
      </c>
      <c r="C69" s="236">
        <f t="shared" si="13"/>
        <v>0</v>
      </c>
      <c r="D69" s="205">
        <v>0</v>
      </c>
      <c r="E69" s="206">
        <v>0</v>
      </c>
      <c r="F69" s="206">
        <v>0</v>
      </c>
      <c r="G69" s="207">
        <v>0</v>
      </c>
      <c r="H69" s="235">
        <f t="shared" si="14"/>
        <v>0</v>
      </c>
      <c r="I69" s="205">
        <v>0</v>
      </c>
      <c r="J69" s="206">
        <v>0</v>
      </c>
      <c r="K69" s="206">
        <v>0</v>
      </c>
      <c r="L69" s="207">
        <v>0</v>
      </c>
      <c r="M69" s="235">
        <f t="shared" si="15"/>
        <v>4.03</v>
      </c>
      <c r="N69" s="205">
        <v>1</v>
      </c>
      <c r="O69" s="206">
        <v>1</v>
      </c>
      <c r="P69" s="206">
        <v>1.33</v>
      </c>
      <c r="Q69" s="207">
        <v>0.7</v>
      </c>
      <c r="AY69" t="s">
        <v>132</v>
      </c>
      <c r="AZ69">
        <v>54</v>
      </c>
    </row>
    <row r="70" spans="1:52" x14ac:dyDescent="0.25">
      <c r="A70" s="18" t="s">
        <v>8</v>
      </c>
      <c r="B70" s="28" t="s">
        <v>189</v>
      </c>
      <c r="C70" s="236">
        <f t="shared" si="13"/>
        <v>0</v>
      </c>
      <c r="D70" s="205">
        <v>0</v>
      </c>
      <c r="E70" s="206">
        <v>0</v>
      </c>
      <c r="F70" s="206">
        <v>0</v>
      </c>
      <c r="G70" s="207">
        <v>0</v>
      </c>
      <c r="H70" s="235">
        <f t="shared" si="14"/>
        <v>0</v>
      </c>
      <c r="I70" s="205">
        <v>0</v>
      </c>
      <c r="J70" s="206">
        <v>0</v>
      </c>
      <c r="K70" s="206">
        <v>0</v>
      </c>
      <c r="L70" s="207">
        <v>0</v>
      </c>
      <c r="M70" s="235">
        <f t="shared" si="15"/>
        <v>0</v>
      </c>
      <c r="N70" s="205">
        <v>0</v>
      </c>
      <c r="O70" s="206">
        <v>0</v>
      </c>
      <c r="P70" s="206">
        <v>0</v>
      </c>
      <c r="Q70" s="207">
        <v>0</v>
      </c>
      <c r="AY70" t="s">
        <v>132</v>
      </c>
      <c r="AZ70">
        <v>55</v>
      </c>
    </row>
    <row r="71" spans="1:52" x14ac:dyDescent="0.25">
      <c r="A71" s="18" t="s">
        <v>9</v>
      </c>
      <c r="B71" s="28" t="s">
        <v>189</v>
      </c>
      <c r="C71" s="236">
        <f t="shared" si="13"/>
        <v>0</v>
      </c>
      <c r="D71" s="205">
        <v>0</v>
      </c>
      <c r="E71" s="206">
        <v>0</v>
      </c>
      <c r="F71" s="206">
        <v>0</v>
      </c>
      <c r="G71" s="207">
        <v>0</v>
      </c>
      <c r="H71" s="235">
        <f t="shared" si="14"/>
        <v>0</v>
      </c>
      <c r="I71" s="205">
        <v>0</v>
      </c>
      <c r="J71" s="206">
        <v>0</v>
      </c>
      <c r="K71" s="206">
        <v>0</v>
      </c>
      <c r="L71" s="207">
        <v>0</v>
      </c>
      <c r="M71" s="235">
        <f t="shared" si="15"/>
        <v>0</v>
      </c>
      <c r="N71" s="205">
        <v>0</v>
      </c>
      <c r="O71" s="206">
        <v>0</v>
      </c>
      <c r="P71" s="206">
        <v>0</v>
      </c>
      <c r="Q71" s="207">
        <v>0</v>
      </c>
      <c r="AY71" t="s">
        <v>132</v>
      </c>
      <c r="AZ71">
        <v>56</v>
      </c>
    </row>
    <row r="72" spans="1:52" x14ac:dyDescent="0.25">
      <c r="A72" s="18" t="s">
        <v>10</v>
      </c>
      <c r="B72" s="28" t="s">
        <v>189</v>
      </c>
      <c r="C72" s="236">
        <f t="shared" si="13"/>
        <v>0</v>
      </c>
      <c r="D72" s="205">
        <v>0</v>
      </c>
      <c r="E72" s="206">
        <v>0</v>
      </c>
      <c r="F72" s="206">
        <v>0</v>
      </c>
      <c r="G72" s="207">
        <v>0</v>
      </c>
      <c r="H72" s="235">
        <f t="shared" si="14"/>
        <v>0</v>
      </c>
      <c r="I72" s="205">
        <v>0</v>
      </c>
      <c r="J72" s="206">
        <v>0</v>
      </c>
      <c r="K72" s="206">
        <v>0</v>
      </c>
      <c r="L72" s="207">
        <v>0</v>
      </c>
      <c r="M72" s="235">
        <f t="shared" si="15"/>
        <v>0</v>
      </c>
      <c r="N72" s="205">
        <v>0</v>
      </c>
      <c r="O72" s="206">
        <v>0</v>
      </c>
      <c r="P72" s="206">
        <v>0</v>
      </c>
      <c r="Q72" s="207">
        <v>0</v>
      </c>
      <c r="AY72" t="s">
        <v>132</v>
      </c>
      <c r="AZ72">
        <v>57</v>
      </c>
    </row>
    <row r="73" spans="1:52" x14ac:dyDescent="0.25">
      <c r="A73" s="83" t="s">
        <v>127</v>
      </c>
      <c r="B73" s="218"/>
      <c r="C73" s="360"/>
      <c r="D73" s="361"/>
      <c r="E73" s="361"/>
      <c r="F73" s="361"/>
      <c r="G73" s="361"/>
      <c r="H73" s="360"/>
      <c r="I73" s="361"/>
      <c r="J73" s="361"/>
      <c r="K73" s="361"/>
      <c r="L73" s="361"/>
      <c r="M73" s="360"/>
      <c r="N73" s="361"/>
      <c r="O73" s="361"/>
      <c r="P73" s="361"/>
      <c r="Q73" s="362"/>
    </row>
    <row r="74" spans="1:52" ht="30" x14ac:dyDescent="0.25">
      <c r="A74" s="350" t="s">
        <v>37</v>
      </c>
      <c r="B74" s="488" t="s">
        <v>189</v>
      </c>
      <c r="C74" s="231">
        <f t="shared" ref="C74:Q74" si="16">SUM(C75:C85)</f>
        <v>0</v>
      </c>
      <c r="D74" s="238">
        <f t="shared" si="16"/>
        <v>0</v>
      </c>
      <c r="E74" s="239">
        <f t="shared" si="16"/>
        <v>0</v>
      </c>
      <c r="F74" s="239">
        <f t="shared" si="16"/>
        <v>0</v>
      </c>
      <c r="G74" s="241">
        <f t="shared" si="16"/>
        <v>0</v>
      </c>
      <c r="H74" s="231">
        <f t="shared" si="16"/>
        <v>0</v>
      </c>
      <c r="I74" s="264">
        <f t="shared" si="16"/>
        <v>0</v>
      </c>
      <c r="J74" s="239">
        <f t="shared" si="16"/>
        <v>0</v>
      </c>
      <c r="K74" s="239">
        <f t="shared" si="16"/>
        <v>0</v>
      </c>
      <c r="L74" s="241">
        <f t="shared" si="16"/>
        <v>0</v>
      </c>
      <c r="M74" s="231">
        <f t="shared" si="16"/>
        <v>0</v>
      </c>
      <c r="N74" s="264">
        <f t="shared" si="16"/>
        <v>0</v>
      </c>
      <c r="O74" s="239">
        <f t="shared" si="16"/>
        <v>0</v>
      </c>
      <c r="P74" s="239">
        <f t="shared" si="16"/>
        <v>0</v>
      </c>
      <c r="Q74" s="241">
        <f t="shared" si="16"/>
        <v>0</v>
      </c>
      <c r="AZ74">
        <v>58</v>
      </c>
    </row>
    <row r="75" spans="1:52" x14ac:dyDescent="0.25">
      <c r="A75" s="18" t="s">
        <v>0</v>
      </c>
      <c r="B75" s="28" t="s">
        <v>189</v>
      </c>
      <c r="C75" s="236">
        <f t="shared" ref="C75:C85" si="17">SUM(D75:G75)</f>
        <v>0</v>
      </c>
      <c r="D75" s="205">
        <v>0</v>
      </c>
      <c r="E75" s="206">
        <v>0</v>
      </c>
      <c r="F75" s="206">
        <v>0</v>
      </c>
      <c r="G75" s="207">
        <v>0</v>
      </c>
      <c r="H75" s="235">
        <f t="shared" ref="H75:H85" si="18">SUM(I75:L75)</f>
        <v>0</v>
      </c>
      <c r="I75" s="205">
        <v>0</v>
      </c>
      <c r="J75" s="206">
        <v>0</v>
      </c>
      <c r="K75" s="206">
        <v>0</v>
      </c>
      <c r="L75" s="207">
        <v>0</v>
      </c>
      <c r="M75" s="235">
        <f t="shared" ref="M75:M85" si="19">SUM(N75:Q75)</f>
        <v>0</v>
      </c>
      <c r="N75" s="205">
        <v>0</v>
      </c>
      <c r="O75" s="206">
        <v>0</v>
      </c>
      <c r="P75" s="206">
        <v>0</v>
      </c>
      <c r="Q75" s="207">
        <v>0</v>
      </c>
      <c r="AY75" t="s">
        <v>132</v>
      </c>
      <c r="AZ75">
        <v>59</v>
      </c>
    </row>
    <row r="76" spans="1:52" x14ac:dyDescent="0.25">
      <c r="A76" s="18" t="s">
        <v>1</v>
      </c>
      <c r="B76" s="28" t="s">
        <v>189</v>
      </c>
      <c r="C76" s="236">
        <f t="shared" si="17"/>
        <v>0</v>
      </c>
      <c r="D76" s="205">
        <v>0</v>
      </c>
      <c r="E76" s="206">
        <v>0</v>
      </c>
      <c r="F76" s="206">
        <v>0</v>
      </c>
      <c r="G76" s="207">
        <v>0</v>
      </c>
      <c r="H76" s="235">
        <f t="shared" si="18"/>
        <v>0</v>
      </c>
      <c r="I76" s="205">
        <v>0</v>
      </c>
      <c r="J76" s="206">
        <v>0</v>
      </c>
      <c r="K76" s="206">
        <v>0</v>
      </c>
      <c r="L76" s="207">
        <v>0</v>
      </c>
      <c r="M76" s="235">
        <f t="shared" si="19"/>
        <v>0</v>
      </c>
      <c r="N76" s="205">
        <v>0</v>
      </c>
      <c r="O76" s="206">
        <v>0</v>
      </c>
      <c r="P76" s="206">
        <v>0</v>
      </c>
      <c r="Q76" s="207">
        <v>0</v>
      </c>
      <c r="AY76" t="s">
        <v>132</v>
      </c>
      <c r="AZ76">
        <v>60</v>
      </c>
    </row>
    <row r="77" spans="1:52" x14ac:dyDescent="0.25">
      <c r="A77" s="18" t="s">
        <v>2</v>
      </c>
      <c r="B77" s="28" t="s">
        <v>189</v>
      </c>
      <c r="C77" s="236">
        <f t="shared" si="17"/>
        <v>0</v>
      </c>
      <c r="D77" s="205">
        <v>0</v>
      </c>
      <c r="E77" s="206">
        <v>0</v>
      </c>
      <c r="F77" s="206">
        <v>0</v>
      </c>
      <c r="G77" s="207">
        <v>0</v>
      </c>
      <c r="H77" s="235">
        <f t="shared" si="18"/>
        <v>0</v>
      </c>
      <c r="I77" s="205">
        <v>0</v>
      </c>
      <c r="J77" s="206">
        <v>0</v>
      </c>
      <c r="K77" s="206">
        <v>0</v>
      </c>
      <c r="L77" s="207">
        <v>0</v>
      </c>
      <c r="M77" s="235">
        <f t="shared" si="19"/>
        <v>0</v>
      </c>
      <c r="N77" s="205">
        <v>0</v>
      </c>
      <c r="O77" s="206">
        <v>0</v>
      </c>
      <c r="P77" s="206">
        <v>0</v>
      </c>
      <c r="Q77" s="207">
        <v>0</v>
      </c>
      <c r="AY77" t="s">
        <v>132</v>
      </c>
      <c r="AZ77">
        <v>61</v>
      </c>
    </row>
    <row r="78" spans="1:52" x14ac:dyDescent="0.25">
      <c r="A78" s="18" t="s">
        <v>3</v>
      </c>
      <c r="B78" s="28" t="s">
        <v>189</v>
      </c>
      <c r="C78" s="236">
        <f t="shared" si="17"/>
        <v>0</v>
      </c>
      <c r="D78" s="205">
        <v>0</v>
      </c>
      <c r="E78" s="206">
        <v>0</v>
      </c>
      <c r="F78" s="206">
        <v>0</v>
      </c>
      <c r="G78" s="207">
        <v>0</v>
      </c>
      <c r="H78" s="235">
        <f t="shared" si="18"/>
        <v>0</v>
      </c>
      <c r="I78" s="205">
        <v>0</v>
      </c>
      <c r="J78" s="206">
        <v>0</v>
      </c>
      <c r="K78" s="206">
        <v>0</v>
      </c>
      <c r="L78" s="207">
        <v>0</v>
      </c>
      <c r="M78" s="235">
        <f t="shared" si="19"/>
        <v>0</v>
      </c>
      <c r="N78" s="205">
        <v>0</v>
      </c>
      <c r="O78" s="206">
        <v>0</v>
      </c>
      <c r="P78" s="206">
        <v>0</v>
      </c>
      <c r="Q78" s="207">
        <v>0</v>
      </c>
      <c r="AY78" t="s">
        <v>132</v>
      </c>
      <c r="AZ78">
        <v>62</v>
      </c>
    </row>
    <row r="79" spans="1:52" x14ac:dyDescent="0.25">
      <c r="A79" s="18" t="s">
        <v>4</v>
      </c>
      <c r="B79" s="28" t="s">
        <v>189</v>
      </c>
      <c r="C79" s="236">
        <f t="shared" si="17"/>
        <v>0</v>
      </c>
      <c r="D79" s="205">
        <v>0</v>
      </c>
      <c r="E79" s="206">
        <v>0</v>
      </c>
      <c r="F79" s="206">
        <v>0</v>
      </c>
      <c r="G79" s="207">
        <v>0</v>
      </c>
      <c r="H79" s="235">
        <f t="shared" si="18"/>
        <v>0</v>
      </c>
      <c r="I79" s="205">
        <v>0</v>
      </c>
      <c r="J79" s="206">
        <v>0</v>
      </c>
      <c r="K79" s="206">
        <v>0</v>
      </c>
      <c r="L79" s="207">
        <v>0</v>
      </c>
      <c r="M79" s="235">
        <f t="shared" si="19"/>
        <v>0</v>
      </c>
      <c r="N79" s="205">
        <v>0</v>
      </c>
      <c r="O79" s="206">
        <v>0</v>
      </c>
      <c r="P79" s="206">
        <v>0</v>
      </c>
      <c r="Q79" s="207">
        <v>0</v>
      </c>
      <c r="AY79" t="s">
        <v>132</v>
      </c>
      <c r="AZ79">
        <v>63</v>
      </c>
    </row>
    <row r="80" spans="1:52" x14ac:dyDescent="0.25">
      <c r="A80" s="18" t="s">
        <v>5</v>
      </c>
      <c r="B80" s="28" t="s">
        <v>189</v>
      </c>
      <c r="C80" s="236">
        <f t="shared" si="17"/>
        <v>0</v>
      </c>
      <c r="D80" s="205">
        <v>0</v>
      </c>
      <c r="E80" s="206">
        <v>0</v>
      </c>
      <c r="F80" s="206">
        <v>0</v>
      </c>
      <c r="G80" s="207">
        <v>0</v>
      </c>
      <c r="H80" s="235">
        <f t="shared" si="18"/>
        <v>0</v>
      </c>
      <c r="I80" s="205">
        <v>0</v>
      </c>
      <c r="J80" s="206">
        <v>0</v>
      </c>
      <c r="K80" s="206">
        <v>0</v>
      </c>
      <c r="L80" s="207">
        <v>0</v>
      </c>
      <c r="M80" s="235">
        <f t="shared" si="19"/>
        <v>0</v>
      </c>
      <c r="N80" s="205">
        <v>0</v>
      </c>
      <c r="O80" s="206">
        <v>0</v>
      </c>
      <c r="P80" s="206">
        <v>0</v>
      </c>
      <c r="Q80" s="207">
        <v>0</v>
      </c>
      <c r="AY80" t="s">
        <v>132</v>
      </c>
      <c r="AZ80">
        <v>64</v>
      </c>
    </row>
    <row r="81" spans="1:52" x14ac:dyDescent="0.25">
      <c r="A81" s="18" t="s">
        <v>6</v>
      </c>
      <c r="B81" s="28" t="s">
        <v>189</v>
      </c>
      <c r="C81" s="236">
        <f t="shared" si="17"/>
        <v>0</v>
      </c>
      <c r="D81" s="205">
        <v>0</v>
      </c>
      <c r="E81" s="206">
        <v>0</v>
      </c>
      <c r="F81" s="206">
        <v>0</v>
      </c>
      <c r="G81" s="207">
        <v>0</v>
      </c>
      <c r="H81" s="235">
        <f t="shared" si="18"/>
        <v>0</v>
      </c>
      <c r="I81" s="205">
        <v>0</v>
      </c>
      <c r="J81" s="206">
        <v>0</v>
      </c>
      <c r="K81" s="206">
        <v>0</v>
      </c>
      <c r="L81" s="207">
        <v>0</v>
      </c>
      <c r="M81" s="235">
        <f t="shared" si="19"/>
        <v>0</v>
      </c>
      <c r="N81" s="205">
        <v>0</v>
      </c>
      <c r="O81" s="206">
        <v>0</v>
      </c>
      <c r="P81" s="206">
        <v>0</v>
      </c>
      <c r="Q81" s="207">
        <v>0</v>
      </c>
      <c r="AY81" t="s">
        <v>132</v>
      </c>
      <c r="AZ81">
        <v>65</v>
      </c>
    </row>
    <row r="82" spans="1:52" x14ac:dyDescent="0.25">
      <c r="A82" s="18" t="s">
        <v>7</v>
      </c>
      <c r="B82" s="28" t="s">
        <v>189</v>
      </c>
      <c r="C82" s="236">
        <f t="shared" si="17"/>
        <v>0</v>
      </c>
      <c r="D82" s="205">
        <v>0</v>
      </c>
      <c r="E82" s="206">
        <v>0</v>
      </c>
      <c r="F82" s="206">
        <v>0</v>
      </c>
      <c r="G82" s="207">
        <v>0</v>
      </c>
      <c r="H82" s="235">
        <f t="shared" si="18"/>
        <v>0</v>
      </c>
      <c r="I82" s="205">
        <v>0</v>
      </c>
      <c r="J82" s="206">
        <v>0</v>
      </c>
      <c r="K82" s="206">
        <v>0</v>
      </c>
      <c r="L82" s="207">
        <v>0</v>
      </c>
      <c r="M82" s="235">
        <f t="shared" si="19"/>
        <v>0</v>
      </c>
      <c r="N82" s="205">
        <v>0</v>
      </c>
      <c r="O82" s="206">
        <v>0</v>
      </c>
      <c r="P82" s="206">
        <v>0</v>
      </c>
      <c r="Q82" s="207">
        <v>0</v>
      </c>
      <c r="AY82" t="s">
        <v>132</v>
      </c>
      <c r="AZ82">
        <v>66</v>
      </c>
    </row>
    <row r="83" spans="1:52" x14ac:dyDescent="0.25">
      <c r="A83" s="18" t="s">
        <v>8</v>
      </c>
      <c r="B83" s="28" t="s">
        <v>189</v>
      </c>
      <c r="C83" s="236">
        <f t="shared" si="17"/>
        <v>0</v>
      </c>
      <c r="D83" s="205">
        <v>0</v>
      </c>
      <c r="E83" s="206">
        <v>0</v>
      </c>
      <c r="F83" s="206">
        <v>0</v>
      </c>
      <c r="G83" s="207">
        <v>0</v>
      </c>
      <c r="H83" s="235">
        <f t="shared" si="18"/>
        <v>0</v>
      </c>
      <c r="I83" s="205">
        <v>0</v>
      </c>
      <c r="J83" s="206">
        <v>0</v>
      </c>
      <c r="K83" s="206">
        <v>0</v>
      </c>
      <c r="L83" s="207">
        <v>0</v>
      </c>
      <c r="M83" s="235">
        <f t="shared" si="19"/>
        <v>0</v>
      </c>
      <c r="N83" s="205">
        <v>0</v>
      </c>
      <c r="O83" s="206">
        <v>0</v>
      </c>
      <c r="P83" s="206">
        <v>0</v>
      </c>
      <c r="Q83" s="207">
        <v>0</v>
      </c>
      <c r="AY83" t="s">
        <v>132</v>
      </c>
      <c r="AZ83">
        <v>67</v>
      </c>
    </row>
    <row r="84" spans="1:52" x14ac:dyDescent="0.25">
      <c r="A84" s="18" t="s">
        <v>9</v>
      </c>
      <c r="B84" s="28" t="s">
        <v>189</v>
      </c>
      <c r="C84" s="236">
        <f t="shared" si="17"/>
        <v>0</v>
      </c>
      <c r="D84" s="205">
        <v>0</v>
      </c>
      <c r="E84" s="206">
        <v>0</v>
      </c>
      <c r="F84" s="206">
        <v>0</v>
      </c>
      <c r="G84" s="207">
        <v>0</v>
      </c>
      <c r="H84" s="235">
        <f t="shared" si="18"/>
        <v>0</v>
      </c>
      <c r="I84" s="205">
        <v>0</v>
      </c>
      <c r="J84" s="206">
        <v>0</v>
      </c>
      <c r="K84" s="206">
        <v>0</v>
      </c>
      <c r="L84" s="207">
        <v>0</v>
      </c>
      <c r="M84" s="235">
        <f t="shared" si="19"/>
        <v>0</v>
      </c>
      <c r="N84" s="205">
        <v>0</v>
      </c>
      <c r="O84" s="206">
        <v>0</v>
      </c>
      <c r="P84" s="206">
        <v>0</v>
      </c>
      <c r="Q84" s="207">
        <v>0</v>
      </c>
      <c r="AY84" t="s">
        <v>132</v>
      </c>
      <c r="AZ84">
        <v>68</v>
      </c>
    </row>
    <row r="85" spans="1:52" x14ac:dyDescent="0.25">
      <c r="A85" s="18" t="s">
        <v>10</v>
      </c>
      <c r="B85" s="28" t="s">
        <v>189</v>
      </c>
      <c r="C85" s="236">
        <f t="shared" si="17"/>
        <v>0</v>
      </c>
      <c r="D85" s="205">
        <v>0</v>
      </c>
      <c r="E85" s="206">
        <v>0</v>
      </c>
      <c r="F85" s="206">
        <v>0</v>
      </c>
      <c r="G85" s="207">
        <v>0</v>
      </c>
      <c r="H85" s="235">
        <f t="shared" si="18"/>
        <v>0</v>
      </c>
      <c r="I85" s="205">
        <v>0</v>
      </c>
      <c r="J85" s="206">
        <v>0</v>
      </c>
      <c r="K85" s="206">
        <v>0</v>
      </c>
      <c r="L85" s="207">
        <v>0</v>
      </c>
      <c r="M85" s="235">
        <f t="shared" si="19"/>
        <v>0</v>
      </c>
      <c r="N85" s="205">
        <v>0</v>
      </c>
      <c r="O85" s="206">
        <v>0</v>
      </c>
      <c r="P85" s="206">
        <v>0</v>
      </c>
      <c r="Q85" s="207">
        <v>0</v>
      </c>
      <c r="AY85" t="s">
        <v>132</v>
      </c>
      <c r="AZ85">
        <v>69</v>
      </c>
    </row>
    <row r="86" spans="1:52" x14ac:dyDescent="0.25">
      <c r="A86" s="83" t="s">
        <v>128</v>
      </c>
      <c r="B86" s="218"/>
      <c r="C86" s="360"/>
      <c r="D86" s="361"/>
      <c r="E86" s="361"/>
      <c r="F86" s="361"/>
      <c r="G86" s="361"/>
      <c r="H86" s="360"/>
      <c r="I86" s="361"/>
      <c r="J86" s="361"/>
      <c r="K86" s="361"/>
      <c r="L86" s="361"/>
      <c r="M86" s="360"/>
      <c r="N86" s="361"/>
      <c r="O86" s="361"/>
      <c r="P86" s="361"/>
      <c r="Q86" s="362"/>
    </row>
    <row r="87" spans="1:52" ht="30" x14ac:dyDescent="0.25">
      <c r="A87" s="350" t="s">
        <v>37</v>
      </c>
      <c r="B87" s="488" t="s">
        <v>189</v>
      </c>
      <c r="C87" s="231">
        <f t="shared" ref="C87:Q87" si="20">SUM(C88:C98)</f>
        <v>0</v>
      </c>
      <c r="D87" s="238">
        <f t="shared" si="20"/>
        <v>0</v>
      </c>
      <c r="E87" s="239">
        <f t="shared" si="20"/>
        <v>0</v>
      </c>
      <c r="F87" s="239">
        <f t="shared" si="20"/>
        <v>0</v>
      </c>
      <c r="G87" s="241">
        <f t="shared" si="20"/>
        <v>0</v>
      </c>
      <c r="H87" s="231">
        <f t="shared" si="20"/>
        <v>0</v>
      </c>
      <c r="I87" s="264">
        <f t="shared" si="20"/>
        <v>0</v>
      </c>
      <c r="J87" s="239">
        <f t="shared" si="20"/>
        <v>0</v>
      </c>
      <c r="K87" s="239">
        <f t="shared" si="20"/>
        <v>0</v>
      </c>
      <c r="L87" s="241">
        <f t="shared" si="20"/>
        <v>0</v>
      </c>
      <c r="M87" s="231">
        <f t="shared" si="20"/>
        <v>0</v>
      </c>
      <c r="N87" s="264">
        <f t="shared" si="20"/>
        <v>0</v>
      </c>
      <c r="O87" s="239">
        <f t="shared" si="20"/>
        <v>0</v>
      </c>
      <c r="P87" s="239">
        <f t="shared" si="20"/>
        <v>0</v>
      </c>
      <c r="Q87" s="241">
        <f t="shared" si="20"/>
        <v>0</v>
      </c>
      <c r="AZ87">
        <v>70</v>
      </c>
    </row>
    <row r="88" spans="1:52" x14ac:dyDescent="0.25">
      <c r="A88" s="18" t="s">
        <v>0</v>
      </c>
      <c r="B88" s="28" t="s">
        <v>189</v>
      </c>
      <c r="C88" s="236">
        <f t="shared" ref="C88:C98" si="21">SUM(D88:G88)</f>
        <v>0</v>
      </c>
      <c r="D88" s="205">
        <v>0</v>
      </c>
      <c r="E88" s="206">
        <v>0</v>
      </c>
      <c r="F88" s="206">
        <v>0</v>
      </c>
      <c r="G88" s="207">
        <v>0</v>
      </c>
      <c r="H88" s="235">
        <f t="shared" ref="H88:H98" si="22">SUM(I88:L88)</f>
        <v>0</v>
      </c>
      <c r="I88" s="205">
        <v>0</v>
      </c>
      <c r="J88" s="206">
        <v>0</v>
      </c>
      <c r="K88" s="206">
        <v>0</v>
      </c>
      <c r="L88" s="207">
        <v>0</v>
      </c>
      <c r="M88" s="235">
        <f t="shared" ref="M88:M98" si="23">SUM(N88:Q88)</f>
        <v>0</v>
      </c>
      <c r="N88" s="205">
        <v>0</v>
      </c>
      <c r="O88" s="206">
        <v>0</v>
      </c>
      <c r="P88" s="206">
        <v>0</v>
      </c>
      <c r="Q88" s="207">
        <v>0</v>
      </c>
      <c r="AY88" t="s">
        <v>132</v>
      </c>
      <c r="AZ88">
        <v>71</v>
      </c>
    </row>
    <row r="89" spans="1:52" x14ac:dyDescent="0.25">
      <c r="A89" s="18" t="s">
        <v>1</v>
      </c>
      <c r="B89" s="28" t="s">
        <v>189</v>
      </c>
      <c r="C89" s="236">
        <f t="shared" si="21"/>
        <v>0</v>
      </c>
      <c r="D89" s="205">
        <v>0</v>
      </c>
      <c r="E89" s="206">
        <v>0</v>
      </c>
      <c r="F89" s="206">
        <v>0</v>
      </c>
      <c r="G89" s="207">
        <v>0</v>
      </c>
      <c r="H89" s="235">
        <f t="shared" si="22"/>
        <v>0</v>
      </c>
      <c r="I89" s="205">
        <v>0</v>
      </c>
      <c r="J89" s="206">
        <v>0</v>
      </c>
      <c r="K89" s="206">
        <v>0</v>
      </c>
      <c r="L89" s="207">
        <v>0</v>
      </c>
      <c r="M89" s="235">
        <f t="shared" si="23"/>
        <v>0</v>
      </c>
      <c r="N89" s="205">
        <v>0</v>
      </c>
      <c r="O89" s="206">
        <v>0</v>
      </c>
      <c r="P89" s="206">
        <v>0</v>
      </c>
      <c r="Q89" s="207">
        <v>0</v>
      </c>
      <c r="AY89" t="s">
        <v>132</v>
      </c>
      <c r="AZ89">
        <v>72</v>
      </c>
    </row>
    <row r="90" spans="1:52" x14ac:dyDescent="0.25">
      <c r="A90" s="18" t="s">
        <v>2</v>
      </c>
      <c r="B90" s="28" t="s">
        <v>189</v>
      </c>
      <c r="C90" s="236">
        <f t="shared" si="21"/>
        <v>0</v>
      </c>
      <c r="D90" s="205">
        <v>0</v>
      </c>
      <c r="E90" s="206">
        <v>0</v>
      </c>
      <c r="F90" s="206">
        <v>0</v>
      </c>
      <c r="G90" s="207">
        <v>0</v>
      </c>
      <c r="H90" s="235">
        <f t="shared" si="22"/>
        <v>0</v>
      </c>
      <c r="I90" s="205">
        <v>0</v>
      </c>
      <c r="J90" s="206">
        <v>0</v>
      </c>
      <c r="K90" s="206">
        <v>0</v>
      </c>
      <c r="L90" s="207">
        <v>0</v>
      </c>
      <c r="M90" s="235">
        <f t="shared" si="23"/>
        <v>0</v>
      </c>
      <c r="N90" s="205">
        <v>0</v>
      </c>
      <c r="O90" s="206">
        <v>0</v>
      </c>
      <c r="P90" s="206">
        <v>0</v>
      </c>
      <c r="Q90" s="207">
        <v>0</v>
      </c>
      <c r="AY90" t="s">
        <v>132</v>
      </c>
      <c r="AZ90">
        <v>73</v>
      </c>
    </row>
    <row r="91" spans="1:52" x14ac:dyDescent="0.25">
      <c r="A91" s="18" t="s">
        <v>3</v>
      </c>
      <c r="B91" s="28" t="s">
        <v>189</v>
      </c>
      <c r="C91" s="236">
        <f t="shared" si="21"/>
        <v>0</v>
      </c>
      <c r="D91" s="205">
        <v>0</v>
      </c>
      <c r="E91" s="206">
        <v>0</v>
      </c>
      <c r="F91" s="206">
        <v>0</v>
      </c>
      <c r="G91" s="207">
        <v>0</v>
      </c>
      <c r="H91" s="235">
        <f t="shared" si="22"/>
        <v>0</v>
      </c>
      <c r="I91" s="205">
        <v>0</v>
      </c>
      <c r="J91" s="206">
        <v>0</v>
      </c>
      <c r="K91" s="206">
        <v>0</v>
      </c>
      <c r="L91" s="207">
        <v>0</v>
      </c>
      <c r="M91" s="235">
        <f t="shared" si="23"/>
        <v>0</v>
      </c>
      <c r="N91" s="205">
        <v>0</v>
      </c>
      <c r="O91" s="206">
        <v>0</v>
      </c>
      <c r="P91" s="206">
        <v>0</v>
      </c>
      <c r="Q91" s="207">
        <v>0</v>
      </c>
      <c r="AY91" t="s">
        <v>132</v>
      </c>
      <c r="AZ91">
        <v>74</v>
      </c>
    </row>
    <row r="92" spans="1:52" x14ac:dyDescent="0.25">
      <c r="A92" s="18" t="s">
        <v>4</v>
      </c>
      <c r="B92" s="28" t="s">
        <v>189</v>
      </c>
      <c r="C92" s="236">
        <f t="shared" si="21"/>
        <v>0</v>
      </c>
      <c r="D92" s="205">
        <v>0</v>
      </c>
      <c r="E92" s="206">
        <v>0</v>
      </c>
      <c r="F92" s="206">
        <v>0</v>
      </c>
      <c r="G92" s="207">
        <v>0</v>
      </c>
      <c r="H92" s="235">
        <f t="shared" si="22"/>
        <v>0</v>
      </c>
      <c r="I92" s="205">
        <v>0</v>
      </c>
      <c r="J92" s="206">
        <v>0</v>
      </c>
      <c r="K92" s="206">
        <v>0</v>
      </c>
      <c r="L92" s="207">
        <v>0</v>
      </c>
      <c r="M92" s="235">
        <f t="shared" si="23"/>
        <v>0</v>
      </c>
      <c r="N92" s="205">
        <v>0</v>
      </c>
      <c r="O92" s="206">
        <v>0</v>
      </c>
      <c r="P92" s="206">
        <v>0</v>
      </c>
      <c r="Q92" s="207">
        <v>0</v>
      </c>
      <c r="AY92" t="s">
        <v>132</v>
      </c>
      <c r="AZ92">
        <v>75</v>
      </c>
    </row>
    <row r="93" spans="1:52" x14ac:dyDescent="0.25">
      <c r="A93" s="18" t="s">
        <v>5</v>
      </c>
      <c r="B93" s="28" t="s">
        <v>189</v>
      </c>
      <c r="C93" s="236">
        <f t="shared" si="21"/>
        <v>0</v>
      </c>
      <c r="D93" s="205">
        <v>0</v>
      </c>
      <c r="E93" s="206">
        <v>0</v>
      </c>
      <c r="F93" s="206">
        <v>0</v>
      </c>
      <c r="G93" s="207">
        <v>0</v>
      </c>
      <c r="H93" s="235">
        <f t="shared" si="22"/>
        <v>0</v>
      </c>
      <c r="I93" s="205">
        <v>0</v>
      </c>
      <c r="J93" s="206">
        <v>0</v>
      </c>
      <c r="K93" s="206">
        <v>0</v>
      </c>
      <c r="L93" s="207">
        <v>0</v>
      </c>
      <c r="M93" s="235">
        <f t="shared" si="23"/>
        <v>0</v>
      </c>
      <c r="N93" s="205">
        <v>0</v>
      </c>
      <c r="O93" s="206">
        <v>0</v>
      </c>
      <c r="P93" s="206">
        <v>0</v>
      </c>
      <c r="Q93" s="207">
        <v>0</v>
      </c>
      <c r="AY93" t="s">
        <v>132</v>
      </c>
      <c r="AZ93">
        <v>76</v>
      </c>
    </row>
    <row r="94" spans="1:52" x14ac:dyDescent="0.25">
      <c r="A94" s="18" t="s">
        <v>6</v>
      </c>
      <c r="B94" s="28" t="s">
        <v>189</v>
      </c>
      <c r="C94" s="236">
        <f t="shared" si="21"/>
        <v>0</v>
      </c>
      <c r="D94" s="205">
        <v>0</v>
      </c>
      <c r="E94" s="206">
        <v>0</v>
      </c>
      <c r="F94" s="206">
        <v>0</v>
      </c>
      <c r="G94" s="207">
        <v>0</v>
      </c>
      <c r="H94" s="235">
        <f t="shared" si="22"/>
        <v>0</v>
      </c>
      <c r="I94" s="205">
        <v>0</v>
      </c>
      <c r="J94" s="206">
        <v>0</v>
      </c>
      <c r="K94" s="206">
        <v>0</v>
      </c>
      <c r="L94" s="207">
        <v>0</v>
      </c>
      <c r="M94" s="235">
        <f t="shared" si="23"/>
        <v>0</v>
      </c>
      <c r="N94" s="205">
        <v>0</v>
      </c>
      <c r="O94" s="206">
        <v>0</v>
      </c>
      <c r="P94" s="206">
        <v>0</v>
      </c>
      <c r="Q94" s="207">
        <v>0</v>
      </c>
      <c r="AY94" t="s">
        <v>132</v>
      </c>
      <c r="AZ94">
        <v>77</v>
      </c>
    </row>
    <row r="95" spans="1:52" x14ac:dyDescent="0.25">
      <c r="A95" s="18" t="s">
        <v>7</v>
      </c>
      <c r="B95" s="28" t="s">
        <v>189</v>
      </c>
      <c r="C95" s="236">
        <f t="shared" si="21"/>
        <v>0</v>
      </c>
      <c r="D95" s="205">
        <v>0</v>
      </c>
      <c r="E95" s="206">
        <v>0</v>
      </c>
      <c r="F95" s="206">
        <v>0</v>
      </c>
      <c r="G95" s="207">
        <v>0</v>
      </c>
      <c r="H95" s="235">
        <f t="shared" si="22"/>
        <v>0</v>
      </c>
      <c r="I95" s="205">
        <v>0</v>
      </c>
      <c r="J95" s="206">
        <v>0</v>
      </c>
      <c r="K95" s="206">
        <v>0</v>
      </c>
      <c r="L95" s="207">
        <v>0</v>
      </c>
      <c r="M95" s="235">
        <f t="shared" si="23"/>
        <v>0</v>
      </c>
      <c r="N95" s="205">
        <v>0</v>
      </c>
      <c r="O95" s="206">
        <v>0</v>
      </c>
      <c r="P95" s="206">
        <v>0</v>
      </c>
      <c r="Q95" s="207">
        <v>0</v>
      </c>
      <c r="AY95" t="s">
        <v>132</v>
      </c>
      <c r="AZ95">
        <v>78</v>
      </c>
    </row>
    <row r="96" spans="1:52" x14ac:dyDescent="0.25">
      <c r="A96" s="18" t="s">
        <v>8</v>
      </c>
      <c r="B96" s="28" t="s">
        <v>189</v>
      </c>
      <c r="C96" s="236">
        <f t="shared" si="21"/>
        <v>0</v>
      </c>
      <c r="D96" s="205">
        <v>0</v>
      </c>
      <c r="E96" s="206">
        <v>0</v>
      </c>
      <c r="F96" s="206">
        <v>0</v>
      </c>
      <c r="G96" s="207">
        <v>0</v>
      </c>
      <c r="H96" s="235">
        <f t="shared" si="22"/>
        <v>0</v>
      </c>
      <c r="I96" s="205">
        <v>0</v>
      </c>
      <c r="J96" s="206">
        <v>0</v>
      </c>
      <c r="K96" s="206">
        <v>0</v>
      </c>
      <c r="L96" s="207">
        <v>0</v>
      </c>
      <c r="M96" s="235">
        <f t="shared" si="23"/>
        <v>0</v>
      </c>
      <c r="N96" s="205">
        <v>0</v>
      </c>
      <c r="O96" s="206">
        <v>0</v>
      </c>
      <c r="P96" s="206">
        <v>0</v>
      </c>
      <c r="Q96" s="207">
        <v>0</v>
      </c>
      <c r="AY96" t="s">
        <v>132</v>
      </c>
      <c r="AZ96">
        <v>79</v>
      </c>
    </row>
    <row r="97" spans="1:52" x14ac:dyDescent="0.25">
      <c r="A97" s="18" t="s">
        <v>9</v>
      </c>
      <c r="B97" s="28" t="s">
        <v>189</v>
      </c>
      <c r="C97" s="236">
        <f t="shared" si="21"/>
        <v>0</v>
      </c>
      <c r="D97" s="205">
        <v>0</v>
      </c>
      <c r="E97" s="206">
        <v>0</v>
      </c>
      <c r="F97" s="206">
        <v>0</v>
      </c>
      <c r="G97" s="207">
        <v>0</v>
      </c>
      <c r="H97" s="235">
        <f t="shared" si="22"/>
        <v>0</v>
      </c>
      <c r="I97" s="205">
        <v>0</v>
      </c>
      <c r="J97" s="206">
        <v>0</v>
      </c>
      <c r="K97" s="206">
        <v>0</v>
      </c>
      <c r="L97" s="207">
        <v>0</v>
      </c>
      <c r="M97" s="235">
        <f t="shared" si="23"/>
        <v>0</v>
      </c>
      <c r="N97" s="205">
        <v>0</v>
      </c>
      <c r="O97" s="206">
        <v>0</v>
      </c>
      <c r="P97" s="206">
        <v>0</v>
      </c>
      <c r="Q97" s="207">
        <v>0</v>
      </c>
      <c r="AY97" t="s">
        <v>132</v>
      </c>
      <c r="AZ97">
        <v>80</v>
      </c>
    </row>
    <row r="98" spans="1:52" ht="15.75" thickBot="1" x14ac:dyDescent="0.3">
      <c r="A98" s="65" t="s">
        <v>10</v>
      </c>
      <c r="B98" s="35" t="s">
        <v>189</v>
      </c>
      <c r="C98" s="341">
        <f t="shared" si="21"/>
        <v>0</v>
      </c>
      <c r="D98" s="208">
        <v>0</v>
      </c>
      <c r="E98" s="209">
        <v>0</v>
      </c>
      <c r="F98" s="209">
        <v>0</v>
      </c>
      <c r="G98" s="210">
        <v>0</v>
      </c>
      <c r="H98" s="342">
        <f t="shared" si="22"/>
        <v>0</v>
      </c>
      <c r="I98" s="208">
        <v>0</v>
      </c>
      <c r="J98" s="209">
        <v>0</v>
      </c>
      <c r="K98" s="209">
        <v>0</v>
      </c>
      <c r="L98" s="210">
        <v>0</v>
      </c>
      <c r="M98" s="342">
        <f t="shared" si="23"/>
        <v>0</v>
      </c>
      <c r="N98" s="208">
        <v>0</v>
      </c>
      <c r="O98" s="209">
        <v>0</v>
      </c>
      <c r="P98" s="209">
        <v>0</v>
      </c>
      <c r="Q98" s="210">
        <v>0</v>
      </c>
      <c r="R98" s="4"/>
      <c r="S98" s="4"/>
      <c r="T98" s="4"/>
      <c r="U98" s="4"/>
      <c r="V98" s="4"/>
      <c r="W98" s="4"/>
      <c r="X98" s="4"/>
      <c r="Y98" s="4"/>
      <c r="Z98" s="4"/>
      <c r="AA98" s="4"/>
      <c r="AH98" s="4"/>
      <c r="AI98" s="4"/>
      <c r="AJ98" s="4"/>
      <c r="AK98" s="4"/>
      <c r="AL98" s="4"/>
      <c r="AM98" s="4"/>
      <c r="AN98" s="4"/>
      <c r="AO98" s="4"/>
      <c r="AP98" s="4"/>
      <c r="AQ98" s="4"/>
      <c r="AR98" s="4"/>
      <c r="AS98" s="4"/>
      <c r="AT98" s="4"/>
      <c r="AU98" s="4"/>
      <c r="AV98" s="4"/>
      <c r="AW98" s="4"/>
      <c r="AY98" t="s">
        <v>132</v>
      </c>
      <c r="AZ98">
        <v>81</v>
      </c>
    </row>
    <row r="99" spans="1:52" s="19" customFormat="1" x14ac:dyDescent="0.25">
      <c r="A99" s="107"/>
      <c r="B99" s="108"/>
      <c r="C99" s="109"/>
      <c r="D99" s="110"/>
      <c r="E99" s="110"/>
      <c r="F99" s="110"/>
      <c r="G99" s="110"/>
      <c r="H99" s="109"/>
      <c r="I99" s="110"/>
      <c r="J99" s="110"/>
      <c r="K99" s="110"/>
      <c r="L99" s="110"/>
      <c r="M99" s="109"/>
      <c r="N99" s="110"/>
      <c r="O99" s="110"/>
      <c r="P99" s="110"/>
      <c r="Q99" s="110"/>
      <c r="R99" s="111"/>
      <c r="S99" s="111"/>
      <c r="T99" s="111"/>
      <c r="U99" s="111"/>
      <c r="V99" s="111"/>
      <c r="W99" s="111"/>
      <c r="X99" s="111"/>
      <c r="Y99" s="111"/>
      <c r="Z99" s="111"/>
      <c r="AA99" s="111"/>
      <c r="AH99" s="111"/>
      <c r="AI99" s="111"/>
      <c r="AJ99" s="111"/>
      <c r="AK99" s="111"/>
      <c r="AL99" s="111"/>
      <c r="AM99" s="111"/>
      <c r="AN99" s="111"/>
      <c r="AO99" s="111"/>
      <c r="AP99" s="111"/>
      <c r="AQ99" s="111"/>
      <c r="AR99" s="111"/>
      <c r="AS99" s="111"/>
      <c r="AT99" s="111"/>
      <c r="AU99" s="111"/>
      <c r="AV99" s="111"/>
      <c r="AW99" s="111"/>
      <c r="AZ99"/>
    </row>
    <row r="100" spans="1:52" s="19" customFormat="1" x14ac:dyDescent="0.25">
      <c r="A100" s="225" t="s">
        <v>129</v>
      </c>
      <c r="B100" s="108"/>
      <c r="C100" s="109"/>
      <c r="D100" s="110"/>
      <c r="E100" s="110"/>
      <c r="F100" s="110"/>
      <c r="G100" s="110"/>
      <c r="H100" s="109"/>
      <c r="I100" s="110"/>
      <c r="J100" s="110"/>
      <c r="K100" s="110"/>
      <c r="L100" s="110"/>
      <c r="M100" s="109"/>
      <c r="N100" s="110"/>
      <c r="O100" s="110"/>
      <c r="P100" s="110"/>
      <c r="Q100" s="110"/>
      <c r="R100" s="111"/>
      <c r="S100" s="111"/>
      <c r="T100" s="111"/>
      <c r="U100" s="111"/>
      <c r="V100" s="111"/>
      <c r="W100" s="111"/>
      <c r="X100" s="111"/>
      <c r="Y100" s="111"/>
      <c r="Z100" s="111"/>
      <c r="AA100" s="111"/>
      <c r="AH100" s="111"/>
      <c r="AI100" s="111"/>
      <c r="AJ100" s="111"/>
      <c r="AK100" s="111"/>
      <c r="AL100" s="111"/>
      <c r="AM100" s="111"/>
      <c r="AN100" s="111"/>
      <c r="AO100" s="111"/>
      <c r="AP100" s="111"/>
      <c r="AQ100" s="111"/>
      <c r="AR100" s="111"/>
      <c r="AS100" s="111"/>
      <c r="AT100" s="111"/>
      <c r="AU100" s="111"/>
      <c r="AV100" s="111"/>
      <c r="AW100" s="111"/>
      <c r="AZ100"/>
    </row>
    <row r="101" spans="1:52" ht="15.75" thickBot="1" x14ac:dyDescent="0.3">
      <c r="A101" s="219" t="s">
        <v>130</v>
      </c>
      <c r="B101" s="85"/>
      <c r="C101" s="4"/>
      <c r="D101" s="4"/>
      <c r="E101" s="4"/>
      <c r="F101" s="4"/>
      <c r="G101" s="4"/>
      <c r="H101" s="4"/>
      <c r="I101" s="4"/>
      <c r="J101" s="4"/>
      <c r="K101" s="4"/>
      <c r="L101" s="4"/>
      <c r="M101" s="4"/>
      <c r="N101" s="4"/>
      <c r="O101" s="4"/>
      <c r="P101" s="4"/>
      <c r="Q101" s="4"/>
      <c r="R101" s="4"/>
      <c r="S101" s="4"/>
      <c r="T101" s="4"/>
      <c r="U101" s="4"/>
      <c r="V101" s="4"/>
      <c r="W101" s="4"/>
    </row>
    <row r="102" spans="1:52" s="89" customFormat="1" ht="14.65" customHeight="1" x14ac:dyDescent="0.25">
      <c r="A102" s="603" t="s">
        <v>38</v>
      </c>
      <c r="B102" s="601" t="s">
        <v>86</v>
      </c>
      <c r="C102" s="607" t="str">
        <f>(YEAR(Test_date)-3)&amp;" год"</f>
        <v>2018 год</v>
      </c>
      <c r="D102" s="609" t="str">
        <f>C102</f>
        <v>2018 год</v>
      </c>
      <c r="E102" s="604"/>
      <c r="F102" s="604"/>
      <c r="G102" s="611"/>
      <c r="H102" s="607" t="str">
        <f>(LEFT(C102,4)+1)&amp;" год"</f>
        <v>2019 год</v>
      </c>
      <c r="I102" s="609" t="str">
        <f>H102</f>
        <v>2019 год</v>
      </c>
      <c r="J102" s="604"/>
      <c r="K102" s="604"/>
      <c r="L102" s="611"/>
      <c r="M102" s="607" t="str">
        <f>(LEFT(H102,4)+1)&amp;" год"</f>
        <v>2020 год</v>
      </c>
      <c r="N102" s="609" t="str">
        <f>M102</f>
        <v>2020 год</v>
      </c>
      <c r="O102" s="604"/>
      <c r="P102" s="604"/>
      <c r="Q102" s="611"/>
    </row>
    <row r="103" spans="1:52" s="89" customFormat="1" ht="15.75" thickBot="1" x14ac:dyDescent="0.3">
      <c r="A103" s="606"/>
      <c r="B103" s="602"/>
      <c r="C103" s="608"/>
      <c r="D103" s="46" t="s">
        <v>12</v>
      </c>
      <c r="E103" s="47" t="s">
        <v>13</v>
      </c>
      <c r="F103" s="47" t="s">
        <v>14</v>
      </c>
      <c r="G103" s="48" t="s">
        <v>15</v>
      </c>
      <c r="H103" s="608"/>
      <c r="I103" s="46" t="s">
        <v>12</v>
      </c>
      <c r="J103" s="47" t="s">
        <v>13</v>
      </c>
      <c r="K103" s="47" t="s">
        <v>14</v>
      </c>
      <c r="L103" s="48" t="s">
        <v>15</v>
      </c>
      <c r="M103" s="608"/>
      <c r="N103" s="46" t="s">
        <v>12</v>
      </c>
      <c r="O103" s="47" t="s">
        <v>13</v>
      </c>
      <c r="P103" s="47" t="s">
        <v>14</v>
      </c>
      <c r="Q103" s="49" t="s">
        <v>15</v>
      </c>
    </row>
    <row r="104" spans="1:52" x14ac:dyDescent="0.25">
      <c r="A104" s="343" t="s">
        <v>16</v>
      </c>
      <c r="B104" s="90" t="s">
        <v>189</v>
      </c>
      <c r="C104" s="121">
        <f t="shared" ref="C104:Q104" si="24">SUM(C105:C115)</f>
        <v>36.997999999999998</v>
      </c>
      <c r="D104" s="430">
        <f t="shared" si="24"/>
        <v>36.997999999999998</v>
      </c>
      <c r="E104" s="431">
        <f t="shared" si="24"/>
        <v>23.177</v>
      </c>
      <c r="F104" s="431">
        <f t="shared" si="24"/>
        <v>21.058000000000003</v>
      </c>
      <c r="G104" s="432">
        <f t="shared" si="24"/>
        <v>23.710000000000004</v>
      </c>
      <c r="H104" s="121">
        <f t="shared" si="24"/>
        <v>36.56</v>
      </c>
      <c r="I104" s="430">
        <f t="shared" si="24"/>
        <v>36.56</v>
      </c>
      <c r="J104" s="431">
        <f t="shared" si="24"/>
        <v>25.545999999999999</v>
      </c>
      <c r="K104" s="431">
        <f t="shared" si="24"/>
        <v>25.451000000000001</v>
      </c>
      <c r="L104" s="432">
        <f t="shared" si="24"/>
        <v>35.710000000000008</v>
      </c>
      <c r="M104" s="121">
        <f t="shared" si="24"/>
        <v>176.34000000000003</v>
      </c>
      <c r="N104" s="430">
        <f t="shared" si="24"/>
        <v>176.34000000000003</v>
      </c>
      <c r="O104" s="431">
        <f t="shared" si="24"/>
        <v>83.835999999999999</v>
      </c>
      <c r="P104" s="431">
        <f t="shared" si="24"/>
        <v>70.76100000000001</v>
      </c>
      <c r="Q104" s="432">
        <f t="shared" si="24"/>
        <v>70.971000000000004</v>
      </c>
      <c r="R104" s="4"/>
      <c r="S104" s="4"/>
      <c r="T104" s="4"/>
      <c r="U104" s="4"/>
      <c r="V104" s="4"/>
      <c r="W104" s="4"/>
      <c r="AZ104">
        <v>82</v>
      </c>
    </row>
    <row r="105" spans="1:52" x14ac:dyDescent="0.25">
      <c r="A105" s="227" t="s">
        <v>0</v>
      </c>
      <c r="B105" s="29" t="s">
        <v>189</v>
      </c>
      <c r="C105" s="356">
        <f t="shared" ref="C105:C115" si="25">D105</f>
        <v>5.3959999999999999</v>
      </c>
      <c r="D105" s="154">
        <v>5.3959999999999999</v>
      </c>
      <c r="E105" s="122">
        <f>D249</f>
        <v>8.7829999999999995</v>
      </c>
      <c r="F105" s="122">
        <f t="shared" ref="F105:G105" si="26">E249</f>
        <v>9.4770000000000003</v>
      </c>
      <c r="G105" s="122">
        <f t="shared" si="26"/>
        <v>7.641</v>
      </c>
      <c r="H105" s="356">
        <f t="shared" ref="H105:H115" si="27">I105</f>
        <v>15.096</v>
      </c>
      <c r="I105" s="122">
        <f>G249</f>
        <v>15.096</v>
      </c>
      <c r="J105" s="122">
        <f t="shared" ref="J105:L105" si="28">I249</f>
        <v>8.9960000000000004</v>
      </c>
      <c r="K105" s="122">
        <f t="shared" si="28"/>
        <v>8.0559999999999992</v>
      </c>
      <c r="L105" s="122">
        <f t="shared" si="28"/>
        <v>7.0119999999999996</v>
      </c>
      <c r="M105" s="356">
        <f t="shared" ref="M105:M115" si="29">N105</f>
        <v>25.062999999999999</v>
      </c>
      <c r="N105" s="122">
        <f>L249</f>
        <v>25.062999999999999</v>
      </c>
      <c r="O105" s="122">
        <f t="shared" ref="O105:Q105" si="30">N249</f>
        <v>10.75</v>
      </c>
      <c r="P105" s="122">
        <f t="shared" si="30"/>
        <v>10.75</v>
      </c>
      <c r="Q105" s="126">
        <f t="shared" si="30"/>
        <v>10.75</v>
      </c>
      <c r="R105" s="4"/>
      <c r="S105" s="4"/>
      <c r="T105" s="8"/>
      <c r="U105" s="8"/>
      <c r="V105" s="8"/>
      <c r="W105" s="8"/>
      <c r="X105" s="8"/>
      <c r="Y105" s="8"/>
      <c r="Z105" s="8"/>
      <c r="AA105" s="8"/>
      <c r="AB105" s="8"/>
      <c r="AC105" s="8"/>
      <c r="AD105" s="8"/>
      <c r="AE105" s="8"/>
      <c r="AF105" s="8"/>
      <c r="AG105" s="8"/>
      <c r="AH105" s="8"/>
      <c r="AI105" s="8"/>
      <c r="AJ105" s="8"/>
      <c r="AK105" s="8"/>
      <c r="AL105" s="8"/>
      <c r="AY105" t="s">
        <v>132</v>
      </c>
      <c r="AZ105">
        <v>83</v>
      </c>
    </row>
    <row r="106" spans="1:52" x14ac:dyDescent="0.25">
      <c r="A106" s="227" t="s">
        <v>1</v>
      </c>
      <c r="B106" s="29" t="s">
        <v>189</v>
      </c>
      <c r="C106" s="236">
        <f t="shared" si="25"/>
        <v>4.12</v>
      </c>
      <c r="D106" s="154">
        <v>4.12</v>
      </c>
      <c r="E106" s="122">
        <f t="shared" ref="E106:G115" si="31">D250</f>
        <v>1.198</v>
      </c>
      <c r="F106" s="122">
        <f t="shared" si="31"/>
        <v>0.41899999999999998</v>
      </c>
      <c r="G106" s="122">
        <f t="shared" si="31"/>
        <v>1.147</v>
      </c>
      <c r="H106" s="236">
        <f t="shared" si="27"/>
        <v>2.34</v>
      </c>
      <c r="I106" s="122">
        <f t="shared" ref="I106:I115" si="32">G250</f>
        <v>2.34</v>
      </c>
      <c r="J106" s="122">
        <f t="shared" ref="J106:L106" si="33">I250</f>
        <v>1.1399999999999999</v>
      </c>
      <c r="K106" s="122">
        <f t="shared" si="33"/>
        <v>1.038</v>
      </c>
      <c r="L106" s="122">
        <f t="shared" si="33"/>
        <v>1.907</v>
      </c>
      <c r="M106" s="236">
        <f t="shared" si="29"/>
        <v>15.96</v>
      </c>
      <c r="N106" s="122">
        <f t="shared" ref="N106:N115" si="34">L250</f>
        <v>15.96</v>
      </c>
      <c r="O106" s="122">
        <f t="shared" ref="O106:Q106" si="35">N250</f>
        <v>13.063000000000001</v>
      </c>
      <c r="P106" s="122">
        <f t="shared" si="35"/>
        <v>13.063000000000001</v>
      </c>
      <c r="Q106" s="126">
        <f t="shared" si="35"/>
        <v>13.063000000000001</v>
      </c>
      <c r="R106" s="4"/>
      <c r="S106" s="4"/>
      <c r="T106" s="8"/>
      <c r="U106" s="8"/>
      <c r="V106" s="8"/>
      <c r="W106" s="8"/>
      <c r="X106" s="8"/>
      <c r="Y106" s="8"/>
      <c r="Z106" s="8"/>
      <c r="AA106" s="8"/>
      <c r="AB106" s="8"/>
      <c r="AC106" s="8"/>
      <c r="AD106" s="8"/>
      <c r="AE106" s="8"/>
      <c r="AF106" s="8"/>
      <c r="AG106" s="8"/>
      <c r="AH106" s="8"/>
      <c r="AI106" s="8"/>
      <c r="AJ106" s="8"/>
      <c r="AK106" s="8"/>
      <c r="AL106" s="8"/>
      <c r="AY106" t="s">
        <v>132</v>
      </c>
      <c r="AZ106">
        <v>84</v>
      </c>
    </row>
    <row r="107" spans="1:52" x14ac:dyDescent="0.25">
      <c r="A107" s="227" t="s">
        <v>2</v>
      </c>
      <c r="B107" s="29" t="s">
        <v>189</v>
      </c>
      <c r="C107" s="236">
        <f t="shared" si="25"/>
        <v>7.2690000000000001</v>
      </c>
      <c r="D107" s="154">
        <v>7.2690000000000001</v>
      </c>
      <c r="E107" s="122">
        <f t="shared" si="31"/>
        <v>2.6150000000000002</v>
      </c>
      <c r="F107" s="122">
        <f t="shared" si="31"/>
        <v>3.3450000000000002</v>
      </c>
      <c r="G107" s="122">
        <f t="shared" si="31"/>
        <v>4.5599999999999996</v>
      </c>
      <c r="H107" s="236">
        <f t="shared" si="27"/>
        <v>2.6280000000000001</v>
      </c>
      <c r="I107" s="122">
        <f t="shared" si="32"/>
        <v>2.6280000000000001</v>
      </c>
      <c r="J107" s="122">
        <f t="shared" ref="J107:L107" si="36">I251</f>
        <v>2.8780000000000001</v>
      </c>
      <c r="K107" s="122">
        <f t="shared" si="36"/>
        <v>3.1840000000000002</v>
      </c>
      <c r="L107" s="122">
        <f t="shared" si="36"/>
        <v>4.24</v>
      </c>
      <c r="M107" s="236">
        <f t="shared" si="29"/>
        <v>59.889000000000003</v>
      </c>
      <c r="N107" s="122">
        <f t="shared" si="34"/>
        <v>59.889000000000003</v>
      </c>
      <c r="O107" s="122">
        <f t="shared" ref="O107:Q107" si="37">N251</f>
        <v>18</v>
      </c>
      <c r="P107" s="122">
        <f t="shared" si="37"/>
        <v>4.9249999999999998</v>
      </c>
      <c r="Q107" s="126">
        <f t="shared" si="37"/>
        <v>4.9249999999999998</v>
      </c>
      <c r="R107" s="4"/>
      <c r="S107" s="4"/>
      <c r="T107" s="8"/>
      <c r="U107" s="8"/>
      <c r="V107" s="8"/>
      <c r="W107" s="8"/>
      <c r="X107" s="8"/>
      <c r="Y107" s="8"/>
      <c r="Z107" s="8"/>
      <c r="AA107" s="8"/>
      <c r="AB107" s="8"/>
      <c r="AC107" s="8"/>
      <c r="AD107" s="8"/>
      <c r="AE107" s="8"/>
      <c r="AF107" s="8"/>
      <c r="AG107" s="8"/>
      <c r="AH107" s="8"/>
      <c r="AI107" s="8"/>
      <c r="AJ107" s="8"/>
      <c r="AK107" s="8"/>
      <c r="AL107" s="8"/>
      <c r="AY107" t="s">
        <v>132</v>
      </c>
      <c r="AZ107">
        <v>85</v>
      </c>
    </row>
    <row r="108" spans="1:52" x14ac:dyDescent="0.25">
      <c r="A108" s="227" t="s">
        <v>3</v>
      </c>
      <c r="B108" s="29" t="s">
        <v>189</v>
      </c>
      <c r="C108" s="236">
        <f t="shared" si="25"/>
        <v>5.0149999999999997</v>
      </c>
      <c r="D108" s="154">
        <v>5.0149999999999997</v>
      </c>
      <c r="E108" s="122">
        <f t="shared" si="31"/>
        <v>1.915</v>
      </c>
      <c r="F108" s="122">
        <f t="shared" si="31"/>
        <v>4.7149999999999999</v>
      </c>
      <c r="G108" s="122">
        <f t="shared" si="31"/>
        <v>5.2830000000000004</v>
      </c>
      <c r="H108" s="236">
        <f t="shared" si="27"/>
        <v>4.9290000000000003</v>
      </c>
      <c r="I108" s="122">
        <f t="shared" si="32"/>
        <v>4.9290000000000003</v>
      </c>
      <c r="J108" s="122">
        <f t="shared" ref="J108:L108" si="38">I252</f>
        <v>5.3289999999999997</v>
      </c>
      <c r="K108" s="122">
        <f t="shared" si="38"/>
        <v>8.0969999999999995</v>
      </c>
      <c r="L108" s="122">
        <f t="shared" si="38"/>
        <v>6.6379999999999999</v>
      </c>
      <c r="M108" s="236">
        <f t="shared" si="29"/>
        <v>54.625</v>
      </c>
      <c r="N108" s="122">
        <f t="shared" si="34"/>
        <v>54.625</v>
      </c>
      <c r="O108" s="122">
        <f t="shared" ref="O108:Q108" si="39">N252</f>
        <v>39.024999999999999</v>
      </c>
      <c r="P108" s="122">
        <f t="shared" si="39"/>
        <v>39.024999999999999</v>
      </c>
      <c r="Q108" s="126">
        <f t="shared" si="39"/>
        <v>39.024999999999999</v>
      </c>
      <c r="R108" s="4"/>
      <c r="S108" s="4"/>
      <c r="T108" s="8"/>
      <c r="U108" s="8"/>
      <c r="V108" s="8"/>
      <c r="W108" s="8"/>
      <c r="X108" s="8"/>
      <c r="Y108" s="8"/>
      <c r="Z108" s="8"/>
      <c r="AA108" s="8"/>
      <c r="AB108" s="8"/>
      <c r="AC108" s="8"/>
      <c r="AD108" s="8"/>
      <c r="AE108" s="8"/>
      <c r="AF108" s="8"/>
      <c r="AG108" s="8"/>
      <c r="AH108" s="8"/>
      <c r="AI108" s="8"/>
      <c r="AJ108" s="8"/>
      <c r="AK108" s="8"/>
      <c r="AL108" s="8"/>
      <c r="AY108" t="s">
        <v>132</v>
      </c>
      <c r="AZ108">
        <v>86</v>
      </c>
    </row>
    <row r="109" spans="1:52" x14ac:dyDescent="0.25">
      <c r="A109" s="227" t="s">
        <v>4</v>
      </c>
      <c r="B109" s="29" t="s">
        <v>189</v>
      </c>
      <c r="C109" s="236">
        <f t="shared" si="25"/>
        <v>2.0419999999999998</v>
      </c>
      <c r="D109" s="154">
        <v>2.0419999999999998</v>
      </c>
      <c r="E109" s="122">
        <f t="shared" si="31"/>
        <v>1.5920000000000001</v>
      </c>
      <c r="F109" s="122">
        <f t="shared" si="31"/>
        <v>1.1779999999999999</v>
      </c>
      <c r="G109" s="122">
        <f t="shared" si="31"/>
        <v>1.3240000000000001</v>
      </c>
      <c r="H109" s="236">
        <f t="shared" si="27"/>
        <v>1.448</v>
      </c>
      <c r="I109" s="122">
        <f t="shared" si="32"/>
        <v>1.448</v>
      </c>
      <c r="J109" s="122">
        <f t="shared" ref="J109:L109" si="40">I253</f>
        <v>1.998</v>
      </c>
      <c r="K109" s="122">
        <f t="shared" si="40"/>
        <v>1.5840000000000001</v>
      </c>
      <c r="L109" s="122">
        <f t="shared" si="40"/>
        <v>1.73</v>
      </c>
      <c r="M109" s="236">
        <f t="shared" si="29"/>
        <v>1.8540000000000001</v>
      </c>
      <c r="N109" s="122">
        <f t="shared" si="34"/>
        <v>1.8540000000000001</v>
      </c>
      <c r="O109" s="122">
        <f t="shared" ref="O109:Q109" si="41">N253</f>
        <v>1.8540000000000001</v>
      </c>
      <c r="P109" s="122">
        <f t="shared" si="41"/>
        <v>1.8540000000000001</v>
      </c>
      <c r="Q109" s="126">
        <f t="shared" si="41"/>
        <v>2.0640000000000001</v>
      </c>
      <c r="R109" s="4"/>
      <c r="S109" s="4"/>
      <c r="T109" s="8"/>
      <c r="U109" s="8"/>
      <c r="V109" s="8"/>
      <c r="W109" s="8"/>
      <c r="X109" s="8"/>
      <c r="Y109" s="8"/>
      <c r="Z109" s="8"/>
      <c r="AA109" s="8"/>
      <c r="AB109" s="8"/>
      <c r="AC109" s="8"/>
      <c r="AD109" s="8"/>
      <c r="AE109" s="8"/>
      <c r="AF109" s="8"/>
      <c r="AG109" s="8"/>
      <c r="AH109" s="8"/>
      <c r="AI109" s="8"/>
      <c r="AJ109" s="8"/>
      <c r="AK109" s="8"/>
      <c r="AL109" s="8"/>
      <c r="AY109" t="s">
        <v>132</v>
      </c>
      <c r="AZ109">
        <v>87</v>
      </c>
    </row>
    <row r="110" spans="1:52" x14ac:dyDescent="0.25">
      <c r="A110" s="227" t="s">
        <v>5</v>
      </c>
      <c r="B110" s="29" t="s">
        <v>189</v>
      </c>
      <c r="C110" s="236">
        <f t="shared" si="25"/>
        <v>0</v>
      </c>
      <c r="D110" s="154">
        <v>0</v>
      </c>
      <c r="E110" s="122">
        <f t="shared" si="31"/>
        <v>0</v>
      </c>
      <c r="F110" s="122">
        <f t="shared" si="31"/>
        <v>0</v>
      </c>
      <c r="G110" s="122">
        <f t="shared" si="31"/>
        <v>0</v>
      </c>
      <c r="H110" s="236">
        <f t="shared" si="27"/>
        <v>0</v>
      </c>
      <c r="I110" s="122">
        <f t="shared" si="32"/>
        <v>0</v>
      </c>
      <c r="J110" s="122">
        <f t="shared" ref="J110:L110" si="42">I254</f>
        <v>0</v>
      </c>
      <c r="K110" s="122">
        <f t="shared" si="42"/>
        <v>0</v>
      </c>
      <c r="L110" s="122">
        <f t="shared" si="42"/>
        <v>0</v>
      </c>
      <c r="M110" s="236">
        <f t="shared" si="29"/>
        <v>0</v>
      </c>
      <c r="N110" s="122">
        <f t="shared" si="34"/>
        <v>0</v>
      </c>
      <c r="O110" s="122">
        <f t="shared" ref="O110:Q110" si="43">N254</f>
        <v>0</v>
      </c>
      <c r="P110" s="122">
        <f t="shared" si="43"/>
        <v>0</v>
      </c>
      <c r="Q110" s="126">
        <f t="shared" si="43"/>
        <v>0</v>
      </c>
      <c r="R110" s="4"/>
      <c r="S110" s="4"/>
      <c r="T110" s="8"/>
      <c r="U110" s="8"/>
      <c r="V110" s="8"/>
      <c r="W110" s="8"/>
      <c r="X110" s="8"/>
      <c r="Y110" s="8"/>
      <c r="Z110" s="8"/>
      <c r="AA110" s="8"/>
      <c r="AB110" s="8"/>
      <c r="AC110" s="8"/>
      <c r="AD110" s="8"/>
      <c r="AE110" s="8"/>
      <c r="AF110" s="8"/>
      <c r="AG110" s="8"/>
      <c r="AH110" s="8"/>
      <c r="AI110" s="8"/>
      <c r="AJ110" s="8"/>
      <c r="AK110" s="8"/>
      <c r="AL110" s="8"/>
      <c r="AY110" t="s">
        <v>132</v>
      </c>
      <c r="AZ110">
        <v>88</v>
      </c>
    </row>
    <row r="111" spans="1:52" x14ac:dyDescent="0.25">
      <c r="A111" s="227" t="s">
        <v>6</v>
      </c>
      <c r="B111" s="29" t="s">
        <v>189</v>
      </c>
      <c r="C111" s="236">
        <f t="shared" si="25"/>
        <v>0</v>
      </c>
      <c r="D111" s="154">
        <v>0</v>
      </c>
      <c r="E111" s="122">
        <f t="shared" si="31"/>
        <v>0</v>
      </c>
      <c r="F111" s="122">
        <f t="shared" si="31"/>
        <v>0</v>
      </c>
      <c r="G111" s="122">
        <f t="shared" si="31"/>
        <v>0</v>
      </c>
      <c r="H111" s="236">
        <f t="shared" si="27"/>
        <v>0</v>
      </c>
      <c r="I111" s="122">
        <f t="shared" si="32"/>
        <v>0</v>
      </c>
      <c r="J111" s="122">
        <f t="shared" ref="J111:L111" si="44">I255</f>
        <v>0</v>
      </c>
      <c r="K111" s="122">
        <f t="shared" si="44"/>
        <v>0</v>
      </c>
      <c r="L111" s="122">
        <f t="shared" si="44"/>
        <v>0</v>
      </c>
      <c r="M111" s="236">
        <f t="shared" si="29"/>
        <v>0</v>
      </c>
      <c r="N111" s="122">
        <f t="shared" si="34"/>
        <v>0</v>
      </c>
      <c r="O111" s="122">
        <f t="shared" ref="O111:Q111" si="45">N255</f>
        <v>0</v>
      </c>
      <c r="P111" s="122">
        <f t="shared" si="45"/>
        <v>0</v>
      </c>
      <c r="Q111" s="126">
        <f t="shared" si="45"/>
        <v>0</v>
      </c>
      <c r="R111" s="4"/>
      <c r="S111" s="4"/>
      <c r="T111" s="8"/>
      <c r="U111" s="8"/>
      <c r="V111" s="8"/>
      <c r="W111" s="8"/>
      <c r="X111" s="8"/>
      <c r="Y111" s="8"/>
      <c r="Z111" s="8"/>
      <c r="AA111" s="8"/>
      <c r="AB111" s="8"/>
      <c r="AC111" s="8"/>
      <c r="AD111" s="8"/>
      <c r="AE111" s="8"/>
      <c r="AF111" s="8"/>
      <c r="AG111" s="8"/>
      <c r="AH111" s="8"/>
      <c r="AI111" s="8"/>
      <c r="AJ111" s="8"/>
      <c r="AK111" s="8"/>
      <c r="AL111" s="8"/>
      <c r="AY111" t="s">
        <v>132</v>
      </c>
      <c r="AZ111">
        <v>89</v>
      </c>
    </row>
    <row r="112" spans="1:52" x14ac:dyDescent="0.25">
      <c r="A112" s="227" t="s">
        <v>7</v>
      </c>
      <c r="B112" s="29" t="s">
        <v>189</v>
      </c>
      <c r="C112" s="236">
        <f t="shared" si="25"/>
        <v>12.337</v>
      </c>
      <c r="D112" s="154">
        <v>12.337</v>
      </c>
      <c r="E112" s="122">
        <f t="shared" si="31"/>
        <v>5.9550000000000001</v>
      </c>
      <c r="F112" s="122">
        <f t="shared" si="31"/>
        <v>0.95899999999999996</v>
      </c>
      <c r="G112" s="122">
        <f t="shared" si="31"/>
        <v>2.5710000000000002</v>
      </c>
      <c r="H112" s="236">
        <f t="shared" si="27"/>
        <v>8.4719999999999995</v>
      </c>
      <c r="I112" s="122">
        <f t="shared" si="32"/>
        <v>8.4719999999999995</v>
      </c>
      <c r="J112" s="122">
        <f t="shared" ref="J112:L112" si="46">I256</f>
        <v>3.258</v>
      </c>
      <c r="K112" s="122">
        <f t="shared" si="46"/>
        <v>1.6990000000000001</v>
      </c>
      <c r="L112" s="122">
        <f t="shared" si="46"/>
        <v>12.679</v>
      </c>
      <c r="M112" s="236">
        <f t="shared" si="29"/>
        <v>16.702999999999999</v>
      </c>
      <c r="N112" s="122">
        <f t="shared" si="34"/>
        <v>16.702999999999999</v>
      </c>
      <c r="O112" s="122">
        <f t="shared" ref="O112:Q112" si="47">N256</f>
        <v>0</v>
      </c>
      <c r="P112" s="122">
        <f t="shared" si="47"/>
        <v>0</v>
      </c>
      <c r="Q112" s="126">
        <f t="shared" si="47"/>
        <v>0</v>
      </c>
      <c r="R112" s="4"/>
      <c r="S112" s="4"/>
      <c r="T112" s="8"/>
      <c r="U112" s="8"/>
      <c r="V112" s="8"/>
      <c r="W112" s="8"/>
      <c r="X112" s="8"/>
      <c r="Y112" s="8"/>
      <c r="Z112" s="8"/>
      <c r="AA112" s="8"/>
      <c r="AB112" s="8"/>
      <c r="AC112" s="8"/>
      <c r="AD112" s="8"/>
      <c r="AE112" s="8"/>
      <c r="AF112" s="8"/>
      <c r="AG112" s="8"/>
      <c r="AH112" s="8"/>
      <c r="AI112" s="8"/>
      <c r="AJ112" s="8"/>
      <c r="AK112" s="8"/>
      <c r="AL112" s="8"/>
      <c r="AY112" t="s">
        <v>132</v>
      </c>
      <c r="AZ112">
        <v>90</v>
      </c>
    </row>
    <row r="113" spans="1:52" x14ac:dyDescent="0.25">
      <c r="A113" s="227" t="s">
        <v>8</v>
      </c>
      <c r="B113" s="29" t="s">
        <v>189</v>
      </c>
      <c r="C113" s="236">
        <f t="shared" si="25"/>
        <v>0</v>
      </c>
      <c r="D113" s="154"/>
      <c r="E113" s="122">
        <f t="shared" si="31"/>
        <v>0</v>
      </c>
      <c r="F113" s="122">
        <f t="shared" si="31"/>
        <v>0</v>
      </c>
      <c r="G113" s="122">
        <f t="shared" si="31"/>
        <v>0</v>
      </c>
      <c r="H113" s="236">
        <f t="shared" si="27"/>
        <v>0</v>
      </c>
      <c r="I113" s="122">
        <f t="shared" si="32"/>
        <v>0</v>
      </c>
      <c r="J113" s="122">
        <f t="shared" ref="J113:L113" si="48">I257</f>
        <v>0</v>
      </c>
      <c r="K113" s="122">
        <f t="shared" si="48"/>
        <v>0</v>
      </c>
      <c r="L113" s="122">
        <f t="shared" si="48"/>
        <v>0</v>
      </c>
      <c r="M113" s="236">
        <f t="shared" si="29"/>
        <v>0</v>
      </c>
      <c r="N113" s="122">
        <f t="shared" si="34"/>
        <v>0</v>
      </c>
      <c r="O113" s="122">
        <f t="shared" ref="O113:Q113" si="49">N257</f>
        <v>0</v>
      </c>
      <c r="P113" s="122">
        <f t="shared" si="49"/>
        <v>0</v>
      </c>
      <c r="Q113" s="126">
        <f t="shared" si="49"/>
        <v>0</v>
      </c>
      <c r="R113" s="4"/>
      <c r="S113" s="4"/>
      <c r="T113" s="8"/>
      <c r="U113" s="8"/>
      <c r="V113" s="8"/>
      <c r="W113" s="8"/>
      <c r="X113" s="8"/>
      <c r="Y113" s="8"/>
      <c r="Z113" s="8"/>
      <c r="AA113" s="8"/>
      <c r="AB113" s="8"/>
      <c r="AC113" s="8"/>
      <c r="AD113" s="8"/>
      <c r="AE113" s="8"/>
      <c r="AF113" s="8"/>
      <c r="AG113" s="8"/>
      <c r="AH113" s="8"/>
      <c r="AI113" s="8"/>
      <c r="AJ113" s="8"/>
      <c r="AK113" s="8"/>
      <c r="AL113" s="8"/>
      <c r="AY113" t="s">
        <v>132</v>
      </c>
      <c r="AZ113">
        <v>91</v>
      </c>
    </row>
    <row r="114" spans="1:52" x14ac:dyDescent="0.25">
      <c r="A114" s="227" t="s">
        <v>9</v>
      </c>
      <c r="B114" s="29" t="s">
        <v>189</v>
      </c>
      <c r="C114" s="236">
        <f t="shared" si="25"/>
        <v>0.108</v>
      </c>
      <c r="D114" s="154">
        <v>0.108</v>
      </c>
      <c r="E114" s="122">
        <f t="shared" si="31"/>
        <v>0.378</v>
      </c>
      <c r="F114" s="122">
        <f t="shared" si="31"/>
        <v>0.84099999999999997</v>
      </c>
      <c r="G114" s="122">
        <f t="shared" si="31"/>
        <v>0.53300000000000003</v>
      </c>
      <c r="H114" s="236">
        <f t="shared" si="27"/>
        <v>0.625</v>
      </c>
      <c r="I114" s="122">
        <f t="shared" si="32"/>
        <v>0.625</v>
      </c>
      <c r="J114" s="122">
        <f t="shared" ref="J114:L114" si="50">I258</f>
        <v>0.89500000000000002</v>
      </c>
      <c r="K114" s="122">
        <f t="shared" si="50"/>
        <v>1.3580000000000001</v>
      </c>
      <c r="L114" s="122">
        <f t="shared" si="50"/>
        <v>1.069</v>
      </c>
      <c r="M114" s="236">
        <f t="shared" si="29"/>
        <v>1.1739999999999999</v>
      </c>
      <c r="N114" s="122">
        <f t="shared" si="34"/>
        <v>1.1739999999999999</v>
      </c>
      <c r="O114" s="122">
        <f t="shared" ref="O114:Q114" si="51">N258</f>
        <v>1.1439999999999999</v>
      </c>
      <c r="P114" s="122">
        <f t="shared" si="51"/>
        <v>1.1439999999999999</v>
      </c>
      <c r="Q114" s="126">
        <f t="shared" si="51"/>
        <v>1.1439999999999999</v>
      </c>
      <c r="R114" s="4"/>
      <c r="S114" s="4"/>
      <c r="T114" s="8"/>
      <c r="U114" s="8"/>
      <c r="V114" s="8"/>
      <c r="W114" s="8"/>
      <c r="X114" s="8"/>
      <c r="Y114" s="8"/>
      <c r="Z114" s="8"/>
      <c r="AA114" s="8"/>
      <c r="AB114" s="8"/>
      <c r="AC114" s="8"/>
      <c r="AD114" s="8"/>
      <c r="AE114" s="8"/>
      <c r="AF114" s="8"/>
      <c r="AG114" s="8"/>
      <c r="AH114" s="8"/>
      <c r="AI114" s="8"/>
      <c r="AJ114" s="8"/>
      <c r="AK114" s="8"/>
      <c r="AL114" s="8"/>
      <c r="AY114" t="s">
        <v>132</v>
      </c>
      <c r="AZ114">
        <v>92</v>
      </c>
    </row>
    <row r="115" spans="1:52" x14ac:dyDescent="0.25">
      <c r="A115" s="227" t="s">
        <v>10</v>
      </c>
      <c r="B115" s="29" t="s">
        <v>189</v>
      </c>
      <c r="C115" s="236">
        <f t="shared" si="25"/>
        <v>0.71099999999999997</v>
      </c>
      <c r="D115" s="154">
        <v>0.71099999999999997</v>
      </c>
      <c r="E115" s="122">
        <f t="shared" si="31"/>
        <v>0.74099999999999999</v>
      </c>
      <c r="F115" s="122">
        <f t="shared" si="31"/>
        <v>0.124</v>
      </c>
      <c r="G115" s="122">
        <f t="shared" si="31"/>
        <v>0.65100000000000002</v>
      </c>
      <c r="H115" s="236">
        <f t="shared" si="27"/>
        <v>1.022</v>
      </c>
      <c r="I115" s="122">
        <f t="shared" si="32"/>
        <v>1.022</v>
      </c>
      <c r="J115" s="122">
        <f t="shared" ref="J115:L115" si="52">I259</f>
        <v>1.052</v>
      </c>
      <c r="K115" s="122">
        <f t="shared" si="52"/>
        <v>0.435</v>
      </c>
      <c r="L115" s="122">
        <f t="shared" si="52"/>
        <v>0.435</v>
      </c>
      <c r="M115" s="236">
        <f t="shared" si="29"/>
        <v>1.0720000000000001</v>
      </c>
      <c r="N115" s="122">
        <f t="shared" si="34"/>
        <v>1.0720000000000001</v>
      </c>
      <c r="O115" s="122">
        <f t="shared" ref="O115:Q115" si="53">N259</f>
        <v>0</v>
      </c>
      <c r="P115" s="122">
        <f t="shared" si="53"/>
        <v>0</v>
      </c>
      <c r="Q115" s="126">
        <f t="shared" si="53"/>
        <v>0</v>
      </c>
      <c r="R115" s="4"/>
      <c r="S115" s="4"/>
      <c r="T115" s="8"/>
      <c r="U115" s="8"/>
      <c r="V115" s="8"/>
      <c r="W115" s="8"/>
      <c r="X115" s="8"/>
      <c r="Y115" s="8"/>
      <c r="Z115" s="8"/>
      <c r="AA115" s="8"/>
      <c r="AB115" s="8"/>
      <c r="AC115" s="8"/>
      <c r="AD115" s="8"/>
      <c r="AE115" s="8"/>
      <c r="AF115" s="8"/>
      <c r="AG115" s="8"/>
      <c r="AH115" s="8"/>
      <c r="AI115" s="8"/>
      <c r="AJ115" s="8"/>
      <c r="AK115" s="8"/>
      <c r="AL115" s="8"/>
      <c r="AY115" t="s">
        <v>132</v>
      </c>
      <c r="AZ115">
        <v>93</v>
      </c>
    </row>
    <row r="116" spans="1:52" x14ac:dyDescent="0.25">
      <c r="A116" s="343" t="s">
        <v>19</v>
      </c>
      <c r="B116" s="344" t="s">
        <v>189</v>
      </c>
      <c r="C116" s="123">
        <f>SUM(C117:C127)</f>
        <v>35.415000000000006</v>
      </c>
      <c r="D116" s="345">
        <f>SUM(D117:D127)</f>
        <v>0</v>
      </c>
      <c r="E116" s="346">
        <f t="shared" ref="E116:Q116" si="54">SUM(E117:E127)</f>
        <v>0</v>
      </c>
      <c r="F116" s="346">
        <f t="shared" si="54"/>
        <v>20.856000000000002</v>
      </c>
      <c r="G116" s="347">
        <f t="shared" si="54"/>
        <v>14.559000000000001</v>
      </c>
      <c r="H116" s="123">
        <f t="shared" si="54"/>
        <v>40.852999999999994</v>
      </c>
      <c r="I116" s="345">
        <f t="shared" si="54"/>
        <v>0</v>
      </c>
      <c r="J116" s="346">
        <f t="shared" si="54"/>
        <v>0.39600000000000002</v>
      </c>
      <c r="K116" s="346">
        <f t="shared" si="54"/>
        <v>23.207999999999998</v>
      </c>
      <c r="L116" s="347">
        <f t="shared" si="54"/>
        <v>17.248999999999999</v>
      </c>
      <c r="M116" s="123">
        <f t="shared" si="54"/>
        <v>46.749699999999997</v>
      </c>
      <c r="N116" s="345">
        <f t="shared" si="54"/>
        <v>0</v>
      </c>
      <c r="O116" s="346">
        <f t="shared" si="54"/>
        <v>0</v>
      </c>
      <c r="P116" s="346">
        <f t="shared" si="54"/>
        <v>46.749699999999997</v>
      </c>
      <c r="Q116" s="348">
        <f t="shared" si="54"/>
        <v>0</v>
      </c>
      <c r="AZ116">
        <v>94</v>
      </c>
    </row>
    <row r="117" spans="1:52" x14ac:dyDescent="0.25">
      <c r="A117" s="227" t="s">
        <v>0</v>
      </c>
      <c r="B117" s="29" t="s">
        <v>189</v>
      </c>
      <c r="C117" s="236">
        <f t="shared" ref="C117:C127" si="55">SUM(D117:G117)</f>
        <v>7.1379999999999999</v>
      </c>
      <c r="D117" s="154">
        <v>0</v>
      </c>
      <c r="E117" s="154">
        <v>0</v>
      </c>
      <c r="F117" s="154">
        <v>4.2759999999999998</v>
      </c>
      <c r="G117" s="154">
        <v>2.8620000000000001</v>
      </c>
      <c r="H117" s="236">
        <f t="shared" ref="H117:H127" si="56">SUM(I117:L117)</f>
        <v>7.9269999999999996</v>
      </c>
      <c r="I117" s="154">
        <v>0</v>
      </c>
      <c r="J117" s="154">
        <v>0.39600000000000002</v>
      </c>
      <c r="K117" s="154">
        <v>4.3600000000000003</v>
      </c>
      <c r="L117" s="154">
        <v>3.1709999999999998</v>
      </c>
      <c r="M117" s="236">
        <f t="shared" ref="M117:M127" si="57">SUM(N117:Q117)</f>
        <v>10.457000000000001</v>
      </c>
      <c r="N117" s="154">
        <v>0</v>
      </c>
      <c r="O117" s="154">
        <v>0</v>
      </c>
      <c r="P117" s="154">
        <v>10.457000000000001</v>
      </c>
      <c r="Q117" s="154">
        <v>0</v>
      </c>
      <c r="AY117" t="s">
        <v>132</v>
      </c>
      <c r="AZ117">
        <v>95</v>
      </c>
    </row>
    <row r="118" spans="1:52" x14ac:dyDescent="0.25">
      <c r="A118" s="227" t="s">
        <v>1</v>
      </c>
      <c r="B118" s="29" t="s">
        <v>189</v>
      </c>
      <c r="C118" s="236">
        <f t="shared" si="55"/>
        <v>0.33700000000000002</v>
      </c>
      <c r="D118" s="154">
        <v>0</v>
      </c>
      <c r="E118" s="154">
        <v>0</v>
      </c>
      <c r="F118" s="154">
        <v>0.20200000000000001</v>
      </c>
      <c r="G118" s="154">
        <v>0.13500000000000001</v>
      </c>
      <c r="H118" s="236">
        <f t="shared" si="56"/>
        <v>0.17599999999999999</v>
      </c>
      <c r="I118" s="154">
        <v>0</v>
      </c>
      <c r="J118" s="154">
        <v>0</v>
      </c>
      <c r="K118" s="154">
        <v>0.106</v>
      </c>
      <c r="L118" s="154">
        <v>7.0000000000000007E-2</v>
      </c>
      <c r="M118" s="236">
        <f t="shared" si="57"/>
        <v>0.42599999999999999</v>
      </c>
      <c r="N118" s="154">
        <v>0</v>
      </c>
      <c r="O118" s="154">
        <v>0</v>
      </c>
      <c r="P118" s="154">
        <v>0.42599999999999999</v>
      </c>
      <c r="Q118" s="154">
        <v>0</v>
      </c>
      <c r="AY118" t="s">
        <v>132</v>
      </c>
      <c r="AZ118">
        <v>96</v>
      </c>
    </row>
    <row r="119" spans="1:52" x14ac:dyDescent="0.25">
      <c r="A119" s="227" t="s">
        <v>2</v>
      </c>
      <c r="B119" s="29" t="s">
        <v>189</v>
      </c>
      <c r="C119" s="236">
        <f t="shared" si="55"/>
        <v>7.6760000000000002</v>
      </c>
      <c r="D119" s="154">
        <v>0</v>
      </c>
      <c r="E119" s="154">
        <v>0</v>
      </c>
      <c r="F119" s="154">
        <v>3.9910000000000001</v>
      </c>
      <c r="G119" s="154">
        <v>3.6850000000000001</v>
      </c>
      <c r="H119" s="236">
        <f t="shared" si="56"/>
        <v>10.038</v>
      </c>
      <c r="I119" s="154">
        <v>0</v>
      </c>
      <c r="J119" s="154">
        <v>0</v>
      </c>
      <c r="K119" s="154">
        <v>5.22</v>
      </c>
      <c r="L119" s="154">
        <v>4.8179999999999996</v>
      </c>
      <c r="M119" s="236">
        <f t="shared" si="57"/>
        <v>11.468999999999999</v>
      </c>
      <c r="N119" s="154">
        <v>0</v>
      </c>
      <c r="O119" s="154">
        <v>0</v>
      </c>
      <c r="P119" s="154">
        <v>11.468999999999999</v>
      </c>
      <c r="Q119" s="154">
        <v>0</v>
      </c>
      <c r="AY119" t="s">
        <v>132</v>
      </c>
      <c r="AZ119">
        <v>97</v>
      </c>
    </row>
    <row r="120" spans="1:52" x14ac:dyDescent="0.25">
      <c r="A120" s="227" t="s">
        <v>3</v>
      </c>
      <c r="B120" s="29" t="s">
        <v>189</v>
      </c>
      <c r="C120" s="236">
        <f t="shared" si="55"/>
        <v>0.36399999999999999</v>
      </c>
      <c r="D120" s="154">
        <v>0</v>
      </c>
      <c r="E120" s="154">
        <v>0</v>
      </c>
      <c r="F120" s="154">
        <v>0.218</v>
      </c>
      <c r="G120" s="154">
        <v>0.14599999999999999</v>
      </c>
      <c r="H120" s="236">
        <f t="shared" si="56"/>
        <v>0.318</v>
      </c>
      <c r="I120" s="154">
        <v>0</v>
      </c>
      <c r="J120" s="154">
        <v>0</v>
      </c>
      <c r="K120" s="154">
        <v>0.191</v>
      </c>
      <c r="L120" s="154">
        <v>0.127</v>
      </c>
      <c r="M120" s="236">
        <f t="shared" si="57"/>
        <v>1.2969999999999999</v>
      </c>
      <c r="N120" s="154">
        <v>0</v>
      </c>
      <c r="O120" s="154">
        <v>0</v>
      </c>
      <c r="P120" s="154">
        <v>1.2969999999999999</v>
      </c>
      <c r="Q120" s="154">
        <v>0</v>
      </c>
      <c r="AY120" t="s">
        <v>132</v>
      </c>
      <c r="AZ120">
        <v>98</v>
      </c>
    </row>
    <row r="121" spans="1:52" x14ac:dyDescent="0.25">
      <c r="A121" s="227" t="s">
        <v>4</v>
      </c>
      <c r="B121" s="29" t="s">
        <v>189</v>
      </c>
      <c r="C121" s="236">
        <f t="shared" si="55"/>
        <v>0.31</v>
      </c>
      <c r="D121" s="154">
        <v>0</v>
      </c>
      <c r="E121" s="154">
        <v>0</v>
      </c>
      <c r="F121" s="154">
        <v>0.186</v>
      </c>
      <c r="G121" s="154">
        <v>0.124</v>
      </c>
      <c r="H121" s="236">
        <f t="shared" si="56"/>
        <v>0.31</v>
      </c>
      <c r="I121" s="154">
        <v>0</v>
      </c>
      <c r="J121" s="154">
        <v>0</v>
      </c>
      <c r="K121" s="154">
        <v>0.186</v>
      </c>
      <c r="L121" s="154">
        <v>0.124</v>
      </c>
      <c r="M121" s="236">
        <f t="shared" si="57"/>
        <v>0.31</v>
      </c>
      <c r="N121" s="154">
        <v>0</v>
      </c>
      <c r="O121" s="154">
        <v>0</v>
      </c>
      <c r="P121" s="154">
        <v>0.31</v>
      </c>
      <c r="Q121" s="154">
        <v>0</v>
      </c>
      <c r="AY121" t="s">
        <v>132</v>
      </c>
      <c r="AZ121">
        <v>99</v>
      </c>
    </row>
    <row r="122" spans="1:52" x14ac:dyDescent="0.25">
      <c r="A122" s="227" t="s">
        <v>5</v>
      </c>
      <c r="B122" s="29" t="s">
        <v>189</v>
      </c>
      <c r="C122" s="236">
        <f t="shared" si="55"/>
        <v>0</v>
      </c>
      <c r="D122" s="154">
        <v>0</v>
      </c>
      <c r="E122" s="154">
        <v>0</v>
      </c>
      <c r="F122" s="154">
        <v>0</v>
      </c>
      <c r="G122" s="154">
        <v>0</v>
      </c>
      <c r="H122" s="236">
        <f t="shared" si="56"/>
        <v>0</v>
      </c>
      <c r="I122" s="154">
        <v>0</v>
      </c>
      <c r="J122" s="154">
        <v>0</v>
      </c>
      <c r="K122" s="154">
        <v>0</v>
      </c>
      <c r="L122" s="154">
        <v>0</v>
      </c>
      <c r="M122" s="236">
        <f t="shared" si="57"/>
        <v>0</v>
      </c>
      <c r="N122" s="154">
        <v>0</v>
      </c>
      <c r="O122" s="154">
        <v>0</v>
      </c>
      <c r="P122" s="154">
        <v>0</v>
      </c>
      <c r="Q122" s="154">
        <v>0</v>
      </c>
      <c r="AY122" t="s">
        <v>132</v>
      </c>
      <c r="AZ122">
        <v>100</v>
      </c>
    </row>
    <row r="123" spans="1:52" x14ac:dyDescent="0.25">
      <c r="A123" s="227" t="s">
        <v>6</v>
      </c>
      <c r="B123" s="29" t="s">
        <v>189</v>
      </c>
      <c r="C123" s="236">
        <f t="shared" si="55"/>
        <v>0</v>
      </c>
      <c r="D123" s="154">
        <v>0</v>
      </c>
      <c r="E123" s="154">
        <v>0</v>
      </c>
      <c r="F123" s="154">
        <v>0</v>
      </c>
      <c r="G123" s="154">
        <v>0</v>
      </c>
      <c r="H123" s="236">
        <f t="shared" si="56"/>
        <v>0</v>
      </c>
      <c r="I123" s="154">
        <v>0</v>
      </c>
      <c r="J123" s="154">
        <v>0</v>
      </c>
      <c r="K123" s="154">
        <v>0</v>
      </c>
      <c r="L123" s="154">
        <v>0</v>
      </c>
      <c r="M123" s="236">
        <f t="shared" si="57"/>
        <v>0</v>
      </c>
      <c r="N123" s="154">
        <v>0</v>
      </c>
      <c r="O123" s="154">
        <v>0</v>
      </c>
      <c r="P123" s="154">
        <v>0</v>
      </c>
      <c r="Q123" s="156">
        <v>0</v>
      </c>
      <c r="AY123" t="s">
        <v>132</v>
      </c>
      <c r="AZ123">
        <v>101</v>
      </c>
    </row>
    <row r="124" spans="1:52" x14ac:dyDescent="0.25">
      <c r="A124" s="227" t="s">
        <v>7</v>
      </c>
      <c r="B124" s="29" t="s">
        <v>189</v>
      </c>
      <c r="C124" s="236">
        <f t="shared" si="55"/>
        <v>18.622</v>
      </c>
      <c r="D124" s="154">
        <v>0</v>
      </c>
      <c r="E124" s="154">
        <v>0</v>
      </c>
      <c r="F124" s="154">
        <v>11.414</v>
      </c>
      <c r="G124" s="154">
        <v>7.2080000000000002</v>
      </c>
      <c r="H124" s="236">
        <f t="shared" si="56"/>
        <v>21.344999999999999</v>
      </c>
      <c r="I124" s="154">
        <v>0</v>
      </c>
      <c r="J124" s="154">
        <v>0</v>
      </c>
      <c r="K124" s="154">
        <v>13.084</v>
      </c>
      <c r="L124" s="154">
        <v>8.2609999999999992</v>
      </c>
      <c r="M124" s="236">
        <f t="shared" si="57"/>
        <v>22.175999999999998</v>
      </c>
      <c r="N124" s="154">
        <v>0</v>
      </c>
      <c r="O124" s="154">
        <v>0</v>
      </c>
      <c r="P124" s="154">
        <v>22.175999999999998</v>
      </c>
      <c r="Q124" s="154">
        <v>0</v>
      </c>
      <c r="AY124" t="s">
        <v>132</v>
      </c>
      <c r="AZ124">
        <v>102</v>
      </c>
    </row>
    <row r="125" spans="1:52" x14ac:dyDescent="0.25">
      <c r="A125" s="227" t="s">
        <v>8</v>
      </c>
      <c r="B125" s="29" t="s">
        <v>189</v>
      </c>
      <c r="C125" s="236">
        <f t="shared" si="55"/>
        <v>0</v>
      </c>
      <c r="D125" s="154">
        <v>0</v>
      </c>
      <c r="E125" s="154">
        <v>0</v>
      </c>
      <c r="F125" s="154">
        <v>0</v>
      </c>
      <c r="G125" s="154">
        <v>0</v>
      </c>
      <c r="H125" s="236">
        <f t="shared" si="56"/>
        <v>0</v>
      </c>
      <c r="I125" s="154">
        <v>0</v>
      </c>
      <c r="J125" s="154">
        <v>0</v>
      </c>
      <c r="K125" s="154">
        <v>0</v>
      </c>
      <c r="L125" s="154">
        <v>0</v>
      </c>
      <c r="M125" s="236">
        <f t="shared" si="57"/>
        <v>0</v>
      </c>
      <c r="N125" s="154">
        <v>0</v>
      </c>
      <c r="O125" s="154">
        <v>0</v>
      </c>
      <c r="P125" s="154">
        <v>0</v>
      </c>
      <c r="Q125" s="156">
        <v>0</v>
      </c>
      <c r="AY125" t="s">
        <v>132</v>
      </c>
      <c r="AZ125">
        <v>103</v>
      </c>
    </row>
    <row r="126" spans="1:52" x14ac:dyDescent="0.25">
      <c r="A126" s="227" t="s">
        <v>9</v>
      </c>
      <c r="B126" s="29" t="s">
        <v>189</v>
      </c>
      <c r="C126" s="236">
        <f t="shared" si="55"/>
        <v>7.0000000000000007E-2</v>
      </c>
      <c r="D126" s="154">
        <v>0</v>
      </c>
      <c r="E126" s="154">
        <v>0</v>
      </c>
      <c r="F126" s="154">
        <v>4.2000000000000003E-2</v>
      </c>
      <c r="G126" s="154">
        <v>2.8000000000000001E-2</v>
      </c>
      <c r="H126" s="236">
        <f t="shared" si="56"/>
        <v>0.10200000000000001</v>
      </c>
      <c r="I126" s="154">
        <v>0</v>
      </c>
      <c r="J126" s="154">
        <v>0</v>
      </c>
      <c r="K126" s="154">
        <v>6.0999999999999999E-2</v>
      </c>
      <c r="L126" s="154">
        <v>4.1000000000000002E-2</v>
      </c>
      <c r="M126" s="236">
        <f t="shared" si="57"/>
        <v>3.27E-2</v>
      </c>
      <c r="N126" s="154">
        <v>0</v>
      </c>
      <c r="O126" s="154">
        <v>0</v>
      </c>
      <c r="P126" s="154">
        <v>3.27E-2</v>
      </c>
      <c r="Q126" s="154">
        <v>0</v>
      </c>
      <c r="AY126" t="s">
        <v>132</v>
      </c>
      <c r="AZ126">
        <v>104</v>
      </c>
    </row>
    <row r="127" spans="1:52" x14ac:dyDescent="0.25">
      <c r="A127" s="227" t="s">
        <v>10</v>
      </c>
      <c r="B127" s="29" t="s">
        <v>189</v>
      </c>
      <c r="C127" s="236">
        <f t="shared" si="55"/>
        <v>0.89800000000000002</v>
      </c>
      <c r="D127" s="154">
        <v>0</v>
      </c>
      <c r="E127" s="154">
        <v>0</v>
      </c>
      <c r="F127" s="154">
        <v>0.52700000000000002</v>
      </c>
      <c r="G127" s="154">
        <v>0.371</v>
      </c>
      <c r="H127" s="236">
        <f t="shared" si="56"/>
        <v>0.63700000000000001</v>
      </c>
      <c r="I127" s="154">
        <v>0</v>
      </c>
      <c r="J127" s="154">
        <v>0</v>
      </c>
      <c r="K127" s="154">
        <v>0</v>
      </c>
      <c r="L127" s="154">
        <v>0.63700000000000001</v>
      </c>
      <c r="M127" s="236">
        <f t="shared" si="57"/>
        <v>0.58199999999999996</v>
      </c>
      <c r="N127" s="154">
        <v>0</v>
      </c>
      <c r="O127" s="154">
        <v>0</v>
      </c>
      <c r="P127" s="154">
        <v>0.58199999999999996</v>
      </c>
      <c r="Q127" s="156">
        <v>0</v>
      </c>
      <c r="AY127" t="s">
        <v>132</v>
      </c>
      <c r="AZ127">
        <v>105</v>
      </c>
    </row>
    <row r="128" spans="1:52" x14ac:dyDescent="0.25">
      <c r="A128" s="343" t="s">
        <v>39</v>
      </c>
      <c r="B128" s="344" t="s">
        <v>189</v>
      </c>
      <c r="C128" s="123">
        <f>SUM(C129:C139)</f>
        <v>406.37700000000001</v>
      </c>
      <c r="D128" s="345">
        <f t="shared" ref="D128:Q128" si="58">SUM(D129:D139)</f>
        <v>72.05</v>
      </c>
      <c r="E128" s="346">
        <f t="shared" si="58"/>
        <v>113.34999999999998</v>
      </c>
      <c r="F128" s="346">
        <f t="shared" si="58"/>
        <v>70.37700000000001</v>
      </c>
      <c r="G128" s="347">
        <f t="shared" si="58"/>
        <v>150.59999999999997</v>
      </c>
      <c r="H128" s="123">
        <f t="shared" si="58"/>
        <v>489.20299999999997</v>
      </c>
      <c r="I128" s="345">
        <f t="shared" si="58"/>
        <v>61.99799999999999</v>
      </c>
      <c r="J128" s="346">
        <f t="shared" si="58"/>
        <v>100.45299999999999</v>
      </c>
      <c r="K128" s="346">
        <f t="shared" si="58"/>
        <v>78.999000000000009</v>
      </c>
      <c r="L128" s="347">
        <f t="shared" si="58"/>
        <v>247.75299999999999</v>
      </c>
      <c r="M128" s="123">
        <f t="shared" si="58"/>
        <v>440.74200000000008</v>
      </c>
      <c r="N128" s="345">
        <f t="shared" si="58"/>
        <v>137.5</v>
      </c>
      <c r="O128" s="346">
        <f t="shared" si="58"/>
        <v>104.104</v>
      </c>
      <c r="P128" s="346">
        <f t="shared" si="58"/>
        <v>64.592999999999989</v>
      </c>
      <c r="Q128" s="348">
        <f t="shared" si="58"/>
        <v>134.54499999999999</v>
      </c>
      <c r="AZ128">
        <v>106</v>
      </c>
    </row>
    <row r="129" spans="1:52" x14ac:dyDescent="0.25">
      <c r="A129" s="227" t="s">
        <v>0</v>
      </c>
      <c r="B129" s="29" t="s">
        <v>189</v>
      </c>
      <c r="C129" s="236">
        <f t="shared" ref="C129:C139" si="59">SUM(D129:G129)</f>
        <v>146.19999999999999</v>
      </c>
      <c r="D129" s="154">
        <v>28</v>
      </c>
      <c r="E129" s="154">
        <v>53</v>
      </c>
      <c r="F129" s="154">
        <v>20</v>
      </c>
      <c r="G129" s="154">
        <v>45.2</v>
      </c>
      <c r="H129" s="236">
        <f t="shared" ref="H129:H139" si="60">SUM(I129:L129)</f>
        <v>141.179</v>
      </c>
      <c r="I129" s="154">
        <v>8.2129999999999992</v>
      </c>
      <c r="J129" s="154">
        <v>51.366</v>
      </c>
      <c r="K129" s="154">
        <v>20.2</v>
      </c>
      <c r="L129" s="154">
        <v>61.4</v>
      </c>
      <c r="M129" s="236">
        <f t="shared" ref="M129:M139" si="61">SUM(N129:Q129)</f>
        <v>114.239</v>
      </c>
      <c r="N129" s="154"/>
      <c r="O129" s="154">
        <v>52.701999999999998</v>
      </c>
      <c r="P129" s="154">
        <v>15.016999999999999</v>
      </c>
      <c r="Q129" s="154">
        <v>46.52</v>
      </c>
      <c r="AY129" t="s">
        <v>132</v>
      </c>
      <c r="AZ129">
        <v>107</v>
      </c>
    </row>
    <row r="130" spans="1:52" x14ac:dyDescent="0.25">
      <c r="A130" s="227" t="s">
        <v>1</v>
      </c>
      <c r="B130" s="29" t="s">
        <v>189</v>
      </c>
      <c r="C130" s="236">
        <f t="shared" si="59"/>
        <v>15.812999999999999</v>
      </c>
      <c r="D130" s="154">
        <v>2.5</v>
      </c>
      <c r="E130" s="154">
        <v>4.55</v>
      </c>
      <c r="F130" s="154">
        <v>2.7629999999999999</v>
      </c>
      <c r="G130" s="154">
        <v>6</v>
      </c>
      <c r="H130" s="236">
        <f t="shared" si="60"/>
        <v>24.914999999999999</v>
      </c>
      <c r="I130" s="154">
        <v>2.4420000000000002</v>
      </c>
      <c r="J130" s="154">
        <v>5.2270000000000003</v>
      </c>
      <c r="K130" s="154">
        <v>2.7629999999999999</v>
      </c>
      <c r="L130" s="154">
        <v>14.483000000000001</v>
      </c>
      <c r="M130" s="236">
        <f t="shared" si="61"/>
        <v>25.020000000000003</v>
      </c>
      <c r="N130" s="154"/>
      <c r="O130" s="154">
        <v>7.1890000000000001</v>
      </c>
      <c r="P130" s="154">
        <v>1.931</v>
      </c>
      <c r="Q130" s="154">
        <v>15.9</v>
      </c>
      <c r="AY130" t="s">
        <v>132</v>
      </c>
      <c r="AZ130">
        <v>108</v>
      </c>
    </row>
    <row r="131" spans="1:52" x14ac:dyDescent="0.25">
      <c r="A131" s="227" t="s">
        <v>2</v>
      </c>
      <c r="B131" s="29" t="s">
        <v>189</v>
      </c>
      <c r="C131" s="236">
        <f t="shared" si="59"/>
        <v>141.5</v>
      </c>
      <c r="D131" s="154">
        <v>24</v>
      </c>
      <c r="E131" s="154">
        <v>28.5</v>
      </c>
      <c r="F131" s="154">
        <v>14</v>
      </c>
      <c r="G131" s="154">
        <v>75</v>
      </c>
      <c r="H131" s="236">
        <f t="shared" si="60"/>
        <v>189.661</v>
      </c>
      <c r="I131" s="154">
        <v>27.37</v>
      </c>
      <c r="J131" s="154">
        <v>32.350999999999999</v>
      </c>
      <c r="K131" s="154">
        <v>42.43</v>
      </c>
      <c r="L131" s="154">
        <v>87.51</v>
      </c>
      <c r="M131" s="236">
        <f t="shared" si="61"/>
        <v>185.35900000000001</v>
      </c>
      <c r="N131" s="154">
        <v>80</v>
      </c>
      <c r="O131" s="154">
        <v>32.045000000000002</v>
      </c>
      <c r="P131" s="154">
        <v>35.125</v>
      </c>
      <c r="Q131" s="154">
        <v>38.189</v>
      </c>
      <c r="AY131" t="s">
        <v>132</v>
      </c>
      <c r="AZ131">
        <v>109</v>
      </c>
    </row>
    <row r="132" spans="1:52" x14ac:dyDescent="0.25">
      <c r="A132" s="227" t="s">
        <v>3</v>
      </c>
      <c r="B132" s="29" t="s">
        <v>189</v>
      </c>
      <c r="C132" s="236">
        <f t="shared" si="59"/>
        <v>69.55</v>
      </c>
      <c r="D132" s="154">
        <v>16</v>
      </c>
      <c r="E132" s="154">
        <v>25</v>
      </c>
      <c r="F132" s="154">
        <v>7.55</v>
      </c>
      <c r="G132" s="154">
        <v>21</v>
      </c>
      <c r="H132" s="236">
        <f t="shared" si="60"/>
        <v>117.87799999999999</v>
      </c>
      <c r="I132" s="154">
        <v>16</v>
      </c>
      <c r="J132" s="154">
        <v>9.0679999999999996</v>
      </c>
      <c r="K132" s="154">
        <v>11.85</v>
      </c>
      <c r="L132" s="154">
        <v>80.959999999999994</v>
      </c>
      <c r="M132" s="236">
        <f t="shared" si="61"/>
        <v>105.863</v>
      </c>
      <c r="N132" s="154">
        <v>57.5</v>
      </c>
      <c r="O132" s="154">
        <v>6.3</v>
      </c>
      <c r="P132" s="154">
        <v>12.202999999999999</v>
      </c>
      <c r="Q132" s="154">
        <v>29.86</v>
      </c>
      <c r="AY132" t="s">
        <v>132</v>
      </c>
      <c r="AZ132">
        <v>110</v>
      </c>
    </row>
    <row r="133" spans="1:52" x14ac:dyDescent="0.25">
      <c r="A133" s="227" t="s">
        <v>4</v>
      </c>
      <c r="B133" s="29" t="s">
        <v>189</v>
      </c>
      <c r="C133" s="236">
        <f t="shared" si="59"/>
        <v>4.16</v>
      </c>
      <c r="D133" s="154">
        <v>1</v>
      </c>
      <c r="E133" s="154">
        <v>0.1</v>
      </c>
      <c r="F133" s="154">
        <v>1.06</v>
      </c>
      <c r="G133" s="154">
        <v>2</v>
      </c>
      <c r="H133" s="236">
        <f t="shared" si="60"/>
        <v>5.3040000000000003</v>
      </c>
      <c r="I133" s="154">
        <v>1.998</v>
      </c>
      <c r="J133" s="154">
        <v>0.1</v>
      </c>
      <c r="K133" s="154">
        <v>1.206</v>
      </c>
      <c r="L133" s="154">
        <v>2</v>
      </c>
      <c r="M133" s="236">
        <f t="shared" si="61"/>
        <v>2.5140000000000002</v>
      </c>
      <c r="N133" s="154"/>
      <c r="O133" s="154">
        <v>0.51400000000000001</v>
      </c>
      <c r="P133" s="154"/>
      <c r="Q133" s="154">
        <v>2</v>
      </c>
      <c r="AY133" t="s">
        <v>132</v>
      </c>
      <c r="AZ133">
        <v>111</v>
      </c>
    </row>
    <row r="134" spans="1:52" x14ac:dyDescent="0.25">
      <c r="A134" s="227" t="s">
        <v>5</v>
      </c>
      <c r="B134" s="29" t="s">
        <v>189</v>
      </c>
      <c r="C134" s="236">
        <f t="shared" si="59"/>
        <v>0</v>
      </c>
      <c r="D134" s="154">
        <v>0</v>
      </c>
      <c r="E134" s="154">
        <v>0</v>
      </c>
      <c r="F134" s="154">
        <v>0</v>
      </c>
      <c r="G134" s="154">
        <v>0</v>
      </c>
      <c r="H134" s="236">
        <f t="shared" si="60"/>
        <v>0</v>
      </c>
      <c r="I134" s="154">
        <v>0</v>
      </c>
      <c r="J134" s="154">
        <v>0</v>
      </c>
      <c r="K134" s="154">
        <v>0</v>
      </c>
      <c r="L134" s="154">
        <v>0</v>
      </c>
      <c r="M134" s="236">
        <f t="shared" si="61"/>
        <v>0</v>
      </c>
      <c r="N134" s="154"/>
      <c r="O134" s="154"/>
      <c r="P134" s="154"/>
      <c r="Q134" s="154"/>
      <c r="AY134" t="s">
        <v>132</v>
      </c>
      <c r="AZ134">
        <v>112</v>
      </c>
    </row>
    <row r="135" spans="1:52" x14ac:dyDescent="0.25">
      <c r="A135" s="227" t="s">
        <v>6</v>
      </c>
      <c r="B135" s="29" t="s">
        <v>189</v>
      </c>
      <c r="C135" s="236">
        <f t="shared" si="59"/>
        <v>0</v>
      </c>
      <c r="D135" s="154">
        <v>0</v>
      </c>
      <c r="E135" s="154">
        <v>0</v>
      </c>
      <c r="F135" s="154">
        <v>0</v>
      </c>
      <c r="G135" s="154">
        <v>0</v>
      </c>
      <c r="H135" s="236">
        <f t="shared" si="60"/>
        <v>0</v>
      </c>
      <c r="I135" s="154">
        <v>0</v>
      </c>
      <c r="J135" s="154">
        <v>0</v>
      </c>
      <c r="K135" s="154">
        <v>0</v>
      </c>
      <c r="L135" s="154">
        <v>0</v>
      </c>
      <c r="M135" s="236">
        <f t="shared" si="61"/>
        <v>0</v>
      </c>
      <c r="N135" s="154"/>
      <c r="O135" s="154"/>
      <c r="P135" s="154"/>
      <c r="Q135" s="154"/>
      <c r="AY135" t="s">
        <v>132</v>
      </c>
      <c r="AZ135">
        <v>113</v>
      </c>
    </row>
    <row r="136" spans="1:52" x14ac:dyDescent="0.25">
      <c r="A136" s="227" t="s">
        <v>7</v>
      </c>
      <c r="B136" s="29" t="s">
        <v>189</v>
      </c>
      <c r="C136" s="236">
        <f t="shared" si="59"/>
        <v>24.953999999999997</v>
      </c>
      <c r="D136" s="154">
        <v>0.05</v>
      </c>
      <c r="E136" s="154">
        <v>0.1</v>
      </c>
      <c r="F136" s="154">
        <v>24.603999999999999</v>
      </c>
      <c r="G136" s="154">
        <v>0.2</v>
      </c>
      <c r="H136" s="236">
        <f t="shared" si="60"/>
        <v>5.2140000000000004</v>
      </c>
      <c r="I136" s="154">
        <v>4.6230000000000002</v>
      </c>
      <c r="J136" s="154">
        <v>0.24099999999999999</v>
      </c>
      <c r="K136" s="154">
        <v>0.15</v>
      </c>
      <c r="L136" s="154">
        <v>0.2</v>
      </c>
      <c r="M136" s="236">
        <f t="shared" si="61"/>
        <v>4.04</v>
      </c>
      <c r="N136" s="154"/>
      <c r="O136" s="154">
        <v>3.1</v>
      </c>
      <c r="P136" s="154"/>
      <c r="Q136" s="154">
        <v>0.94</v>
      </c>
      <c r="AY136" t="s">
        <v>132</v>
      </c>
      <c r="AZ136">
        <v>114</v>
      </c>
    </row>
    <row r="137" spans="1:52" x14ac:dyDescent="0.25">
      <c r="A137" s="227" t="s">
        <v>8</v>
      </c>
      <c r="B137" s="29" t="s">
        <v>189</v>
      </c>
      <c r="C137" s="236">
        <f t="shared" si="59"/>
        <v>0</v>
      </c>
      <c r="D137" s="154">
        <v>0</v>
      </c>
      <c r="E137" s="154">
        <v>0</v>
      </c>
      <c r="F137" s="154">
        <v>0</v>
      </c>
      <c r="G137" s="154">
        <v>0</v>
      </c>
      <c r="H137" s="236">
        <f t="shared" si="60"/>
        <v>0</v>
      </c>
      <c r="I137" s="154">
        <v>0</v>
      </c>
      <c r="J137" s="154">
        <v>0</v>
      </c>
      <c r="K137" s="154">
        <v>0</v>
      </c>
      <c r="L137" s="154">
        <v>0</v>
      </c>
      <c r="M137" s="236">
        <f t="shared" si="61"/>
        <v>0</v>
      </c>
      <c r="N137" s="154"/>
      <c r="O137" s="154"/>
      <c r="P137" s="154"/>
      <c r="Q137" s="154"/>
      <c r="AY137" t="s">
        <v>132</v>
      </c>
      <c r="AZ137">
        <v>115</v>
      </c>
    </row>
    <row r="138" spans="1:52" x14ac:dyDescent="0.25">
      <c r="A138" s="227" t="s">
        <v>9</v>
      </c>
      <c r="B138" s="29" t="s">
        <v>189</v>
      </c>
      <c r="C138" s="236">
        <f t="shared" si="59"/>
        <v>3.3</v>
      </c>
      <c r="D138" s="154">
        <v>0.3</v>
      </c>
      <c r="E138" s="154">
        <v>1.8</v>
      </c>
      <c r="F138" s="154">
        <v>0</v>
      </c>
      <c r="G138" s="154">
        <v>1.2</v>
      </c>
      <c r="H138" s="236">
        <f t="shared" si="60"/>
        <v>3.3</v>
      </c>
      <c r="I138" s="154">
        <v>0.3</v>
      </c>
      <c r="J138" s="154">
        <v>1.8</v>
      </c>
      <c r="K138" s="154">
        <v>0</v>
      </c>
      <c r="L138" s="154">
        <v>1.2</v>
      </c>
      <c r="M138" s="236">
        <f t="shared" si="61"/>
        <v>2.79</v>
      </c>
      <c r="N138" s="154"/>
      <c r="O138" s="154">
        <v>1.337</v>
      </c>
      <c r="P138" s="154">
        <v>0.317</v>
      </c>
      <c r="Q138" s="154">
        <v>1.1359999999999999</v>
      </c>
      <c r="AY138" t="s">
        <v>132</v>
      </c>
      <c r="AZ138">
        <v>116</v>
      </c>
    </row>
    <row r="139" spans="1:52" x14ac:dyDescent="0.25">
      <c r="A139" s="227" t="s">
        <v>10</v>
      </c>
      <c r="B139" s="29" t="s">
        <v>189</v>
      </c>
      <c r="C139" s="236">
        <f t="shared" si="59"/>
        <v>0.9</v>
      </c>
      <c r="D139" s="154">
        <v>0.2</v>
      </c>
      <c r="E139" s="154">
        <v>0.3</v>
      </c>
      <c r="F139" s="154">
        <v>0.4</v>
      </c>
      <c r="G139" s="154">
        <v>0</v>
      </c>
      <c r="H139" s="236">
        <f t="shared" si="60"/>
        <v>1.7520000000000002</v>
      </c>
      <c r="I139" s="154">
        <v>1.052</v>
      </c>
      <c r="J139" s="154">
        <v>0.3</v>
      </c>
      <c r="K139" s="154">
        <v>0.4</v>
      </c>
      <c r="L139" s="154">
        <v>0</v>
      </c>
      <c r="M139" s="236">
        <f t="shared" si="61"/>
        <v>0.91700000000000004</v>
      </c>
      <c r="N139" s="154"/>
      <c r="O139" s="154">
        <v>0.91700000000000004</v>
      </c>
      <c r="P139" s="154"/>
      <c r="Q139" s="154"/>
      <c r="AY139" t="s">
        <v>132</v>
      </c>
      <c r="AZ139">
        <v>117</v>
      </c>
    </row>
    <row r="140" spans="1:52" x14ac:dyDescent="0.25">
      <c r="A140" s="343" t="s">
        <v>40</v>
      </c>
      <c r="B140" s="344" t="s">
        <v>189</v>
      </c>
      <c r="C140" s="123">
        <f>SUM(C141:C151)</f>
        <v>478.78999999999996</v>
      </c>
      <c r="D140" s="345">
        <f>SUM(D141:D151)</f>
        <v>109.048</v>
      </c>
      <c r="E140" s="346">
        <f t="shared" ref="E140:Q140" si="62">SUM(E141:E151)</f>
        <v>136.52700000000002</v>
      </c>
      <c r="F140" s="346">
        <f t="shared" si="62"/>
        <v>112.291</v>
      </c>
      <c r="G140" s="347">
        <f t="shared" si="62"/>
        <v>188.869</v>
      </c>
      <c r="H140" s="123">
        <f t="shared" si="62"/>
        <v>566.61599999999987</v>
      </c>
      <c r="I140" s="345">
        <f t="shared" si="62"/>
        <v>98.557999999999993</v>
      </c>
      <c r="J140" s="346">
        <f t="shared" si="62"/>
        <v>126.39500000000001</v>
      </c>
      <c r="K140" s="346">
        <f t="shared" si="62"/>
        <v>127.65799999999999</v>
      </c>
      <c r="L140" s="347">
        <f t="shared" si="62"/>
        <v>300.71199999999999</v>
      </c>
      <c r="M140" s="123">
        <f t="shared" si="62"/>
        <v>663.83170000000007</v>
      </c>
      <c r="N140" s="345">
        <f t="shared" si="62"/>
        <v>313.83999999999997</v>
      </c>
      <c r="O140" s="346">
        <f t="shared" si="62"/>
        <v>187.94</v>
      </c>
      <c r="P140" s="346">
        <f t="shared" si="62"/>
        <v>182.10369999999995</v>
      </c>
      <c r="Q140" s="348">
        <f t="shared" si="62"/>
        <v>205.51599999999999</v>
      </c>
      <c r="AZ140">
        <v>118</v>
      </c>
    </row>
    <row r="141" spans="1:52" x14ac:dyDescent="0.25">
      <c r="A141" s="227" t="s">
        <v>0</v>
      </c>
      <c r="B141" s="29" t="s">
        <v>189</v>
      </c>
      <c r="C141" s="236">
        <f t="shared" ref="C141:Q141" si="63">C105+C117+C129</f>
        <v>158.73399999999998</v>
      </c>
      <c r="D141" s="124">
        <f t="shared" si="63"/>
        <v>33.396000000000001</v>
      </c>
      <c r="E141" s="122">
        <f t="shared" si="63"/>
        <v>61.783000000000001</v>
      </c>
      <c r="F141" s="122">
        <f t="shared" si="63"/>
        <v>33.753</v>
      </c>
      <c r="G141" s="125">
        <f t="shared" si="63"/>
        <v>55.703000000000003</v>
      </c>
      <c r="H141" s="236">
        <f t="shared" ref="H141" si="64">H105+H117+H129</f>
        <v>164.202</v>
      </c>
      <c r="I141" s="124">
        <f t="shared" si="63"/>
        <v>23.308999999999997</v>
      </c>
      <c r="J141" s="122">
        <f t="shared" si="63"/>
        <v>60.758000000000003</v>
      </c>
      <c r="K141" s="122">
        <f t="shared" si="63"/>
        <v>32.616</v>
      </c>
      <c r="L141" s="125">
        <f t="shared" si="63"/>
        <v>71.582999999999998</v>
      </c>
      <c r="M141" s="236">
        <f t="shared" ref="M141" si="65">M105+M117+M129</f>
        <v>149.75900000000001</v>
      </c>
      <c r="N141" s="124">
        <f t="shared" si="63"/>
        <v>25.062999999999999</v>
      </c>
      <c r="O141" s="122">
        <f t="shared" si="63"/>
        <v>63.451999999999998</v>
      </c>
      <c r="P141" s="122">
        <f t="shared" si="63"/>
        <v>36.224000000000004</v>
      </c>
      <c r="Q141" s="126">
        <f t="shared" si="63"/>
        <v>57.27</v>
      </c>
      <c r="AZ141">
        <v>119</v>
      </c>
    </row>
    <row r="142" spans="1:52" x14ac:dyDescent="0.25">
      <c r="A142" s="227" t="s">
        <v>1</v>
      </c>
      <c r="B142" s="29" t="s">
        <v>189</v>
      </c>
      <c r="C142" s="236">
        <f t="shared" ref="C142:Q142" si="66">C106+C118+C130</f>
        <v>20.27</v>
      </c>
      <c r="D142" s="124">
        <f t="shared" si="66"/>
        <v>6.62</v>
      </c>
      <c r="E142" s="122">
        <f t="shared" si="66"/>
        <v>5.7479999999999993</v>
      </c>
      <c r="F142" s="122">
        <f t="shared" si="66"/>
        <v>3.3839999999999999</v>
      </c>
      <c r="G142" s="125">
        <f t="shared" si="66"/>
        <v>7.282</v>
      </c>
      <c r="H142" s="236">
        <f t="shared" ref="H142" si="67">H106+H118+H130</f>
        <v>27.430999999999997</v>
      </c>
      <c r="I142" s="124">
        <f t="shared" si="66"/>
        <v>4.782</v>
      </c>
      <c r="J142" s="122">
        <f t="shared" si="66"/>
        <v>6.367</v>
      </c>
      <c r="K142" s="122">
        <f t="shared" si="66"/>
        <v>3.907</v>
      </c>
      <c r="L142" s="125">
        <f t="shared" si="66"/>
        <v>16.46</v>
      </c>
      <c r="M142" s="236">
        <f t="shared" ref="M142" si="68">M106+M118+M130</f>
        <v>41.406000000000006</v>
      </c>
      <c r="N142" s="124">
        <f t="shared" si="66"/>
        <v>15.96</v>
      </c>
      <c r="O142" s="122">
        <f t="shared" si="66"/>
        <v>20.252000000000002</v>
      </c>
      <c r="P142" s="122">
        <f t="shared" si="66"/>
        <v>15.420000000000002</v>
      </c>
      <c r="Q142" s="126">
        <f t="shared" si="66"/>
        <v>28.963000000000001</v>
      </c>
      <c r="AZ142">
        <v>120</v>
      </c>
    </row>
    <row r="143" spans="1:52" x14ac:dyDescent="0.25">
      <c r="A143" s="227" t="s">
        <v>2</v>
      </c>
      <c r="B143" s="29" t="s">
        <v>189</v>
      </c>
      <c r="C143" s="236">
        <f t="shared" ref="C143:Q143" si="69">C107+C119+C131</f>
        <v>156.44499999999999</v>
      </c>
      <c r="D143" s="124">
        <f t="shared" si="69"/>
        <v>31.268999999999998</v>
      </c>
      <c r="E143" s="122">
        <f t="shared" si="69"/>
        <v>31.115000000000002</v>
      </c>
      <c r="F143" s="122">
        <f t="shared" si="69"/>
        <v>21.335999999999999</v>
      </c>
      <c r="G143" s="125">
        <f t="shared" si="69"/>
        <v>83.245000000000005</v>
      </c>
      <c r="H143" s="236">
        <f t="shared" ref="H143" si="70">H107+H119+H131</f>
        <v>202.327</v>
      </c>
      <c r="I143" s="124">
        <f t="shared" si="69"/>
        <v>29.998000000000001</v>
      </c>
      <c r="J143" s="122">
        <f t="shared" si="69"/>
        <v>35.228999999999999</v>
      </c>
      <c r="K143" s="122">
        <f t="shared" si="69"/>
        <v>50.834000000000003</v>
      </c>
      <c r="L143" s="125">
        <f t="shared" si="69"/>
        <v>96.568000000000012</v>
      </c>
      <c r="M143" s="236">
        <f t="shared" ref="M143" si="71">M107+M119+M131</f>
        <v>256.71699999999998</v>
      </c>
      <c r="N143" s="124">
        <f t="shared" si="69"/>
        <v>139.88900000000001</v>
      </c>
      <c r="O143" s="122">
        <f t="shared" si="69"/>
        <v>50.045000000000002</v>
      </c>
      <c r="P143" s="122">
        <f t="shared" si="69"/>
        <v>51.518999999999998</v>
      </c>
      <c r="Q143" s="126">
        <f t="shared" si="69"/>
        <v>43.113999999999997</v>
      </c>
      <c r="AZ143">
        <v>121</v>
      </c>
    </row>
    <row r="144" spans="1:52" x14ac:dyDescent="0.25">
      <c r="A144" s="227" t="s">
        <v>3</v>
      </c>
      <c r="B144" s="29" t="s">
        <v>189</v>
      </c>
      <c r="C144" s="236">
        <f t="shared" ref="C144:Q144" si="72">C108+C120+C132</f>
        <v>74.929000000000002</v>
      </c>
      <c r="D144" s="124">
        <f t="shared" si="72"/>
        <v>21.015000000000001</v>
      </c>
      <c r="E144" s="122">
        <f t="shared" si="72"/>
        <v>26.914999999999999</v>
      </c>
      <c r="F144" s="122">
        <f t="shared" si="72"/>
        <v>12.483000000000001</v>
      </c>
      <c r="G144" s="125">
        <f t="shared" si="72"/>
        <v>26.429000000000002</v>
      </c>
      <c r="H144" s="236">
        <f t="shared" ref="H144" si="73">H108+H120+H132</f>
        <v>123.12499999999999</v>
      </c>
      <c r="I144" s="124">
        <f t="shared" si="72"/>
        <v>20.929000000000002</v>
      </c>
      <c r="J144" s="122">
        <f t="shared" si="72"/>
        <v>14.396999999999998</v>
      </c>
      <c r="K144" s="122">
        <f t="shared" si="72"/>
        <v>20.137999999999998</v>
      </c>
      <c r="L144" s="125">
        <f t="shared" si="72"/>
        <v>87.724999999999994</v>
      </c>
      <c r="M144" s="236">
        <f t="shared" ref="M144" si="74">M108+M120+M132</f>
        <v>161.785</v>
      </c>
      <c r="N144" s="124">
        <f t="shared" si="72"/>
        <v>112.125</v>
      </c>
      <c r="O144" s="122">
        <f t="shared" si="72"/>
        <v>45.324999999999996</v>
      </c>
      <c r="P144" s="122">
        <f t="shared" si="72"/>
        <v>52.524999999999991</v>
      </c>
      <c r="Q144" s="126">
        <f t="shared" si="72"/>
        <v>68.884999999999991</v>
      </c>
      <c r="AZ144">
        <v>122</v>
      </c>
    </row>
    <row r="145" spans="1:52" x14ac:dyDescent="0.25">
      <c r="A145" s="227" t="s">
        <v>4</v>
      </c>
      <c r="B145" s="29" t="s">
        <v>189</v>
      </c>
      <c r="C145" s="236">
        <f t="shared" ref="C145:Q145" si="75">C109+C121+C133</f>
        <v>6.5120000000000005</v>
      </c>
      <c r="D145" s="124">
        <f t="shared" si="75"/>
        <v>3.0419999999999998</v>
      </c>
      <c r="E145" s="122">
        <f t="shared" si="75"/>
        <v>1.6920000000000002</v>
      </c>
      <c r="F145" s="122">
        <f t="shared" si="75"/>
        <v>2.4239999999999999</v>
      </c>
      <c r="G145" s="125">
        <f t="shared" si="75"/>
        <v>3.448</v>
      </c>
      <c r="H145" s="236">
        <f t="shared" ref="H145" si="76">H109+H121+H133</f>
        <v>7.0620000000000003</v>
      </c>
      <c r="I145" s="124">
        <f t="shared" si="75"/>
        <v>3.4459999999999997</v>
      </c>
      <c r="J145" s="122">
        <f t="shared" si="75"/>
        <v>2.0979999999999999</v>
      </c>
      <c r="K145" s="122">
        <f t="shared" si="75"/>
        <v>2.976</v>
      </c>
      <c r="L145" s="125">
        <f t="shared" si="75"/>
        <v>3.8540000000000001</v>
      </c>
      <c r="M145" s="236">
        <f t="shared" ref="M145" si="77">M109+M121+M133</f>
        <v>4.6780000000000008</v>
      </c>
      <c r="N145" s="124">
        <f t="shared" si="75"/>
        <v>1.8540000000000001</v>
      </c>
      <c r="O145" s="122">
        <f t="shared" si="75"/>
        <v>2.3680000000000003</v>
      </c>
      <c r="P145" s="122">
        <f t="shared" si="75"/>
        <v>2.1640000000000001</v>
      </c>
      <c r="Q145" s="126">
        <f t="shared" si="75"/>
        <v>4.0640000000000001</v>
      </c>
      <c r="AZ145">
        <v>123</v>
      </c>
    </row>
    <row r="146" spans="1:52" x14ac:dyDescent="0.25">
      <c r="A146" s="227" t="s">
        <v>5</v>
      </c>
      <c r="B146" s="29" t="s">
        <v>189</v>
      </c>
      <c r="C146" s="236">
        <f t="shared" ref="C146:Q146" si="78">C110+C122+C134</f>
        <v>0</v>
      </c>
      <c r="D146" s="124">
        <f t="shared" si="78"/>
        <v>0</v>
      </c>
      <c r="E146" s="122">
        <f t="shared" si="78"/>
        <v>0</v>
      </c>
      <c r="F146" s="122">
        <f t="shared" si="78"/>
        <v>0</v>
      </c>
      <c r="G146" s="125">
        <f t="shared" si="78"/>
        <v>0</v>
      </c>
      <c r="H146" s="236">
        <f t="shared" ref="H146" si="79">H110+H122+H134</f>
        <v>0</v>
      </c>
      <c r="I146" s="124">
        <f t="shared" si="78"/>
        <v>0</v>
      </c>
      <c r="J146" s="122">
        <f t="shared" si="78"/>
        <v>0</v>
      </c>
      <c r="K146" s="122">
        <f t="shared" si="78"/>
        <v>0</v>
      </c>
      <c r="L146" s="125">
        <f t="shared" si="78"/>
        <v>0</v>
      </c>
      <c r="M146" s="236">
        <f t="shared" ref="M146" si="80">M110+M122+M134</f>
        <v>0</v>
      </c>
      <c r="N146" s="124">
        <f t="shared" si="78"/>
        <v>0</v>
      </c>
      <c r="O146" s="122">
        <f t="shared" si="78"/>
        <v>0</v>
      </c>
      <c r="P146" s="122">
        <f t="shared" si="78"/>
        <v>0</v>
      </c>
      <c r="Q146" s="126">
        <f t="shared" si="78"/>
        <v>0</v>
      </c>
      <c r="AZ146">
        <v>124</v>
      </c>
    </row>
    <row r="147" spans="1:52" x14ac:dyDescent="0.25">
      <c r="A147" s="227" t="s">
        <v>6</v>
      </c>
      <c r="B147" s="29" t="s">
        <v>189</v>
      </c>
      <c r="C147" s="236">
        <f t="shared" ref="C147:Q147" si="81">C111+C123+C135</f>
        <v>0</v>
      </c>
      <c r="D147" s="124">
        <f t="shared" si="81"/>
        <v>0</v>
      </c>
      <c r="E147" s="122">
        <f t="shared" si="81"/>
        <v>0</v>
      </c>
      <c r="F147" s="122">
        <f t="shared" si="81"/>
        <v>0</v>
      </c>
      <c r="G147" s="125">
        <f t="shared" si="81"/>
        <v>0</v>
      </c>
      <c r="H147" s="236">
        <f t="shared" ref="H147" si="82">H111+H123+H135</f>
        <v>0</v>
      </c>
      <c r="I147" s="124">
        <f t="shared" si="81"/>
        <v>0</v>
      </c>
      <c r="J147" s="122">
        <f t="shared" si="81"/>
        <v>0</v>
      </c>
      <c r="K147" s="122">
        <f t="shared" si="81"/>
        <v>0</v>
      </c>
      <c r="L147" s="125">
        <f t="shared" si="81"/>
        <v>0</v>
      </c>
      <c r="M147" s="236">
        <f t="shared" ref="M147" si="83">M111+M123+M135</f>
        <v>0</v>
      </c>
      <c r="N147" s="124">
        <f t="shared" si="81"/>
        <v>0</v>
      </c>
      <c r="O147" s="122">
        <f t="shared" si="81"/>
        <v>0</v>
      </c>
      <c r="P147" s="122">
        <f t="shared" si="81"/>
        <v>0</v>
      </c>
      <c r="Q147" s="126">
        <f t="shared" si="81"/>
        <v>0</v>
      </c>
      <c r="AZ147">
        <v>125</v>
      </c>
    </row>
    <row r="148" spans="1:52" x14ac:dyDescent="0.25">
      <c r="A148" s="227" t="s">
        <v>7</v>
      </c>
      <c r="B148" s="29" t="s">
        <v>189</v>
      </c>
      <c r="C148" s="236">
        <f t="shared" ref="C148:Q148" si="84">C112+C124+C136</f>
        <v>55.912999999999997</v>
      </c>
      <c r="D148" s="124">
        <f t="shared" si="84"/>
        <v>12.387</v>
      </c>
      <c r="E148" s="122">
        <f t="shared" si="84"/>
        <v>6.0549999999999997</v>
      </c>
      <c r="F148" s="122">
        <f t="shared" si="84"/>
        <v>36.976999999999997</v>
      </c>
      <c r="G148" s="125">
        <f t="shared" si="84"/>
        <v>9.9789999999999992</v>
      </c>
      <c r="H148" s="236">
        <f t="shared" ref="H148" si="85">H112+H124+H136</f>
        <v>35.030999999999999</v>
      </c>
      <c r="I148" s="124">
        <f t="shared" si="84"/>
        <v>13.094999999999999</v>
      </c>
      <c r="J148" s="122">
        <f t="shared" si="84"/>
        <v>3.4990000000000001</v>
      </c>
      <c r="K148" s="122">
        <f t="shared" si="84"/>
        <v>14.933</v>
      </c>
      <c r="L148" s="125">
        <f t="shared" si="84"/>
        <v>21.139999999999997</v>
      </c>
      <c r="M148" s="236">
        <f t="shared" ref="M148" si="86">M112+M124+M136</f>
        <v>42.918999999999997</v>
      </c>
      <c r="N148" s="124">
        <f t="shared" si="84"/>
        <v>16.702999999999999</v>
      </c>
      <c r="O148" s="122">
        <f t="shared" si="84"/>
        <v>3.1</v>
      </c>
      <c r="P148" s="122">
        <f t="shared" si="84"/>
        <v>22.175999999999998</v>
      </c>
      <c r="Q148" s="126">
        <f t="shared" si="84"/>
        <v>0.94</v>
      </c>
      <c r="AZ148">
        <v>126</v>
      </c>
    </row>
    <row r="149" spans="1:52" x14ac:dyDescent="0.25">
      <c r="A149" s="227" t="s">
        <v>8</v>
      </c>
      <c r="B149" s="29" t="s">
        <v>189</v>
      </c>
      <c r="C149" s="236">
        <f t="shared" ref="C149:Q149" si="87">C113+C125+C137</f>
        <v>0</v>
      </c>
      <c r="D149" s="124">
        <f t="shared" si="87"/>
        <v>0</v>
      </c>
      <c r="E149" s="122">
        <f t="shared" si="87"/>
        <v>0</v>
      </c>
      <c r="F149" s="122">
        <f t="shared" si="87"/>
        <v>0</v>
      </c>
      <c r="G149" s="125">
        <f t="shared" si="87"/>
        <v>0</v>
      </c>
      <c r="H149" s="236">
        <f t="shared" ref="H149" si="88">H113+H125+H137</f>
        <v>0</v>
      </c>
      <c r="I149" s="124">
        <f t="shared" si="87"/>
        <v>0</v>
      </c>
      <c r="J149" s="122">
        <f t="shared" si="87"/>
        <v>0</v>
      </c>
      <c r="K149" s="122">
        <f t="shared" si="87"/>
        <v>0</v>
      </c>
      <c r="L149" s="125">
        <f t="shared" si="87"/>
        <v>0</v>
      </c>
      <c r="M149" s="236">
        <f t="shared" ref="M149" si="89">M113+M125+M137</f>
        <v>0</v>
      </c>
      <c r="N149" s="124">
        <f t="shared" si="87"/>
        <v>0</v>
      </c>
      <c r="O149" s="122">
        <f t="shared" si="87"/>
        <v>0</v>
      </c>
      <c r="P149" s="122">
        <f t="shared" si="87"/>
        <v>0</v>
      </c>
      <c r="Q149" s="126">
        <f t="shared" si="87"/>
        <v>0</v>
      </c>
      <c r="AZ149">
        <v>127</v>
      </c>
    </row>
    <row r="150" spans="1:52" x14ac:dyDescent="0.25">
      <c r="A150" s="227" t="s">
        <v>9</v>
      </c>
      <c r="B150" s="29" t="s">
        <v>189</v>
      </c>
      <c r="C150" s="236">
        <f t="shared" ref="C150:Q150" si="90">C114+C126+C138</f>
        <v>3.4779999999999998</v>
      </c>
      <c r="D150" s="124">
        <f t="shared" si="90"/>
        <v>0.40799999999999997</v>
      </c>
      <c r="E150" s="122">
        <f t="shared" si="90"/>
        <v>2.1779999999999999</v>
      </c>
      <c r="F150" s="122">
        <f t="shared" si="90"/>
        <v>0.88300000000000001</v>
      </c>
      <c r="G150" s="125">
        <f t="shared" si="90"/>
        <v>1.7610000000000001</v>
      </c>
      <c r="H150" s="236">
        <f t="shared" ref="H150" si="91">H114+H126+H138</f>
        <v>4.0270000000000001</v>
      </c>
      <c r="I150" s="124">
        <f t="shared" si="90"/>
        <v>0.92500000000000004</v>
      </c>
      <c r="J150" s="122">
        <f t="shared" si="90"/>
        <v>2.6950000000000003</v>
      </c>
      <c r="K150" s="122">
        <f t="shared" si="90"/>
        <v>1.419</v>
      </c>
      <c r="L150" s="125">
        <f t="shared" si="90"/>
        <v>2.3099999999999996</v>
      </c>
      <c r="M150" s="236">
        <f t="shared" ref="M150" si="92">M114+M126+M138</f>
        <v>3.9966999999999997</v>
      </c>
      <c r="N150" s="124">
        <f t="shared" si="90"/>
        <v>1.1739999999999999</v>
      </c>
      <c r="O150" s="122">
        <f t="shared" si="90"/>
        <v>2.4809999999999999</v>
      </c>
      <c r="P150" s="122">
        <f t="shared" si="90"/>
        <v>1.4936999999999998</v>
      </c>
      <c r="Q150" s="126">
        <f t="shared" si="90"/>
        <v>2.2799999999999998</v>
      </c>
      <c r="AZ150">
        <v>128</v>
      </c>
    </row>
    <row r="151" spans="1:52" x14ac:dyDescent="0.25">
      <c r="A151" s="227" t="s">
        <v>10</v>
      </c>
      <c r="B151" s="29" t="s">
        <v>189</v>
      </c>
      <c r="C151" s="236">
        <f t="shared" ref="C151:Q151" si="93">C115+C127+C139</f>
        <v>2.5089999999999999</v>
      </c>
      <c r="D151" s="124">
        <f t="shared" si="93"/>
        <v>0.91100000000000003</v>
      </c>
      <c r="E151" s="122">
        <f t="shared" si="93"/>
        <v>1.0409999999999999</v>
      </c>
      <c r="F151" s="122">
        <f t="shared" si="93"/>
        <v>1.0510000000000002</v>
      </c>
      <c r="G151" s="125">
        <f t="shared" si="93"/>
        <v>1.022</v>
      </c>
      <c r="H151" s="236">
        <f t="shared" ref="H151" si="94">H115+H127+H139</f>
        <v>3.4110000000000005</v>
      </c>
      <c r="I151" s="124">
        <f t="shared" si="93"/>
        <v>2.0739999999999998</v>
      </c>
      <c r="J151" s="122">
        <f t="shared" si="93"/>
        <v>1.3520000000000001</v>
      </c>
      <c r="K151" s="122">
        <f t="shared" si="93"/>
        <v>0.83499999999999996</v>
      </c>
      <c r="L151" s="125">
        <f t="shared" si="93"/>
        <v>1.0720000000000001</v>
      </c>
      <c r="M151" s="236">
        <f t="shared" ref="M151" si="95">M115+M127+M139</f>
        <v>2.5709999999999997</v>
      </c>
      <c r="N151" s="124">
        <f t="shared" si="93"/>
        <v>1.0720000000000001</v>
      </c>
      <c r="O151" s="122">
        <f t="shared" si="93"/>
        <v>0.91700000000000004</v>
      </c>
      <c r="P151" s="122">
        <f t="shared" si="93"/>
        <v>0.58199999999999996</v>
      </c>
      <c r="Q151" s="126">
        <f t="shared" si="93"/>
        <v>0</v>
      </c>
      <c r="AZ151">
        <v>129</v>
      </c>
    </row>
    <row r="152" spans="1:52" s="15" customFormat="1" x14ac:dyDescent="0.25">
      <c r="A152" s="349" t="s">
        <v>41</v>
      </c>
      <c r="B152" s="344" t="s">
        <v>189</v>
      </c>
      <c r="C152" s="123">
        <f t="shared" ref="C152:Q152" si="96">SUM(C153:C163)</f>
        <v>3.5</v>
      </c>
      <c r="D152" s="345">
        <f t="shared" si="96"/>
        <v>0</v>
      </c>
      <c r="E152" s="346">
        <f t="shared" si="96"/>
        <v>3.1000000000000005</v>
      </c>
      <c r="F152" s="346">
        <f t="shared" si="96"/>
        <v>0.4</v>
      </c>
      <c r="G152" s="347">
        <f t="shared" si="96"/>
        <v>0</v>
      </c>
      <c r="H152" s="123">
        <f t="shared" si="96"/>
        <v>2.2999999999999998</v>
      </c>
      <c r="I152" s="345">
        <f t="shared" si="96"/>
        <v>0</v>
      </c>
      <c r="J152" s="346">
        <f t="shared" si="96"/>
        <v>2.0999999999999996</v>
      </c>
      <c r="K152" s="346">
        <f t="shared" si="96"/>
        <v>0.2</v>
      </c>
      <c r="L152" s="347">
        <f t="shared" si="96"/>
        <v>0</v>
      </c>
      <c r="M152" s="123">
        <f t="shared" si="96"/>
        <v>2.5</v>
      </c>
      <c r="N152" s="345">
        <f t="shared" si="96"/>
        <v>0</v>
      </c>
      <c r="O152" s="346">
        <f t="shared" si="96"/>
        <v>2.0999999999999996</v>
      </c>
      <c r="P152" s="346">
        <f t="shared" si="96"/>
        <v>0.4</v>
      </c>
      <c r="Q152" s="348">
        <f t="shared" si="96"/>
        <v>0</v>
      </c>
      <c r="AZ152" s="15">
        <v>130</v>
      </c>
    </row>
    <row r="153" spans="1:52" x14ac:dyDescent="0.25">
      <c r="A153" s="227" t="s">
        <v>0</v>
      </c>
      <c r="B153" s="29" t="s">
        <v>189</v>
      </c>
      <c r="C153" s="236">
        <f t="shared" ref="C153:C175" si="97">SUM(D153:G153)</f>
        <v>0.60000000000000009</v>
      </c>
      <c r="D153" s="154">
        <v>0</v>
      </c>
      <c r="E153" s="154">
        <v>0.2</v>
      </c>
      <c r="F153" s="154">
        <v>0.4</v>
      </c>
      <c r="G153" s="154">
        <v>0</v>
      </c>
      <c r="H153" s="236">
        <f t="shared" ref="H153:H175" si="98">SUM(I153:L153)</f>
        <v>0.4</v>
      </c>
      <c r="I153" s="154">
        <v>0</v>
      </c>
      <c r="J153" s="154">
        <v>0.2</v>
      </c>
      <c r="K153" s="154">
        <v>0.2</v>
      </c>
      <c r="L153" s="156">
        <v>0</v>
      </c>
      <c r="M153" s="236">
        <f t="shared" ref="M153:M175" si="99">SUM(N153:Q153)</f>
        <v>0.4</v>
      </c>
      <c r="N153" s="154">
        <v>0</v>
      </c>
      <c r="O153" s="154">
        <v>0.2</v>
      </c>
      <c r="P153" s="154">
        <v>0.2</v>
      </c>
      <c r="Q153" s="156">
        <v>0</v>
      </c>
      <c r="AY153" t="s">
        <v>132</v>
      </c>
      <c r="AZ153">
        <v>131</v>
      </c>
    </row>
    <row r="154" spans="1:52" x14ac:dyDescent="0.25">
      <c r="A154" s="227" t="s">
        <v>1</v>
      </c>
      <c r="B154" s="29" t="s">
        <v>189</v>
      </c>
      <c r="C154" s="236">
        <f t="shared" si="97"/>
        <v>1.9E-2</v>
      </c>
      <c r="D154" s="154">
        <v>0</v>
      </c>
      <c r="E154" s="154">
        <v>1.9E-2</v>
      </c>
      <c r="F154" s="154">
        <v>0</v>
      </c>
      <c r="G154" s="154">
        <v>0</v>
      </c>
      <c r="H154" s="236">
        <f t="shared" si="98"/>
        <v>1.9E-2</v>
      </c>
      <c r="I154" s="154">
        <v>0</v>
      </c>
      <c r="J154" s="154">
        <v>1.9E-2</v>
      </c>
      <c r="K154" s="154">
        <v>0</v>
      </c>
      <c r="L154" s="156">
        <v>0</v>
      </c>
      <c r="M154" s="236">
        <f t="shared" si="99"/>
        <v>1.9E-2</v>
      </c>
      <c r="N154" s="154">
        <v>0</v>
      </c>
      <c r="O154" s="154">
        <v>1.9E-2</v>
      </c>
      <c r="P154" s="154">
        <v>0</v>
      </c>
      <c r="Q154" s="156">
        <v>0</v>
      </c>
      <c r="AY154" t="s">
        <v>132</v>
      </c>
      <c r="AZ154">
        <v>132</v>
      </c>
    </row>
    <row r="155" spans="1:52" x14ac:dyDescent="0.25">
      <c r="A155" s="227" t="s">
        <v>2</v>
      </c>
      <c r="B155" s="29" t="s">
        <v>189</v>
      </c>
      <c r="C155" s="236">
        <f t="shared" si="97"/>
        <v>1</v>
      </c>
      <c r="D155" s="154">
        <v>0</v>
      </c>
      <c r="E155" s="154">
        <v>1</v>
      </c>
      <c r="F155" s="154">
        <v>0</v>
      </c>
      <c r="G155" s="154">
        <v>0</v>
      </c>
      <c r="H155" s="236">
        <f t="shared" si="98"/>
        <v>0.2</v>
      </c>
      <c r="I155" s="154">
        <v>0</v>
      </c>
      <c r="J155" s="154">
        <v>0.2</v>
      </c>
      <c r="K155" s="154">
        <v>0</v>
      </c>
      <c r="L155" s="156">
        <v>0</v>
      </c>
      <c r="M155" s="236">
        <f t="shared" si="99"/>
        <v>0.2</v>
      </c>
      <c r="N155" s="154">
        <v>0</v>
      </c>
      <c r="O155" s="154">
        <v>0.2</v>
      </c>
      <c r="P155" s="154">
        <v>0</v>
      </c>
      <c r="Q155" s="156">
        <v>0</v>
      </c>
      <c r="AY155" t="s">
        <v>132</v>
      </c>
      <c r="AZ155">
        <v>133</v>
      </c>
    </row>
    <row r="156" spans="1:52" x14ac:dyDescent="0.25">
      <c r="A156" s="227" t="s">
        <v>3</v>
      </c>
      <c r="B156" s="29" t="s">
        <v>189</v>
      </c>
      <c r="C156" s="236">
        <f t="shared" si="97"/>
        <v>0</v>
      </c>
      <c r="D156" s="154">
        <v>0</v>
      </c>
      <c r="E156" s="154"/>
      <c r="F156" s="154">
        <v>0</v>
      </c>
      <c r="G156" s="154">
        <v>0</v>
      </c>
      <c r="H156" s="236">
        <f t="shared" si="98"/>
        <v>0</v>
      </c>
      <c r="I156" s="154">
        <v>0</v>
      </c>
      <c r="J156" s="154">
        <v>0</v>
      </c>
      <c r="K156" s="154">
        <v>0</v>
      </c>
      <c r="L156" s="156">
        <v>0</v>
      </c>
      <c r="M156" s="236">
        <f t="shared" si="99"/>
        <v>0</v>
      </c>
      <c r="N156" s="154">
        <v>0</v>
      </c>
      <c r="O156" s="154">
        <v>0</v>
      </c>
      <c r="P156" s="154">
        <v>0</v>
      </c>
      <c r="Q156" s="156">
        <v>0</v>
      </c>
      <c r="AY156" t="s">
        <v>132</v>
      </c>
      <c r="AZ156">
        <v>134</v>
      </c>
    </row>
    <row r="157" spans="1:52" x14ac:dyDescent="0.25">
      <c r="A157" s="227" t="s">
        <v>4</v>
      </c>
      <c r="B157" s="29" t="s">
        <v>189</v>
      </c>
      <c r="C157" s="236">
        <f t="shared" si="97"/>
        <v>1.4E-2</v>
      </c>
      <c r="D157" s="154">
        <v>0</v>
      </c>
      <c r="E157" s="154">
        <v>1.4E-2</v>
      </c>
      <c r="F157" s="154">
        <v>0</v>
      </c>
      <c r="G157" s="154">
        <v>0</v>
      </c>
      <c r="H157" s="236">
        <f t="shared" si="98"/>
        <v>1.4E-2</v>
      </c>
      <c r="I157" s="154">
        <v>0</v>
      </c>
      <c r="J157" s="154">
        <v>1.4E-2</v>
      </c>
      <c r="K157" s="154">
        <v>0</v>
      </c>
      <c r="L157" s="156">
        <v>0</v>
      </c>
      <c r="M157" s="236">
        <f t="shared" si="99"/>
        <v>1.4E-2</v>
      </c>
      <c r="N157" s="154">
        <v>0</v>
      </c>
      <c r="O157" s="154">
        <v>1.4E-2</v>
      </c>
      <c r="P157" s="154">
        <v>0</v>
      </c>
      <c r="Q157" s="156">
        <v>0</v>
      </c>
      <c r="AY157" t="s">
        <v>132</v>
      </c>
      <c r="AZ157">
        <v>135</v>
      </c>
    </row>
    <row r="158" spans="1:52" x14ac:dyDescent="0.25">
      <c r="A158" s="227" t="s">
        <v>5</v>
      </c>
      <c r="B158" s="29" t="s">
        <v>189</v>
      </c>
      <c r="C158" s="236">
        <f t="shared" si="97"/>
        <v>0</v>
      </c>
      <c r="D158" s="154">
        <v>0</v>
      </c>
      <c r="E158" s="154"/>
      <c r="F158" s="154">
        <v>0</v>
      </c>
      <c r="G158" s="154">
        <v>0</v>
      </c>
      <c r="H158" s="236">
        <f t="shared" si="98"/>
        <v>0</v>
      </c>
      <c r="I158" s="154">
        <v>0</v>
      </c>
      <c r="J158" s="154">
        <v>0</v>
      </c>
      <c r="K158" s="154">
        <v>0</v>
      </c>
      <c r="L158" s="156">
        <v>0</v>
      </c>
      <c r="M158" s="236">
        <f t="shared" si="99"/>
        <v>0</v>
      </c>
      <c r="N158" s="154">
        <v>0</v>
      </c>
      <c r="O158" s="154">
        <v>0</v>
      </c>
      <c r="P158" s="154">
        <v>0</v>
      </c>
      <c r="Q158" s="156">
        <v>0</v>
      </c>
      <c r="AY158" t="s">
        <v>132</v>
      </c>
      <c r="AZ158">
        <v>136</v>
      </c>
    </row>
    <row r="159" spans="1:52" x14ac:dyDescent="0.25">
      <c r="A159" s="227" t="s">
        <v>6</v>
      </c>
      <c r="B159" s="29" t="s">
        <v>189</v>
      </c>
      <c r="C159" s="236">
        <f t="shared" si="97"/>
        <v>0</v>
      </c>
      <c r="D159" s="154">
        <v>0</v>
      </c>
      <c r="E159" s="154"/>
      <c r="F159" s="154">
        <v>0</v>
      </c>
      <c r="G159" s="154">
        <v>0</v>
      </c>
      <c r="H159" s="236">
        <f t="shared" si="98"/>
        <v>0</v>
      </c>
      <c r="I159" s="154">
        <v>0</v>
      </c>
      <c r="J159" s="154">
        <v>0</v>
      </c>
      <c r="K159" s="154">
        <v>0</v>
      </c>
      <c r="L159" s="156">
        <v>0</v>
      </c>
      <c r="M159" s="236">
        <f t="shared" si="99"/>
        <v>0</v>
      </c>
      <c r="N159" s="154">
        <v>0</v>
      </c>
      <c r="O159" s="154">
        <v>0</v>
      </c>
      <c r="P159" s="154">
        <v>0</v>
      </c>
      <c r="Q159" s="156">
        <v>0</v>
      </c>
      <c r="AY159" t="s">
        <v>132</v>
      </c>
      <c r="AZ159">
        <v>137</v>
      </c>
    </row>
    <row r="160" spans="1:52" x14ac:dyDescent="0.25">
      <c r="A160" s="227" t="s">
        <v>7</v>
      </c>
      <c r="B160" s="29" t="s">
        <v>189</v>
      </c>
      <c r="C160" s="236">
        <f t="shared" si="97"/>
        <v>0.8</v>
      </c>
      <c r="D160" s="154">
        <v>0</v>
      </c>
      <c r="E160" s="154">
        <v>0.8</v>
      </c>
      <c r="F160" s="154">
        <v>0</v>
      </c>
      <c r="G160" s="154">
        <v>0</v>
      </c>
      <c r="H160" s="236">
        <f t="shared" si="98"/>
        <v>0.6</v>
      </c>
      <c r="I160" s="154">
        <v>0</v>
      </c>
      <c r="J160" s="154">
        <v>0.6</v>
      </c>
      <c r="K160" s="154">
        <v>0</v>
      </c>
      <c r="L160" s="156">
        <v>0</v>
      </c>
      <c r="M160" s="236">
        <f t="shared" si="99"/>
        <v>0.8</v>
      </c>
      <c r="N160" s="154">
        <v>0</v>
      </c>
      <c r="O160" s="154">
        <v>0.6</v>
      </c>
      <c r="P160" s="154">
        <v>0.2</v>
      </c>
      <c r="Q160" s="156">
        <v>0</v>
      </c>
      <c r="AY160" t="s">
        <v>132</v>
      </c>
      <c r="AZ160">
        <v>138</v>
      </c>
    </row>
    <row r="161" spans="1:52" x14ac:dyDescent="0.25">
      <c r="A161" s="227" t="s">
        <v>8</v>
      </c>
      <c r="B161" s="29" t="s">
        <v>189</v>
      </c>
      <c r="C161" s="236">
        <f t="shared" si="97"/>
        <v>0</v>
      </c>
      <c r="D161" s="154">
        <v>0</v>
      </c>
      <c r="E161" s="154"/>
      <c r="F161" s="154">
        <v>0</v>
      </c>
      <c r="G161" s="154">
        <v>0</v>
      </c>
      <c r="H161" s="236">
        <f t="shared" si="98"/>
        <v>0</v>
      </c>
      <c r="I161" s="154">
        <v>0</v>
      </c>
      <c r="J161" s="154">
        <v>0</v>
      </c>
      <c r="K161" s="154">
        <v>0</v>
      </c>
      <c r="L161" s="156">
        <v>0</v>
      </c>
      <c r="M161" s="236">
        <f t="shared" si="99"/>
        <v>0</v>
      </c>
      <c r="N161" s="154">
        <v>0</v>
      </c>
      <c r="O161" s="154">
        <v>0</v>
      </c>
      <c r="P161" s="154">
        <v>0</v>
      </c>
      <c r="Q161" s="156">
        <v>0</v>
      </c>
      <c r="AY161" t="s">
        <v>132</v>
      </c>
      <c r="AZ161">
        <v>139</v>
      </c>
    </row>
    <row r="162" spans="1:52" x14ac:dyDescent="0.25">
      <c r="A162" s="227" t="s">
        <v>9</v>
      </c>
      <c r="B162" s="29" t="s">
        <v>189</v>
      </c>
      <c r="C162" s="236">
        <f t="shared" si="97"/>
        <v>0.15</v>
      </c>
      <c r="D162" s="154">
        <v>0</v>
      </c>
      <c r="E162" s="154">
        <v>0.15</v>
      </c>
      <c r="F162" s="154">
        <v>0</v>
      </c>
      <c r="G162" s="154">
        <v>0</v>
      </c>
      <c r="H162" s="236">
        <f t="shared" si="98"/>
        <v>0.15</v>
      </c>
      <c r="I162" s="154">
        <v>0</v>
      </c>
      <c r="J162" s="154">
        <v>0.15</v>
      </c>
      <c r="K162" s="154">
        <v>0</v>
      </c>
      <c r="L162" s="156">
        <v>0</v>
      </c>
      <c r="M162" s="236">
        <f t="shared" si="99"/>
        <v>0.15</v>
      </c>
      <c r="N162" s="154">
        <v>0</v>
      </c>
      <c r="O162" s="154">
        <v>0.15</v>
      </c>
      <c r="P162" s="154">
        <v>0</v>
      </c>
      <c r="Q162" s="156">
        <v>0</v>
      </c>
      <c r="AY162" t="s">
        <v>132</v>
      </c>
      <c r="AZ162">
        <v>140</v>
      </c>
    </row>
    <row r="163" spans="1:52" x14ac:dyDescent="0.25">
      <c r="A163" s="227" t="s">
        <v>10</v>
      </c>
      <c r="B163" s="29" t="s">
        <v>189</v>
      </c>
      <c r="C163" s="236">
        <f t="shared" si="97"/>
        <v>0.91700000000000004</v>
      </c>
      <c r="D163" s="154">
        <v>0</v>
      </c>
      <c r="E163" s="154">
        <v>0.91700000000000004</v>
      </c>
      <c r="F163" s="154">
        <v>0</v>
      </c>
      <c r="G163" s="154">
        <v>0</v>
      </c>
      <c r="H163" s="236">
        <f t="shared" si="98"/>
        <v>0.91700000000000004</v>
      </c>
      <c r="I163" s="154">
        <v>0</v>
      </c>
      <c r="J163" s="154">
        <v>0.91700000000000004</v>
      </c>
      <c r="K163" s="154">
        <v>0</v>
      </c>
      <c r="L163" s="156">
        <v>0</v>
      </c>
      <c r="M163" s="236">
        <f t="shared" si="99"/>
        <v>0.91700000000000004</v>
      </c>
      <c r="N163" s="154">
        <v>0</v>
      </c>
      <c r="O163" s="154">
        <v>0.91700000000000004</v>
      </c>
      <c r="P163" s="154">
        <v>0</v>
      </c>
      <c r="Q163" s="156">
        <v>0</v>
      </c>
      <c r="AY163" t="s">
        <v>132</v>
      </c>
      <c r="AZ163">
        <v>141</v>
      </c>
    </row>
    <row r="164" spans="1:52" ht="30" x14ac:dyDescent="0.25">
      <c r="A164" s="350" t="s">
        <v>42</v>
      </c>
      <c r="B164" s="351" t="s">
        <v>189</v>
      </c>
      <c r="C164" s="231">
        <f t="shared" ref="C164:Q164" si="100">SUM(C165:C175)</f>
        <v>29.41</v>
      </c>
      <c r="D164" s="352">
        <f t="shared" si="100"/>
        <v>2.61</v>
      </c>
      <c r="E164" s="353">
        <f t="shared" si="100"/>
        <v>5.6870000000000003</v>
      </c>
      <c r="F164" s="353">
        <f t="shared" si="100"/>
        <v>1.75</v>
      </c>
      <c r="G164" s="354">
        <f t="shared" si="100"/>
        <v>19.363</v>
      </c>
      <c r="H164" s="231">
        <f t="shared" si="100"/>
        <v>29.202999999999999</v>
      </c>
      <c r="I164" s="352">
        <f t="shared" si="100"/>
        <v>4</v>
      </c>
      <c r="J164" s="353">
        <f t="shared" si="100"/>
        <v>6.3370000000000006</v>
      </c>
      <c r="K164" s="353">
        <f t="shared" si="100"/>
        <v>2.3000000000000003</v>
      </c>
      <c r="L164" s="354">
        <f t="shared" si="100"/>
        <v>16.565999999999999</v>
      </c>
      <c r="M164" s="231">
        <f t="shared" si="100"/>
        <v>26.300000000000004</v>
      </c>
      <c r="N164" s="352">
        <f t="shared" si="100"/>
        <v>1.57</v>
      </c>
      <c r="O164" s="353">
        <f t="shared" si="100"/>
        <v>6.3370000000000006</v>
      </c>
      <c r="P164" s="353">
        <f t="shared" si="100"/>
        <v>2.17</v>
      </c>
      <c r="Q164" s="355">
        <f t="shared" si="100"/>
        <v>16.222999999999999</v>
      </c>
      <c r="AZ164">
        <v>142</v>
      </c>
    </row>
    <row r="165" spans="1:52" x14ac:dyDescent="0.25">
      <c r="A165" s="227" t="s">
        <v>0</v>
      </c>
      <c r="B165" s="29" t="s">
        <v>189</v>
      </c>
      <c r="C165" s="236">
        <f t="shared" si="97"/>
        <v>5.47</v>
      </c>
      <c r="D165" s="154">
        <v>0.9</v>
      </c>
      <c r="E165" s="154">
        <v>0.4</v>
      </c>
      <c r="F165" s="154">
        <v>0.15</v>
      </c>
      <c r="G165" s="154">
        <v>4.0199999999999996</v>
      </c>
      <c r="H165" s="236">
        <f t="shared" si="98"/>
        <v>6.43</v>
      </c>
      <c r="I165" s="154">
        <v>1.3</v>
      </c>
      <c r="J165" s="154">
        <v>0.85</v>
      </c>
      <c r="K165" s="154">
        <v>0.5</v>
      </c>
      <c r="L165" s="156">
        <v>3.78</v>
      </c>
      <c r="M165" s="236">
        <f t="shared" si="99"/>
        <v>6.3</v>
      </c>
      <c r="N165" s="154">
        <v>1.3</v>
      </c>
      <c r="O165" s="154">
        <v>0.85</v>
      </c>
      <c r="P165" s="154">
        <v>0.37</v>
      </c>
      <c r="Q165" s="156">
        <v>3.78</v>
      </c>
      <c r="AY165" t="s">
        <v>132</v>
      </c>
      <c r="AZ165">
        <v>143</v>
      </c>
    </row>
    <row r="166" spans="1:52" x14ac:dyDescent="0.25">
      <c r="A166" s="227" t="s">
        <v>1</v>
      </c>
      <c r="B166" s="29" t="s">
        <v>189</v>
      </c>
      <c r="C166" s="236">
        <f t="shared" si="97"/>
        <v>0</v>
      </c>
      <c r="D166" s="154">
        <v>0</v>
      </c>
      <c r="E166" s="154">
        <v>0</v>
      </c>
      <c r="F166" s="154">
        <v>0</v>
      </c>
      <c r="G166" s="154">
        <v>0</v>
      </c>
      <c r="H166" s="236">
        <f t="shared" si="98"/>
        <v>0</v>
      </c>
      <c r="I166" s="154">
        <v>0</v>
      </c>
      <c r="J166" s="154">
        <v>0</v>
      </c>
      <c r="K166" s="154">
        <v>0</v>
      </c>
      <c r="L166" s="156">
        <v>0</v>
      </c>
      <c r="M166" s="236">
        <f t="shared" si="99"/>
        <v>0</v>
      </c>
      <c r="N166" s="154">
        <v>0</v>
      </c>
      <c r="O166" s="154">
        <v>0</v>
      </c>
      <c r="P166" s="154">
        <v>0</v>
      </c>
      <c r="Q166" s="156">
        <v>0</v>
      </c>
      <c r="AY166" t="s">
        <v>132</v>
      </c>
      <c r="AZ166">
        <v>144</v>
      </c>
    </row>
    <row r="167" spans="1:52" x14ac:dyDescent="0.25">
      <c r="A167" s="227" t="s">
        <v>2</v>
      </c>
      <c r="B167" s="29" t="s">
        <v>189</v>
      </c>
      <c r="C167" s="236">
        <f t="shared" si="97"/>
        <v>12.516999999999999</v>
      </c>
      <c r="D167" s="154">
        <v>1.1100000000000001</v>
      </c>
      <c r="E167" s="154">
        <v>2.2999999999999998</v>
      </c>
      <c r="F167" s="154">
        <v>1.2</v>
      </c>
      <c r="G167" s="154">
        <v>7.907</v>
      </c>
      <c r="H167" s="236">
        <f t="shared" si="98"/>
        <v>10.01</v>
      </c>
      <c r="I167" s="154">
        <v>2.1</v>
      </c>
      <c r="J167" s="154">
        <v>2.5</v>
      </c>
      <c r="K167" s="154">
        <v>1.4</v>
      </c>
      <c r="L167" s="156">
        <v>4.01</v>
      </c>
      <c r="M167" s="236">
        <f t="shared" si="99"/>
        <v>10.807</v>
      </c>
      <c r="N167" s="154">
        <v>0</v>
      </c>
      <c r="O167" s="154">
        <v>2.5</v>
      </c>
      <c r="P167" s="154">
        <v>1.4</v>
      </c>
      <c r="Q167" s="156">
        <v>6.907</v>
      </c>
      <c r="AY167" t="s">
        <v>132</v>
      </c>
      <c r="AZ167">
        <v>145</v>
      </c>
    </row>
    <row r="168" spans="1:52" x14ac:dyDescent="0.25">
      <c r="A168" s="227" t="s">
        <v>3</v>
      </c>
      <c r="B168" s="29" t="s">
        <v>189</v>
      </c>
      <c r="C168" s="236">
        <f t="shared" si="97"/>
        <v>6</v>
      </c>
      <c r="D168" s="154">
        <v>0.1</v>
      </c>
      <c r="E168" s="154">
        <v>1.3</v>
      </c>
      <c r="F168" s="154">
        <v>0.2</v>
      </c>
      <c r="G168" s="154">
        <v>4.4000000000000004</v>
      </c>
      <c r="H168" s="236">
        <f t="shared" si="98"/>
        <v>7.34</v>
      </c>
      <c r="I168" s="154">
        <v>0.1</v>
      </c>
      <c r="J168" s="154">
        <v>1.3</v>
      </c>
      <c r="K168" s="154">
        <v>0.2</v>
      </c>
      <c r="L168" s="156">
        <v>5.74</v>
      </c>
      <c r="M168" s="236">
        <f t="shared" si="99"/>
        <v>4.0999999999999996</v>
      </c>
      <c r="N168" s="154">
        <v>0.1</v>
      </c>
      <c r="O168" s="154">
        <v>1.3</v>
      </c>
      <c r="P168" s="154">
        <v>0.2</v>
      </c>
      <c r="Q168" s="156">
        <v>2.5</v>
      </c>
      <c r="AY168" t="s">
        <v>132</v>
      </c>
      <c r="AZ168">
        <v>146</v>
      </c>
    </row>
    <row r="169" spans="1:52" x14ac:dyDescent="0.25">
      <c r="A169" s="227" t="s">
        <v>4</v>
      </c>
      <c r="B169" s="29" t="s">
        <v>189</v>
      </c>
      <c r="C169" s="236">
        <f t="shared" si="97"/>
        <v>2.9</v>
      </c>
      <c r="D169" s="154">
        <v>0.3</v>
      </c>
      <c r="E169" s="154">
        <v>0.5</v>
      </c>
      <c r="F169" s="154">
        <v>0.1</v>
      </c>
      <c r="G169" s="154">
        <v>2</v>
      </c>
      <c r="H169" s="236">
        <f t="shared" si="98"/>
        <v>2.9</v>
      </c>
      <c r="I169" s="154">
        <v>0.3</v>
      </c>
      <c r="J169" s="154">
        <v>0.5</v>
      </c>
      <c r="K169" s="154">
        <v>0.1</v>
      </c>
      <c r="L169" s="156">
        <v>2</v>
      </c>
      <c r="M169" s="236">
        <f t="shared" si="99"/>
        <v>2.6</v>
      </c>
      <c r="N169" s="154">
        <v>0</v>
      </c>
      <c r="O169" s="154">
        <v>0.5</v>
      </c>
      <c r="P169" s="154">
        <v>0.1</v>
      </c>
      <c r="Q169" s="156">
        <v>2</v>
      </c>
      <c r="AY169" t="s">
        <v>132</v>
      </c>
      <c r="AZ169">
        <v>147</v>
      </c>
    </row>
    <row r="170" spans="1:52" x14ac:dyDescent="0.25">
      <c r="A170" s="227" t="s">
        <v>5</v>
      </c>
      <c r="B170" s="29" t="s">
        <v>189</v>
      </c>
      <c r="C170" s="236">
        <f t="shared" si="97"/>
        <v>0</v>
      </c>
      <c r="D170" s="154">
        <v>0</v>
      </c>
      <c r="E170" s="154">
        <v>0</v>
      </c>
      <c r="F170" s="154">
        <v>0</v>
      </c>
      <c r="G170" s="154">
        <v>0</v>
      </c>
      <c r="H170" s="236">
        <f t="shared" si="98"/>
        <v>0</v>
      </c>
      <c r="I170" s="154">
        <v>0</v>
      </c>
      <c r="J170" s="154">
        <v>0</v>
      </c>
      <c r="K170" s="154">
        <v>0</v>
      </c>
      <c r="L170" s="156">
        <v>0</v>
      </c>
      <c r="M170" s="236">
        <f t="shared" si="99"/>
        <v>0</v>
      </c>
      <c r="N170" s="154">
        <v>0</v>
      </c>
      <c r="O170" s="154">
        <v>0</v>
      </c>
      <c r="P170" s="154">
        <v>0</v>
      </c>
      <c r="Q170" s="156">
        <v>0</v>
      </c>
      <c r="AY170" t="s">
        <v>132</v>
      </c>
      <c r="AZ170">
        <v>148</v>
      </c>
    </row>
    <row r="171" spans="1:52" x14ac:dyDescent="0.25">
      <c r="A171" s="227" t="s">
        <v>6</v>
      </c>
      <c r="B171" s="29" t="s">
        <v>189</v>
      </c>
      <c r="C171" s="236">
        <f t="shared" si="97"/>
        <v>0</v>
      </c>
      <c r="D171" s="154">
        <v>0</v>
      </c>
      <c r="E171" s="154">
        <v>0</v>
      </c>
      <c r="F171" s="154">
        <v>0</v>
      </c>
      <c r="G171" s="154">
        <v>0</v>
      </c>
      <c r="H171" s="236">
        <f t="shared" si="98"/>
        <v>0</v>
      </c>
      <c r="I171" s="154">
        <v>0</v>
      </c>
      <c r="J171" s="154">
        <v>0</v>
      </c>
      <c r="K171" s="154">
        <v>0</v>
      </c>
      <c r="L171" s="156">
        <v>0</v>
      </c>
      <c r="M171" s="236">
        <f t="shared" si="99"/>
        <v>0</v>
      </c>
      <c r="N171" s="154">
        <v>0</v>
      </c>
      <c r="O171" s="154">
        <v>0</v>
      </c>
      <c r="P171" s="154">
        <v>0</v>
      </c>
      <c r="Q171" s="156">
        <v>0</v>
      </c>
      <c r="AY171" t="s">
        <v>132</v>
      </c>
      <c r="AZ171">
        <v>149</v>
      </c>
    </row>
    <row r="172" spans="1:52" x14ac:dyDescent="0.25">
      <c r="A172" s="227" t="s">
        <v>7</v>
      </c>
      <c r="B172" s="29" t="s">
        <v>189</v>
      </c>
      <c r="C172" s="236">
        <f t="shared" si="97"/>
        <v>0</v>
      </c>
      <c r="D172" s="154">
        <v>0</v>
      </c>
      <c r="E172" s="154">
        <v>0</v>
      </c>
      <c r="F172" s="154">
        <v>0</v>
      </c>
      <c r="G172" s="154">
        <v>0</v>
      </c>
      <c r="H172" s="236">
        <f t="shared" si="98"/>
        <v>0</v>
      </c>
      <c r="I172" s="154">
        <v>0</v>
      </c>
      <c r="J172" s="154">
        <v>0</v>
      </c>
      <c r="K172" s="154">
        <v>0</v>
      </c>
      <c r="L172" s="156">
        <v>0</v>
      </c>
      <c r="M172" s="236">
        <f t="shared" si="99"/>
        <v>0</v>
      </c>
      <c r="N172" s="154">
        <v>0</v>
      </c>
      <c r="O172" s="154">
        <v>0</v>
      </c>
      <c r="P172" s="154">
        <v>0</v>
      </c>
      <c r="Q172" s="156">
        <v>0</v>
      </c>
      <c r="AY172" t="s">
        <v>132</v>
      </c>
      <c r="AZ172">
        <v>150</v>
      </c>
    </row>
    <row r="173" spans="1:52" x14ac:dyDescent="0.25">
      <c r="A173" s="227" t="s">
        <v>8</v>
      </c>
      <c r="B173" s="29" t="s">
        <v>189</v>
      </c>
      <c r="C173" s="236">
        <f t="shared" si="97"/>
        <v>0</v>
      </c>
      <c r="D173" s="154">
        <v>0</v>
      </c>
      <c r="E173" s="154">
        <v>0</v>
      </c>
      <c r="F173" s="154">
        <v>0</v>
      </c>
      <c r="G173" s="154">
        <v>0</v>
      </c>
      <c r="H173" s="236">
        <f t="shared" si="98"/>
        <v>0</v>
      </c>
      <c r="I173" s="154">
        <v>0</v>
      </c>
      <c r="J173" s="154">
        <v>0</v>
      </c>
      <c r="K173" s="154">
        <v>0</v>
      </c>
      <c r="L173" s="156">
        <v>0</v>
      </c>
      <c r="M173" s="236">
        <f t="shared" si="99"/>
        <v>0</v>
      </c>
      <c r="N173" s="154">
        <v>0</v>
      </c>
      <c r="O173" s="154">
        <v>0</v>
      </c>
      <c r="P173" s="154">
        <v>0</v>
      </c>
      <c r="Q173" s="156">
        <v>0</v>
      </c>
      <c r="AY173" t="s">
        <v>132</v>
      </c>
      <c r="AZ173">
        <v>151</v>
      </c>
    </row>
    <row r="174" spans="1:52" x14ac:dyDescent="0.25">
      <c r="A174" s="227" t="s">
        <v>9</v>
      </c>
      <c r="B174" s="29" t="s">
        <v>189</v>
      </c>
      <c r="C174" s="236">
        <f t="shared" si="97"/>
        <v>2.3530000000000002</v>
      </c>
      <c r="D174" s="154">
        <v>0.03</v>
      </c>
      <c r="E174" s="154">
        <v>1.1870000000000001</v>
      </c>
      <c r="F174" s="154">
        <v>0.1</v>
      </c>
      <c r="G174" s="154">
        <v>1.036</v>
      </c>
      <c r="H174" s="236">
        <f t="shared" si="98"/>
        <v>2.3530000000000002</v>
      </c>
      <c r="I174" s="154">
        <v>0.03</v>
      </c>
      <c r="J174" s="154">
        <v>1.1870000000000001</v>
      </c>
      <c r="K174" s="154">
        <v>0.1</v>
      </c>
      <c r="L174" s="156">
        <v>1.036</v>
      </c>
      <c r="M174" s="236">
        <f t="shared" si="99"/>
        <v>2.3230000000000004</v>
      </c>
      <c r="N174" s="154">
        <v>0</v>
      </c>
      <c r="O174" s="154">
        <v>1.1870000000000001</v>
      </c>
      <c r="P174" s="154">
        <v>0.1</v>
      </c>
      <c r="Q174" s="156">
        <v>1.036</v>
      </c>
      <c r="AY174" t="s">
        <v>132</v>
      </c>
      <c r="AZ174">
        <v>152</v>
      </c>
    </row>
    <row r="175" spans="1:52" x14ac:dyDescent="0.25">
      <c r="A175" s="227" t="s">
        <v>10</v>
      </c>
      <c r="B175" s="29" t="s">
        <v>189</v>
      </c>
      <c r="C175" s="236">
        <f t="shared" si="97"/>
        <v>0.17</v>
      </c>
      <c r="D175" s="154">
        <v>0.17</v>
      </c>
      <c r="E175" s="154">
        <v>0</v>
      </c>
      <c r="F175" s="154">
        <v>0</v>
      </c>
      <c r="G175" s="154">
        <v>0</v>
      </c>
      <c r="H175" s="236">
        <f t="shared" si="98"/>
        <v>0.17</v>
      </c>
      <c r="I175" s="154">
        <v>0.17</v>
      </c>
      <c r="J175" s="154">
        <v>0</v>
      </c>
      <c r="K175" s="154">
        <v>0</v>
      </c>
      <c r="L175" s="156">
        <v>0</v>
      </c>
      <c r="M175" s="236">
        <f t="shared" si="99"/>
        <v>0.17</v>
      </c>
      <c r="N175" s="154">
        <v>0.17</v>
      </c>
      <c r="O175" s="154">
        <v>0</v>
      </c>
      <c r="P175" s="154">
        <v>0</v>
      </c>
      <c r="Q175" s="156">
        <v>0</v>
      </c>
      <c r="AY175" t="s">
        <v>132</v>
      </c>
      <c r="AZ175">
        <v>153</v>
      </c>
    </row>
    <row r="176" spans="1:52" x14ac:dyDescent="0.25">
      <c r="A176" s="343" t="s">
        <v>20</v>
      </c>
      <c r="B176" s="344" t="s">
        <v>189</v>
      </c>
      <c r="C176" s="123">
        <f t="shared" ref="C176:Q176" si="101">SUM(C177:C187)</f>
        <v>16.5</v>
      </c>
      <c r="D176" s="345">
        <f t="shared" si="101"/>
        <v>3.7</v>
      </c>
      <c r="E176" s="346">
        <f t="shared" si="101"/>
        <v>4.7</v>
      </c>
      <c r="F176" s="346">
        <f t="shared" si="101"/>
        <v>5.3100000000000005</v>
      </c>
      <c r="G176" s="347">
        <f t="shared" si="101"/>
        <v>2.79</v>
      </c>
      <c r="H176" s="123">
        <f t="shared" si="101"/>
        <v>16.400000000000002</v>
      </c>
      <c r="I176" s="345">
        <f t="shared" si="101"/>
        <v>5.4</v>
      </c>
      <c r="J176" s="346">
        <f t="shared" si="101"/>
        <v>4.5999999999999996</v>
      </c>
      <c r="K176" s="346">
        <f t="shared" si="101"/>
        <v>3.96</v>
      </c>
      <c r="L176" s="347">
        <f t="shared" si="101"/>
        <v>2.44</v>
      </c>
      <c r="M176" s="123">
        <f t="shared" si="101"/>
        <v>17.900000000000002</v>
      </c>
      <c r="N176" s="345">
        <f t="shared" si="101"/>
        <v>5.4</v>
      </c>
      <c r="O176" s="346">
        <f t="shared" si="101"/>
        <v>6.1</v>
      </c>
      <c r="P176" s="346">
        <f t="shared" si="101"/>
        <v>3.96</v>
      </c>
      <c r="Q176" s="348">
        <f t="shared" si="101"/>
        <v>2.44</v>
      </c>
      <c r="AZ176">
        <v>154</v>
      </c>
    </row>
    <row r="177" spans="1:52" x14ac:dyDescent="0.25">
      <c r="A177" s="227" t="s">
        <v>0</v>
      </c>
      <c r="B177" s="29" t="s">
        <v>189</v>
      </c>
      <c r="C177" s="236">
        <f t="shared" ref="C177:C211" si="102">SUM(D177:G177)</f>
        <v>7.7279999999999998</v>
      </c>
      <c r="D177" s="154">
        <v>2.5</v>
      </c>
      <c r="E177" s="154">
        <v>2.4</v>
      </c>
      <c r="F177" s="154">
        <v>1.8</v>
      </c>
      <c r="G177" s="154">
        <v>1.028</v>
      </c>
      <c r="H177" s="236">
        <f t="shared" ref="H177:H211" si="103">SUM(I177:L177)</f>
        <v>7.9600000000000009</v>
      </c>
      <c r="I177" s="154">
        <v>2.5</v>
      </c>
      <c r="J177" s="154">
        <v>2.4</v>
      </c>
      <c r="K177" s="154">
        <v>2.06</v>
      </c>
      <c r="L177" s="154">
        <v>1</v>
      </c>
      <c r="M177" s="236">
        <f t="shared" ref="M177:M211" si="104">SUM(N177:Q177)</f>
        <v>7.9600000000000009</v>
      </c>
      <c r="N177" s="154">
        <v>2.5</v>
      </c>
      <c r="O177" s="154">
        <v>2.4</v>
      </c>
      <c r="P177" s="154">
        <v>2.06</v>
      </c>
      <c r="Q177" s="154">
        <v>1</v>
      </c>
      <c r="AY177" t="s">
        <v>132</v>
      </c>
      <c r="AZ177">
        <v>155</v>
      </c>
    </row>
    <row r="178" spans="1:52" x14ac:dyDescent="0.25">
      <c r="A178" s="227" t="s">
        <v>1</v>
      </c>
      <c r="B178" s="29" t="s">
        <v>189</v>
      </c>
      <c r="C178" s="236">
        <f t="shared" si="102"/>
        <v>2.262</v>
      </c>
      <c r="D178" s="154">
        <v>0</v>
      </c>
      <c r="E178" s="154">
        <v>1.1000000000000001</v>
      </c>
      <c r="F178" s="154">
        <v>0.7</v>
      </c>
      <c r="G178" s="154">
        <v>0.46200000000000002</v>
      </c>
      <c r="H178" s="236">
        <f t="shared" si="103"/>
        <v>4.3</v>
      </c>
      <c r="I178" s="154">
        <v>1.9</v>
      </c>
      <c r="J178" s="154">
        <v>1.2</v>
      </c>
      <c r="K178" s="154">
        <v>0.7</v>
      </c>
      <c r="L178" s="154">
        <v>0.5</v>
      </c>
      <c r="M178" s="236">
        <f t="shared" si="104"/>
        <v>4.3</v>
      </c>
      <c r="N178" s="154">
        <v>1.9</v>
      </c>
      <c r="O178" s="154">
        <v>1.2</v>
      </c>
      <c r="P178" s="154">
        <v>0.7</v>
      </c>
      <c r="Q178" s="154">
        <v>0.5</v>
      </c>
      <c r="AY178" t="s">
        <v>132</v>
      </c>
      <c r="AZ178">
        <v>156</v>
      </c>
    </row>
    <row r="179" spans="1:52" x14ac:dyDescent="0.25">
      <c r="A179" s="227" t="s">
        <v>2</v>
      </c>
      <c r="B179" s="29" t="s">
        <v>189</v>
      </c>
      <c r="C179" s="236">
        <f t="shared" si="102"/>
        <v>0</v>
      </c>
      <c r="D179" s="154">
        <v>0</v>
      </c>
      <c r="E179" s="154">
        <v>0</v>
      </c>
      <c r="F179" s="154">
        <v>0</v>
      </c>
      <c r="G179" s="154">
        <v>0</v>
      </c>
      <c r="H179" s="236">
        <f t="shared" si="103"/>
        <v>0</v>
      </c>
      <c r="I179" s="154">
        <v>0</v>
      </c>
      <c r="J179" s="154">
        <v>0</v>
      </c>
      <c r="K179" s="154">
        <v>0</v>
      </c>
      <c r="L179" s="154">
        <v>0</v>
      </c>
      <c r="M179" s="236">
        <f t="shared" si="104"/>
        <v>0</v>
      </c>
      <c r="N179" s="154">
        <v>0</v>
      </c>
      <c r="O179" s="154">
        <v>0</v>
      </c>
      <c r="P179" s="154">
        <v>0</v>
      </c>
      <c r="Q179" s="154">
        <v>0</v>
      </c>
      <c r="AY179" t="s">
        <v>132</v>
      </c>
      <c r="AZ179">
        <v>157</v>
      </c>
    </row>
    <row r="180" spans="1:52" x14ac:dyDescent="0.25">
      <c r="A180" s="227" t="s">
        <v>3</v>
      </c>
      <c r="B180" s="29" t="s">
        <v>189</v>
      </c>
      <c r="C180" s="236">
        <f t="shared" si="102"/>
        <v>0</v>
      </c>
      <c r="D180" s="154">
        <v>0</v>
      </c>
      <c r="E180" s="154">
        <v>0</v>
      </c>
      <c r="F180" s="154">
        <v>0</v>
      </c>
      <c r="G180" s="154">
        <v>0</v>
      </c>
      <c r="H180" s="236">
        <f t="shared" si="103"/>
        <v>0</v>
      </c>
      <c r="I180" s="154">
        <v>0</v>
      </c>
      <c r="J180" s="154">
        <v>0</v>
      </c>
      <c r="K180" s="154">
        <v>0</v>
      </c>
      <c r="L180" s="154">
        <v>0</v>
      </c>
      <c r="M180" s="236">
        <f t="shared" si="104"/>
        <v>0</v>
      </c>
      <c r="N180" s="154">
        <v>0</v>
      </c>
      <c r="O180" s="154">
        <v>0</v>
      </c>
      <c r="P180" s="154">
        <v>0</v>
      </c>
      <c r="Q180" s="154">
        <v>0</v>
      </c>
      <c r="AY180" t="s">
        <v>132</v>
      </c>
      <c r="AZ180">
        <v>158</v>
      </c>
    </row>
    <row r="181" spans="1:52" x14ac:dyDescent="0.25">
      <c r="A181" s="227" t="s">
        <v>4</v>
      </c>
      <c r="B181" s="29" t="s">
        <v>189</v>
      </c>
      <c r="C181" s="236">
        <f t="shared" si="102"/>
        <v>0</v>
      </c>
      <c r="D181" s="154">
        <v>0</v>
      </c>
      <c r="E181" s="154">
        <v>0</v>
      </c>
      <c r="F181" s="154">
        <v>0</v>
      </c>
      <c r="G181" s="154">
        <v>0</v>
      </c>
      <c r="H181" s="236">
        <f t="shared" si="103"/>
        <v>0</v>
      </c>
      <c r="I181" s="154">
        <v>0</v>
      </c>
      <c r="J181" s="154">
        <v>0</v>
      </c>
      <c r="K181" s="154">
        <v>0</v>
      </c>
      <c r="L181" s="154">
        <v>0</v>
      </c>
      <c r="M181" s="236">
        <f t="shared" si="104"/>
        <v>0</v>
      </c>
      <c r="N181" s="154">
        <v>0</v>
      </c>
      <c r="O181" s="154">
        <v>0</v>
      </c>
      <c r="P181" s="154">
        <v>0</v>
      </c>
      <c r="Q181" s="154">
        <v>0</v>
      </c>
      <c r="AY181" t="s">
        <v>132</v>
      </c>
      <c r="AZ181">
        <v>159</v>
      </c>
    </row>
    <row r="182" spans="1:52" x14ac:dyDescent="0.25">
      <c r="A182" s="227" t="s">
        <v>5</v>
      </c>
      <c r="B182" s="29" t="s">
        <v>189</v>
      </c>
      <c r="C182" s="236">
        <f t="shared" si="102"/>
        <v>0</v>
      </c>
      <c r="D182" s="154">
        <v>0</v>
      </c>
      <c r="E182" s="154">
        <v>0</v>
      </c>
      <c r="F182" s="154">
        <v>0</v>
      </c>
      <c r="G182" s="154"/>
      <c r="H182" s="236">
        <f t="shared" si="103"/>
        <v>0</v>
      </c>
      <c r="I182" s="154">
        <v>0</v>
      </c>
      <c r="J182" s="154">
        <v>0</v>
      </c>
      <c r="K182" s="154">
        <v>0</v>
      </c>
      <c r="L182" s="154">
        <v>0</v>
      </c>
      <c r="M182" s="236">
        <f t="shared" si="104"/>
        <v>0</v>
      </c>
      <c r="N182" s="154">
        <v>0</v>
      </c>
      <c r="O182" s="154">
        <v>0</v>
      </c>
      <c r="P182" s="154">
        <v>0</v>
      </c>
      <c r="Q182" s="154">
        <v>0</v>
      </c>
      <c r="AY182" t="s">
        <v>132</v>
      </c>
      <c r="AZ182">
        <v>160</v>
      </c>
    </row>
    <row r="183" spans="1:52" x14ac:dyDescent="0.25">
      <c r="A183" s="227" t="s">
        <v>6</v>
      </c>
      <c r="B183" s="29" t="s">
        <v>189</v>
      </c>
      <c r="C183" s="236">
        <f t="shared" si="102"/>
        <v>0</v>
      </c>
      <c r="D183" s="154">
        <v>0</v>
      </c>
      <c r="E183" s="154">
        <v>0</v>
      </c>
      <c r="F183" s="154">
        <v>0</v>
      </c>
      <c r="G183" s="154">
        <v>0</v>
      </c>
      <c r="H183" s="236">
        <f t="shared" si="103"/>
        <v>0</v>
      </c>
      <c r="I183" s="154">
        <v>0</v>
      </c>
      <c r="J183" s="154">
        <v>0</v>
      </c>
      <c r="K183" s="154">
        <v>0</v>
      </c>
      <c r="L183" s="154">
        <v>0</v>
      </c>
      <c r="M183" s="236">
        <f t="shared" si="104"/>
        <v>0</v>
      </c>
      <c r="N183" s="154">
        <v>0</v>
      </c>
      <c r="O183" s="154">
        <v>0</v>
      </c>
      <c r="P183" s="154">
        <v>0</v>
      </c>
      <c r="Q183" s="154">
        <v>0</v>
      </c>
      <c r="AY183" t="s">
        <v>132</v>
      </c>
      <c r="AZ183">
        <v>161</v>
      </c>
    </row>
    <row r="184" spans="1:52" x14ac:dyDescent="0.25">
      <c r="A184" s="227" t="s">
        <v>7</v>
      </c>
      <c r="B184" s="29" t="s">
        <v>189</v>
      </c>
      <c r="C184" s="236">
        <f t="shared" si="102"/>
        <v>6.51</v>
      </c>
      <c r="D184" s="154">
        <v>1.2</v>
      </c>
      <c r="E184" s="154">
        <v>1.2</v>
      </c>
      <c r="F184" s="154">
        <v>2.81</v>
      </c>
      <c r="G184" s="154">
        <v>1.3</v>
      </c>
      <c r="H184" s="236">
        <f t="shared" si="103"/>
        <v>4.1400000000000006</v>
      </c>
      <c r="I184" s="154">
        <v>1</v>
      </c>
      <c r="J184" s="154">
        <v>1</v>
      </c>
      <c r="K184" s="154">
        <v>1.2</v>
      </c>
      <c r="L184" s="154">
        <v>0.94</v>
      </c>
      <c r="M184" s="236">
        <f t="shared" si="104"/>
        <v>5.6400000000000006</v>
      </c>
      <c r="N184" s="154">
        <v>1</v>
      </c>
      <c r="O184" s="154">
        <v>2.5</v>
      </c>
      <c r="P184" s="154">
        <v>1.2</v>
      </c>
      <c r="Q184" s="154">
        <v>0.94</v>
      </c>
      <c r="AY184" t="s">
        <v>132</v>
      </c>
      <c r="AZ184">
        <v>162</v>
      </c>
    </row>
    <row r="185" spans="1:52" x14ac:dyDescent="0.25">
      <c r="A185" s="227" t="s">
        <v>8</v>
      </c>
      <c r="B185" s="29" t="s">
        <v>189</v>
      </c>
      <c r="C185" s="236">
        <f t="shared" si="102"/>
        <v>0</v>
      </c>
      <c r="D185" s="154">
        <v>0</v>
      </c>
      <c r="E185" s="154">
        <v>0</v>
      </c>
      <c r="F185" s="154">
        <v>0</v>
      </c>
      <c r="G185" s="154">
        <v>0</v>
      </c>
      <c r="H185" s="236">
        <f t="shared" si="103"/>
        <v>0</v>
      </c>
      <c r="I185" s="154">
        <v>0</v>
      </c>
      <c r="J185" s="154">
        <v>0</v>
      </c>
      <c r="K185" s="154">
        <v>0</v>
      </c>
      <c r="L185" s="154">
        <v>0</v>
      </c>
      <c r="M185" s="236">
        <f t="shared" si="104"/>
        <v>0</v>
      </c>
      <c r="N185" s="154">
        <v>0</v>
      </c>
      <c r="O185" s="154">
        <v>0</v>
      </c>
      <c r="P185" s="154">
        <v>0</v>
      </c>
      <c r="Q185" s="154">
        <v>0</v>
      </c>
      <c r="AY185" t="s">
        <v>132</v>
      </c>
      <c r="AZ185">
        <v>163</v>
      </c>
    </row>
    <row r="186" spans="1:52" x14ac:dyDescent="0.25">
      <c r="A186" s="227" t="s">
        <v>9</v>
      </c>
      <c r="B186" s="29" t="s">
        <v>189</v>
      </c>
      <c r="C186" s="236">
        <f t="shared" si="102"/>
        <v>0</v>
      </c>
      <c r="D186" s="154">
        <v>0</v>
      </c>
      <c r="E186" s="154">
        <v>0</v>
      </c>
      <c r="F186" s="154">
        <v>0</v>
      </c>
      <c r="G186" s="154">
        <v>0</v>
      </c>
      <c r="H186" s="236">
        <f t="shared" si="103"/>
        <v>0</v>
      </c>
      <c r="I186" s="154">
        <v>0</v>
      </c>
      <c r="J186" s="154">
        <v>0</v>
      </c>
      <c r="K186" s="154">
        <v>0</v>
      </c>
      <c r="L186" s="154">
        <v>0</v>
      </c>
      <c r="M186" s="236">
        <f t="shared" si="104"/>
        <v>0</v>
      </c>
      <c r="N186" s="154">
        <v>0</v>
      </c>
      <c r="O186" s="154">
        <v>0</v>
      </c>
      <c r="P186" s="154">
        <v>0</v>
      </c>
      <c r="Q186" s="154">
        <v>0</v>
      </c>
      <c r="AY186" t="s">
        <v>132</v>
      </c>
      <c r="AZ186">
        <v>164</v>
      </c>
    </row>
    <row r="187" spans="1:52" x14ac:dyDescent="0.25">
      <c r="A187" s="227" t="s">
        <v>10</v>
      </c>
      <c r="B187" s="29" t="s">
        <v>189</v>
      </c>
      <c r="C187" s="236">
        <f t="shared" si="102"/>
        <v>0</v>
      </c>
      <c r="D187" s="154">
        <v>0</v>
      </c>
      <c r="E187" s="154">
        <v>0</v>
      </c>
      <c r="F187" s="154">
        <v>0</v>
      </c>
      <c r="G187" s="154">
        <v>0</v>
      </c>
      <c r="H187" s="236">
        <f t="shared" si="103"/>
        <v>0</v>
      </c>
      <c r="I187" s="154">
        <v>0</v>
      </c>
      <c r="J187" s="154">
        <v>0</v>
      </c>
      <c r="K187" s="154">
        <v>0</v>
      </c>
      <c r="L187" s="154">
        <v>0</v>
      </c>
      <c r="M187" s="236">
        <f t="shared" si="104"/>
        <v>0</v>
      </c>
      <c r="N187" s="154">
        <v>0</v>
      </c>
      <c r="O187" s="154">
        <v>0</v>
      </c>
      <c r="P187" s="154">
        <v>0</v>
      </c>
      <c r="Q187" s="154">
        <v>0</v>
      </c>
      <c r="AY187" t="s">
        <v>132</v>
      </c>
      <c r="AZ187">
        <v>165</v>
      </c>
    </row>
    <row r="188" spans="1:52" x14ac:dyDescent="0.25">
      <c r="A188" s="343" t="s">
        <v>21</v>
      </c>
      <c r="B188" s="344" t="s">
        <v>189</v>
      </c>
      <c r="C188" s="123">
        <f t="shared" ref="C188:Q188" si="105">SUM(C189:C199)</f>
        <v>0</v>
      </c>
      <c r="D188" s="345">
        <f t="shared" si="105"/>
        <v>0</v>
      </c>
      <c r="E188" s="346">
        <f t="shared" si="105"/>
        <v>0</v>
      </c>
      <c r="F188" s="346">
        <f t="shared" si="105"/>
        <v>0</v>
      </c>
      <c r="G188" s="347">
        <f t="shared" si="105"/>
        <v>0</v>
      </c>
      <c r="H188" s="123">
        <f t="shared" si="105"/>
        <v>0</v>
      </c>
      <c r="I188" s="345">
        <f t="shared" si="105"/>
        <v>0</v>
      </c>
      <c r="J188" s="346">
        <f t="shared" si="105"/>
        <v>0</v>
      </c>
      <c r="K188" s="346">
        <f t="shared" si="105"/>
        <v>0</v>
      </c>
      <c r="L188" s="347">
        <f t="shared" si="105"/>
        <v>0</v>
      </c>
      <c r="M188" s="123">
        <f t="shared" si="105"/>
        <v>0</v>
      </c>
      <c r="N188" s="345">
        <f t="shared" si="105"/>
        <v>0</v>
      </c>
      <c r="O188" s="346">
        <f t="shared" si="105"/>
        <v>0</v>
      </c>
      <c r="P188" s="346">
        <f t="shared" si="105"/>
        <v>0</v>
      </c>
      <c r="Q188" s="348">
        <f t="shared" si="105"/>
        <v>0</v>
      </c>
      <c r="AZ188">
        <v>166</v>
      </c>
    </row>
    <row r="189" spans="1:52" x14ac:dyDescent="0.25">
      <c r="A189" s="227" t="s">
        <v>0</v>
      </c>
      <c r="B189" s="29" t="s">
        <v>189</v>
      </c>
      <c r="C189" s="236">
        <f t="shared" si="102"/>
        <v>0</v>
      </c>
      <c r="D189" s="154">
        <v>0</v>
      </c>
      <c r="E189" s="154">
        <v>0</v>
      </c>
      <c r="F189" s="154">
        <v>0</v>
      </c>
      <c r="G189" s="154">
        <v>0</v>
      </c>
      <c r="H189" s="236">
        <f t="shared" si="103"/>
        <v>0</v>
      </c>
      <c r="I189" s="154">
        <v>0</v>
      </c>
      <c r="J189" s="154">
        <v>0</v>
      </c>
      <c r="K189" s="154">
        <v>0</v>
      </c>
      <c r="L189" s="154">
        <v>0</v>
      </c>
      <c r="M189" s="236">
        <f t="shared" si="104"/>
        <v>0</v>
      </c>
      <c r="N189" s="154">
        <v>0</v>
      </c>
      <c r="O189" s="154">
        <v>0</v>
      </c>
      <c r="P189" s="154">
        <v>0</v>
      </c>
      <c r="Q189" s="156">
        <v>0</v>
      </c>
      <c r="AY189" t="s">
        <v>132</v>
      </c>
      <c r="AZ189">
        <v>167</v>
      </c>
    </row>
    <row r="190" spans="1:52" x14ac:dyDescent="0.25">
      <c r="A190" s="227" t="s">
        <v>1</v>
      </c>
      <c r="B190" s="29" t="s">
        <v>189</v>
      </c>
      <c r="C190" s="236">
        <f t="shared" si="102"/>
        <v>0</v>
      </c>
      <c r="D190" s="154">
        <v>0</v>
      </c>
      <c r="E190" s="154">
        <v>0</v>
      </c>
      <c r="F190" s="154">
        <v>0</v>
      </c>
      <c r="G190" s="154">
        <v>0</v>
      </c>
      <c r="H190" s="236">
        <f t="shared" si="103"/>
        <v>0</v>
      </c>
      <c r="I190" s="154">
        <v>0</v>
      </c>
      <c r="J190" s="154">
        <v>0</v>
      </c>
      <c r="K190" s="154">
        <v>0</v>
      </c>
      <c r="L190" s="154">
        <v>0</v>
      </c>
      <c r="M190" s="236">
        <f t="shared" si="104"/>
        <v>0</v>
      </c>
      <c r="N190" s="154">
        <v>0</v>
      </c>
      <c r="O190" s="154">
        <v>0</v>
      </c>
      <c r="P190" s="154">
        <v>0</v>
      </c>
      <c r="Q190" s="156">
        <v>0</v>
      </c>
      <c r="AY190" t="s">
        <v>132</v>
      </c>
      <c r="AZ190">
        <v>168</v>
      </c>
    </row>
    <row r="191" spans="1:52" x14ac:dyDescent="0.25">
      <c r="A191" s="227" t="s">
        <v>2</v>
      </c>
      <c r="B191" s="29" t="s">
        <v>189</v>
      </c>
      <c r="C191" s="236">
        <f t="shared" si="102"/>
        <v>0</v>
      </c>
      <c r="D191" s="154">
        <v>0</v>
      </c>
      <c r="E191" s="154">
        <v>0</v>
      </c>
      <c r="F191" s="154">
        <v>0</v>
      </c>
      <c r="G191" s="154">
        <v>0</v>
      </c>
      <c r="H191" s="236">
        <f t="shared" si="103"/>
        <v>0</v>
      </c>
      <c r="I191" s="154">
        <v>0</v>
      </c>
      <c r="J191" s="154">
        <v>0</v>
      </c>
      <c r="K191" s="154">
        <v>0</v>
      </c>
      <c r="L191" s="154">
        <v>0</v>
      </c>
      <c r="M191" s="236">
        <f t="shared" si="104"/>
        <v>0</v>
      </c>
      <c r="N191" s="154">
        <v>0</v>
      </c>
      <c r="O191" s="154">
        <v>0</v>
      </c>
      <c r="P191" s="154">
        <v>0</v>
      </c>
      <c r="Q191" s="156">
        <v>0</v>
      </c>
      <c r="AY191" t="s">
        <v>132</v>
      </c>
      <c r="AZ191">
        <v>169</v>
      </c>
    </row>
    <row r="192" spans="1:52" x14ac:dyDescent="0.25">
      <c r="A192" s="227" t="s">
        <v>3</v>
      </c>
      <c r="B192" s="29" t="s">
        <v>189</v>
      </c>
      <c r="C192" s="236">
        <f t="shared" si="102"/>
        <v>0</v>
      </c>
      <c r="D192" s="154">
        <v>0</v>
      </c>
      <c r="E192" s="154">
        <v>0</v>
      </c>
      <c r="F192" s="154">
        <v>0</v>
      </c>
      <c r="G192" s="154">
        <v>0</v>
      </c>
      <c r="H192" s="236">
        <f t="shared" si="103"/>
        <v>0</v>
      </c>
      <c r="I192" s="154">
        <v>0</v>
      </c>
      <c r="J192" s="154">
        <v>0</v>
      </c>
      <c r="K192" s="154">
        <v>0</v>
      </c>
      <c r="L192" s="154">
        <v>0</v>
      </c>
      <c r="M192" s="236">
        <f t="shared" si="104"/>
        <v>0</v>
      </c>
      <c r="N192" s="154">
        <v>0</v>
      </c>
      <c r="O192" s="154">
        <v>0</v>
      </c>
      <c r="P192" s="154">
        <v>0</v>
      </c>
      <c r="Q192" s="156">
        <v>0</v>
      </c>
      <c r="AY192" t="s">
        <v>132</v>
      </c>
      <c r="AZ192">
        <v>170</v>
      </c>
    </row>
    <row r="193" spans="1:52" x14ac:dyDescent="0.25">
      <c r="A193" s="227" t="s">
        <v>4</v>
      </c>
      <c r="B193" s="29" t="s">
        <v>189</v>
      </c>
      <c r="C193" s="236">
        <f t="shared" si="102"/>
        <v>0</v>
      </c>
      <c r="D193" s="154">
        <v>0</v>
      </c>
      <c r="E193" s="154">
        <v>0</v>
      </c>
      <c r="F193" s="154">
        <v>0</v>
      </c>
      <c r="G193" s="154">
        <v>0</v>
      </c>
      <c r="H193" s="236">
        <f t="shared" si="103"/>
        <v>0</v>
      </c>
      <c r="I193" s="154">
        <v>0</v>
      </c>
      <c r="J193" s="154">
        <v>0</v>
      </c>
      <c r="K193" s="154">
        <v>0</v>
      </c>
      <c r="L193" s="154">
        <v>0</v>
      </c>
      <c r="M193" s="236">
        <f t="shared" si="104"/>
        <v>0</v>
      </c>
      <c r="N193" s="154">
        <v>0</v>
      </c>
      <c r="O193" s="154">
        <v>0</v>
      </c>
      <c r="P193" s="154">
        <v>0</v>
      </c>
      <c r="Q193" s="156">
        <v>0</v>
      </c>
      <c r="AY193" t="s">
        <v>132</v>
      </c>
      <c r="AZ193">
        <v>171</v>
      </c>
    </row>
    <row r="194" spans="1:52" x14ac:dyDescent="0.25">
      <c r="A194" s="227" t="s">
        <v>5</v>
      </c>
      <c r="B194" s="29" t="s">
        <v>189</v>
      </c>
      <c r="C194" s="236">
        <f t="shared" si="102"/>
        <v>0</v>
      </c>
      <c r="D194" s="154">
        <v>0</v>
      </c>
      <c r="E194" s="154">
        <v>0</v>
      </c>
      <c r="F194" s="154">
        <v>0</v>
      </c>
      <c r="G194" s="154">
        <v>0</v>
      </c>
      <c r="H194" s="236">
        <f t="shared" si="103"/>
        <v>0</v>
      </c>
      <c r="I194" s="154">
        <v>0</v>
      </c>
      <c r="J194" s="154">
        <v>0</v>
      </c>
      <c r="K194" s="154">
        <v>0</v>
      </c>
      <c r="L194" s="154">
        <v>0</v>
      </c>
      <c r="M194" s="236">
        <f t="shared" si="104"/>
        <v>0</v>
      </c>
      <c r="N194" s="154">
        <v>0</v>
      </c>
      <c r="O194" s="154">
        <v>0</v>
      </c>
      <c r="P194" s="154">
        <v>0</v>
      </c>
      <c r="Q194" s="156">
        <v>0</v>
      </c>
      <c r="AY194" t="s">
        <v>132</v>
      </c>
      <c r="AZ194">
        <v>172</v>
      </c>
    </row>
    <row r="195" spans="1:52" x14ac:dyDescent="0.25">
      <c r="A195" s="227" t="s">
        <v>6</v>
      </c>
      <c r="B195" s="29" t="s">
        <v>189</v>
      </c>
      <c r="C195" s="236">
        <f t="shared" si="102"/>
        <v>0</v>
      </c>
      <c r="D195" s="154">
        <v>0</v>
      </c>
      <c r="E195" s="154">
        <v>0</v>
      </c>
      <c r="F195" s="154">
        <v>0</v>
      </c>
      <c r="G195" s="154">
        <v>0</v>
      </c>
      <c r="H195" s="236">
        <f t="shared" si="103"/>
        <v>0</v>
      </c>
      <c r="I195" s="154">
        <v>0</v>
      </c>
      <c r="J195" s="154">
        <v>0</v>
      </c>
      <c r="K195" s="154">
        <v>0</v>
      </c>
      <c r="L195" s="154">
        <v>0</v>
      </c>
      <c r="M195" s="236">
        <f t="shared" si="104"/>
        <v>0</v>
      </c>
      <c r="N195" s="154">
        <v>0</v>
      </c>
      <c r="O195" s="154">
        <v>0</v>
      </c>
      <c r="P195" s="154">
        <v>0</v>
      </c>
      <c r="Q195" s="156">
        <v>0</v>
      </c>
      <c r="AY195" t="s">
        <v>132</v>
      </c>
      <c r="AZ195">
        <v>173</v>
      </c>
    </row>
    <row r="196" spans="1:52" x14ac:dyDescent="0.25">
      <c r="A196" s="227" t="s">
        <v>7</v>
      </c>
      <c r="B196" s="29" t="s">
        <v>189</v>
      </c>
      <c r="C196" s="236">
        <f t="shared" si="102"/>
        <v>0</v>
      </c>
      <c r="D196" s="154">
        <v>0</v>
      </c>
      <c r="E196" s="154">
        <v>0</v>
      </c>
      <c r="F196" s="154">
        <v>0</v>
      </c>
      <c r="G196" s="154">
        <v>0</v>
      </c>
      <c r="H196" s="236">
        <f t="shared" si="103"/>
        <v>0</v>
      </c>
      <c r="I196" s="154">
        <v>0</v>
      </c>
      <c r="J196" s="154">
        <v>0</v>
      </c>
      <c r="K196" s="154">
        <v>0</v>
      </c>
      <c r="L196" s="154">
        <v>0</v>
      </c>
      <c r="M196" s="236">
        <f t="shared" si="104"/>
        <v>0</v>
      </c>
      <c r="N196" s="154">
        <v>0</v>
      </c>
      <c r="O196" s="154">
        <v>0</v>
      </c>
      <c r="P196" s="154">
        <v>0</v>
      </c>
      <c r="Q196" s="156">
        <v>0</v>
      </c>
      <c r="AY196" t="s">
        <v>132</v>
      </c>
      <c r="AZ196">
        <v>174</v>
      </c>
    </row>
    <row r="197" spans="1:52" x14ac:dyDescent="0.25">
      <c r="A197" s="227" t="s">
        <v>8</v>
      </c>
      <c r="B197" s="29" t="s">
        <v>189</v>
      </c>
      <c r="C197" s="236">
        <f t="shared" si="102"/>
        <v>0</v>
      </c>
      <c r="D197" s="154">
        <v>0</v>
      </c>
      <c r="E197" s="154">
        <v>0</v>
      </c>
      <c r="F197" s="154">
        <v>0</v>
      </c>
      <c r="G197" s="154">
        <v>0</v>
      </c>
      <c r="H197" s="236">
        <f t="shared" si="103"/>
        <v>0</v>
      </c>
      <c r="I197" s="154">
        <v>0</v>
      </c>
      <c r="J197" s="154">
        <v>0</v>
      </c>
      <c r="K197" s="154">
        <v>0</v>
      </c>
      <c r="L197" s="154">
        <v>0</v>
      </c>
      <c r="M197" s="236">
        <f t="shared" si="104"/>
        <v>0</v>
      </c>
      <c r="N197" s="154">
        <v>0</v>
      </c>
      <c r="O197" s="154">
        <v>0</v>
      </c>
      <c r="P197" s="154">
        <v>0</v>
      </c>
      <c r="Q197" s="156">
        <v>0</v>
      </c>
      <c r="AY197" t="s">
        <v>132</v>
      </c>
      <c r="AZ197">
        <v>175</v>
      </c>
    </row>
    <row r="198" spans="1:52" x14ac:dyDescent="0.25">
      <c r="A198" s="227" t="s">
        <v>9</v>
      </c>
      <c r="B198" s="29" t="s">
        <v>189</v>
      </c>
      <c r="C198" s="236">
        <f t="shared" si="102"/>
        <v>0</v>
      </c>
      <c r="D198" s="154">
        <v>0</v>
      </c>
      <c r="E198" s="154">
        <v>0</v>
      </c>
      <c r="F198" s="154">
        <v>0</v>
      </c>
      <c r="G198" s="154">
        <v>0</v>
      </c>
      <c r="H198" s="236">
        <f t="shared" si="103"/>
        <v>0</v>
      </c>
      <c r="I198" s="154">
        <v>0</v>
      </c>
      <c r="J198" s="154">
        <v>0</v>
      </c>
      <c r="K198" s="154">
        <v>0</v>
      </c>
      <c r="L198" s="154">
        <v>0</v>
      </c>
      <c r="M198" s="236">
        <f t="shared" si="104"/>
        <v>0</v>
      </c>
      <c r="N198" s="154">
        <v>0</v>
      </c>
      <c r="O198" s="154">
        <v>0</v>
      </c>
      <c r="P198" s="154">
        <v>0</v>
      </c>
      <c r="Q198" s="156">
        <v>0</v>
      </c>
      <c r="AY198" t="s">
        <v>132</v>
      </c>
      <c r="AZ198">
        <v>176</v>
      </c>
    </row>
    <row r="199" spans="1:52" x14ac:dyDescent="0.25">
      <c r="A199" s="227" t="s">
        <v>10</v>
      </c>
      <c r="B199" s="29" t="s">
        <v>189</v>
      </c>
      <c r="C199" s="236">
        <f t="shared" si="102"/>
        <v>0</v>
      </c>
      <c r="D199" s="154">
        <v>0</v>
      </c>
      <c r="E199" s="154">
        <v>0</v>
      </c>
      <c r="F199" s="154">
        <v>0</v>
      </c>
      <c r="G199" s="154">
        <v>0</v>
      </c>
      <c r="H199" s="236">
        <f t="shared" si="103"/>
        <v>0</v>
      </c>
      <c r="I199" s="154">
        <v>0</v>
      </c>
      <c r="J199" s="154">
        <v>0</v>
      </c>
      <c r="K199" s="154">
        <v>0</v>
      </c>
      <c r="L199" s="154">
        <v>0</v>
      </c>
      <c r="M199" s="236">
        <f t="shared" si="104"/>
        <v>0</v>
      </c>
      <c r="N199" s="154">
        <v>0</v>
      </c>
      <c r="O199" s="154">
        <v>0</v>
      </c>
      <c r="P199" s="154">
        <v>0</v>
      </c>
      <c r="Q199" s="156">
        <v>0</v>
      </c>
      <c r="AY199" t="s">
        <v>132</v>
      </c>
      <c r="AZ199">
        <v>177</v>
      </c>
    </row>
    <row r="200" spans="1:52" ht="30" x14ac:dyDescent="0.25">
      <c r="A200" s="350" t="s">
        <v>43</v>
      </c>
      <c r="B200" s="351" t="s">
        <v>189</v>
      </c>
      <c r="C200" s="231">
        <f t="shared" ref="C200:Q200" si="106">SUM(C201:C211)</f>
        <v>0</v>
      </c>
      <c r="D200" s="352">
        <f t="shared" si="106"/>
        <v>0</v>
      </c>
      <c r="E200" s="353">
        <f t="shared" si="106"/>
        <v>0</v>
      </c>
      <c r="F200" s="353">
        <f t="shared" si="106"/>
        <v>0</v>
      </c>
      <c r="G200" s="354">
        <f t="shared" si="106"/>
        <v>0</v>
      </c>
      <c r="H200" s="231">
        <f t="shared" si="106"/>
        <v>0</v>
      </c>
      <c r="I200" s="352">
        <f t="shared" si="106"/>
        <v>0</v>
      </c>
      <c r="J200" s="353">
        <f t="shared" si="106"/>
        <v>0</v>
      </c>
      <c r="K200" s="353">
        <f t="shared" si="106"/>
        <v>0</v>
      </c>
      <c r="L200" s="354">
        <f t="shared" si="106"/>
        <v>0</v>
      </c>
      <c r="M200" s="231">
        <f t="shared" si="106"/>
        <v>0</v>
      </c>
      <c r="N200" s="352">
        <f t="shared" si="106"/>
        <v>0</v>
      </c>
      <c r="O200" s="353">
        <f t="shared" si="106"/>
        <v>0</v>
      </c>
      <c r="P200" s="353">
        <f t="shared" si="106"/>
        <v>0</v>
      </c>
      <c r="Q200" s="355">
        <f t="shared" si="106"/>
        <v>0</v>
      </c>
      <c r="AZ200">
        <v>178</v>
      </c>
    </row>
    <row r="201" spans="1:52" x14ac:dyDescent="0.25">
      <c r="A201" s="227" t="s">
        <v>0</v>
      </c>
      <c r="B201" s="29" t="s">
        <v>189</v>
      </c>
      <c r="C201" s="236">
        <f t="shared" si="102"/>
        <v>0</v>
      </c>
      <c r="D201" s="154">
        <v>0</v>
      </c>
      <c r="E201" s="154">
        <v>0</v>
      </c>
      <c r="F201" s="154">
        <v>0</v>
      </c>
      <c r="G201" s="154">
        <v>0</v>
      </c>
      <c r="H201" s="236">
        <f t="shared" si="103"/>
        <v>0</v>
      </c>
      <c r="I201" s="154">
        <v>0</v>
      </c>
      <c r="J201" s="154">
        <v>0</v>
      </c>
      <c r="K201" s="154">
        <v>0</v>
      </c>
      <c r="L201" s="154">
        <v>0</v>
      </c>
      <c r="M201" s="236">
        <f t="shared" si="104"/>
        <v>0</v>
      </c>
      <c r="N201" s="154">
        <v>0</v>
      </c>
      <c r="O201" s="154">
        <v>0</v>
      </c>
      <c r="P201" s="154">
        <v>0</v>
      </c>
      <c r="Q201" s="156">
        <v>0</v>
      </c>
      <c r="AY201" t="s">
        <v>132</v>
      </c>
      <c r="AZ201">
        <v>179</v>
      </c>
    </row>
    <row r="202" spans="1:52" x14ac:dyDescent="0.25">
      <c r="A202" s="227" t="s">
        <v>1</v>
      </c>
      <c r="B202" s="29" t="s">
        <v>189</v>
      </c>
      <c r="C202" s="236">
        <f t="shared" si="102"/>
        <v>0</v>
      </c>
      <c r="D202" s="154">
        <v>0</v>
      </c>
      <c r="E202" s="154">
        <v>0</v>
      </c>
      <c r="F202" s="154">
        <v>0</v>
      </c>
      <c r="G202" s="154">
        <v>0</v>
      </c>
      <c r="H202" s="236">
        <f t="shared" si="103"/>
        <v>0</v>
      </c>
      <c r="I202" s="154">
        <v>0</v>
      </c>
      <c r="J202" s="154">
        <v>0</v>
      </c>
      <c r="K202" s="154">
        <v>0</v>
      </c>
      <c r="L202" s="154">
        <v>0</v>
      </c>
      <c r="M202" s="236">
        <f t="shared" si="104"/>
        <v>0</v>
      </c>
      <c r="N202" s="154">
        <v>0</v>
      </c>
      <c r="O202" s="154">
        <v>0</v>
      </c>
      <c r="P202" s="154">
        <v>0</v>
      </c>
      <c r="Q202" s="156">
        <v>0</v>
      </c>
      <c r="AY202" t="s">
        <v>132</v>
      </c>
      <c r="AZ202">
        <v>180</v>
      </c>
    </row>
    <row r="203" spans="1:52" x14ac:dyDescent="0.25">
      <c r="A203" s="227" t="s">
        <v>2</v>
      </c>
      <c r="B203" s="29" t="s">
        <v>189</v>
      </c>
      <c r="C203" s="236">
        <f t="shared" si="102"/>
        <v>0</v>
      </c>
      <c r="D203" s="154">
        <v>0</v>
      </c>
      <c r="E203" s="154">
        <v>0</v>
      </c>
      <c r="F203" s="154">
        <v>0</v>
      </c>
      <c r="G203" s="154">
        <v>0</v>
      </c>
      <c r="H203" s="236">
        <f t="shared" si="103"/>
        <v>0</v>
      </c>
      <c r="I203" s="154">
        <v>0</v>
      </c>
      <c r="J203" s="154">
        <v>0</v>
      </c>
      <c r="K203" s="154">
        <v>0</v>
      </c>
      <c r="L203" s="154">
        <v>0</v>
      </c>
      <c r="M203" s="236">
        <f t="shared" si="104"/>
        <v>0</v>
      </c>
      <c r="N203" s="154">
        <v>0</v>
      </c>
      <c r="O203" s="154">
        <v>0</v>
      </c>
      <c r="P203" s="154">
        <v>0</v>
      </c>
      <c r="Q203" s="156">
        <v>0</v>
      </c>
      <c r="AY203" t="s">
        <v>132</v>
      </c>
      <c r="AZ203">
        <v>181</v>
      </c>
    </row>
    <row r="204" spans="1:52" x14ac:dyDescent="0.25">
      <c r="A204" s="227" t="s">
        <v>3</v>
      </c>
      <c r="B204" s="29" t="s">
        <v>189</v>
      </c>
      <c r="C204" s="236">
        <f t="shared" si="102"/>
        <v>0</v>
      </c>
      <c r="D204" s="154">
        <v>0</v>
      </c>
      <c r="E204" s="154">
        <v>0</v>
      </c>
      <c r="F204" s="154">
        <v>0</v>
      </c>
      <c r="G204" s="154">
        <v>0</v>
      </c>
      <c r="H204" s="236">
        <f t="shared" si="103"/>
        <v>0</v>
      </c>
      <c r="I204" s="154">
        <v>0</v>
      </c>
      <c r="J204" s="154">
        <v>0</v>
      </c>
      <c r="K204" s="154">
        <v>0</v>
      </c>
      <c r="L204" s="154">
        <v>0</v>
      </c>
      <c r="M204" s="236">
        <f t="shared" si="104"/>
        <v>0</v>
      </c>
      <c r="N204" s="154">
        <v>0</v>
      </c>
      <c r="O204" s="154">
        <v>0</v>
      </c>
      <c r="P204" s="154">
        <v>0</v>
      </c>
      <c r="Q204" s="156">
        <v>0</v>
      </c>
      <c r="AY204" t="s">
        <v>132</v>
      </c>
      <c r="AZ204">
        <v>182</v>
      </c>
    </row>
    <row r="205" spans="1:52" x14ac:dyDescent="0.25">
      <c r="A205" s="227" t="s">
        <v>4</v>
      </c>
      <c r="B205" s="29" t="s">
        <v>189</v>
      </c>
      <c r="C205" s="236">
        <f t="shared" si="102"/>
        <v>0</v>
      </c>
      <c r="D205" s="154">
        <v>0</v>
      </c>
      <c r="E205" s="154">
        <v>0</v>
      </c>
      <c r="F205" s="154">
        <v>0</v>
      </c>
      <c r="G205" s="154">
        <v>0</v>
      </c>
      <c r="H205" s="236">
        <f t="shared" si="103"/>
        <v>0</v>
      </c>
      <c r="I205" s="154">
        <v>0</v>
      </c>
      <c r="J205" s="154">
        <v>0</v>
      </c>
      <c r="K205" s="154">
        <v>0</v>
      </c>
      <c r="L205" s="154">
        <v>0</v>
      </c>
      <c r="M205" s="236">
        <f t="shared" si="104"/>
        <v>0</v>
      </c>
      <c r="N205" s="154">
        <v>0</v>
      </c>
      <c r="O205" s="154">
        <v>0</v>
      </c>
      <c r="P205" s="154">
        <v>0</v>
      </c>
      <c r="Q205" s="156">
        <v>0</v>
      </c>
      <c r="AY205" t="s">
        <v>132</v>
      </c>
      <c r="AZ205">
        <v>183</v>
      </c>
    </row>
    <row r="206" spans="1:52" x14ac:dyDescent="0.25">
      <c r="A206" s="227" t="s">
        <v>5</v>
      </c>
      <c r="B206" s="29" t="s">
        <v>189</v>
      </c>
      <c r="C206" s="236">
        <f t="shared" si="102"/>
        <v>0</v>
      </c>
      <c r="D206" s="154">
        <v>0</v>
      </c>
      <c r="E206" s="154">
        <v>0</v>
      </c>
      <c r="F206" s="154">
        <v>0</v>
      </c>
      <c r="G206" s="154">
        <v>0</v>
      </c>
      <c r="H206" s="236">
        <f t="shared" si="103"/>
        <v>0</v>
      </c>
      <c r="I206" s="154">
        <v>0</v>
      </c>
      <c r="J206" s="154">
        <v>0</v>
      </c>
      <c r="K206" s="154">
        <v>0</v>
      </c>
      <c r="L206" s="154">
        <v>0</v>
      </c>
      <c r="M206" s="236">
        <f t="shared" si="104"/>
        <v>0</v>
      </c>
      <c r="N206" s="154">
        <v>0</v>
      </c>
      <c r="O206" s="154">
        <v>0</v>
      </c>
      <c r="P206" s="154">
        <v>0</v>
      </c>
      <c r="Q206" s="156">
        <v>0</v>
      </c>
      <c r="AY206" t="s">
        <v>132</v>
      </c>
      <c r="AZ206">
        <v>184</v>
      </c>
    </row>
    <row r="207" spans="1:52" x14ac:dyDescent="0.25">
      <c r="A207" s="227" t="s">
        <v>6</v>
      </c>
      <c r="B207" s="29" t="s">
        <v>189</v>
      </c>
      <c r="C207" s="236">
        <f t="shared" si="102"/>
        <v>0</v>
      </c>
      <c r="D207" s="154">
        <v>0</v>
      </c>
      <c r="E207" s="154">
        <v>0</v>
      </c>
      <c r="F207" s="154">
        <v>0</v>
      </c>
      <c r="G207" s="154">
        <v>0</v>
      </c>
      <c r="H207" s="236">
        <f t="shared" si="103"/>
        <v>0</v>
      </c>
      <c r="I207" s="154">
        <v>0</v>
      </c>
      <c r="J207" s="154">
        <v>0</v>
      </c>
      <c r="K207" s="154">
        <v>0</v>
      </c>
      <c r="L207" s="154">
        <v>0</v>
      </c>
      <c r="M207" s="236">
        <f t="shared" si="104"/>
        <v>0</v>
      </c>
      <c r="N207" s="154">
        <v>0</v>
      </c>
      <c r="O207" s="154">
        <v>0</v>
      </c>
      <c r="P207" s="154">
        <v>0</v>
      </c>
      <c r="Q207" s="156">
        <v>0</v>
      </c>
      <c r="AY207" t="s">
        <v>132</v>
      </c>
      <c r="AZ207">
        <v>185</v>
      </c>
    </row>
    <row r="208" spans="1:52" x14ac:dyDescent="0.25">
      <c r="A208" s="227" t="s">
        <v>7</v>
      </c>
      <c r="B208" s="29" t="s">
        <v>189</v>
      </c>
      <c r="C208" s="236">
        <f t="shared" si="102"/>
        <v>0</v>
      </c>
      <c r="D208" s="154">
        <v>0</v>
      </c>
      <c r="E208" s="154">
        <v>0</v>
      </c>
      <c r="F208" s="154">
        <v>0</v>
      </c>
      <c r="G208" s="154">
        <v>0</v>
      </c>
      <c r="H208" s="236">
        <f t="shared" si="103"/>
        <v>0</v>
      </c>
      <c r="I208" s="154">
        <v>0</v>
      </c>
      <c r="J208" s="154">
        <v>0</v>
      </c>
      <c r="K208" s="154">
        <v>0</v>
      </c>
      <c r="L208" s="154">
        <v>0</v>
      </c>
      <c r="M208" s="236">
        <f t="shared" si="104"/>
        <v>0</v>
      </c>
      <c r="N208" s="154">
        <v>0</v>
      </c>
      <c r="O208" s="154">
        <v>0</v>
      </c>
      <c r="P208" s="154">
        <v>0</v>
      </c>
      <c r="Q208" s="156">
        <v>0</v>
      </c>
      <c r="AY208" t="s">
        <v>132</v>
      </c>
      <c r="AZ208">
        <v>186</v>
      </c>
    </row>
    <row r="209" spans="1:52" x14ac:dyDescent="0.25">
      <c r="A209" s="227" t="s">
        <v>8</v>
      </c>
      <c r="B209" s="29" t="s">
        <v>189</v>
      </c>
      <c r="C209" s="236">
        <f t="shared" si="102"/>
        <v>0</v>
      </c>
      <c r="D209" s="154">
        <v>0</v>
      </c>
      <c r="E209" s="154">
        <v>0</v>
      </c>
      <c r="F209" s="154">
        <v>0</v>
      </c>
      <c r="G209" s="154">
        <v>0</v>
      </c>
      <c r="H209" s="236">
        <f t="shared" si="103"/>
        <v>0</v>
      </c>
      <c r="I209" s="154">
        <v>0</v>
      </c>
      <c r="J209" s="154">
        <v>0</v>
      </c>
      <c r="K209" s="154">
        <v>0</v>
      </c>
      <c r="L209" s="154">
        <v>0</v>
      </c>
      <c r="M209" s="236">
        <f t="shared" si="104"/>
        <v>0</v>
      </c>
      <c r="N209" s="154">
        <v>0</v>
      </c>
      <c r="O209" s="154">
        <v>0</v>
      </c>
      <c r="P209" s="154">
        <v>0</v>
      </c>
      <c r="Q209" s="156">
        <v>0</v>
      </c>
      <c r="AY209" t="s">
        <v>132</v>
      </c>
      <c r="AZ209">
        <v>187</v>
      </c>
    </row>
    <row r="210" spans="1:52" x14ac:dyDescent="0.25">
      <c r="A210" s="227" t="s">
        <v>9</v>
      </c>
      <c r="B210" s="29" t="s">
        <v>189</v>
      </c>
      <c r="C210" s="236">
        <f t="shared" si="102"/>
        <v>0</v>
      </c>
      <c r="D210" s="154">
        <v>0</v>
      </c>
      <c r="E210" s="154">
        <v>0</v>
      </c>
      <c r="F210" s="154">
        <v>0</v>
      </c>
      <c r="G210" s="154">
        <v>0</v>
      </c>
      <c r="H210" s="236">
        <f t="shared" si="103"/>
        <v>0</v>
      </c>
      <c r="I210" s="154">
        <v>0</v>
      </c>
      <c r="J210" s="154">
        <v>0</v>
      </c>
      <c r="K210" s="154">
        <v>0</v>
      </c>
      <c r="L210" s="154">
        <v>0</v>
      </c>
      <c r="M210" s="236">
        <f t="shared" si="104"/>
        <v>0</v>
      </c>
      <c r="N210" s="154">
        <v>0</v>
      </c>
      <c r="O210" s="154">
        <v>0</v>
      </c>
      <c r="P210" s="154">
        <v>0</v>
      </c>
      <c r="Q210" s="156">
        <v>0</v>
      </c>
      <c r="AY210" t="s">
        <v>132</v>
      </c>
      <c r="AZ210">
        <v>188</v>
      </c>
    </row>
    <row r="211" spans="1:52" x14ac:dyDescent="0.25">
      <c r="A211" s="227" t="s">
        <v>10</v>
      </c>
      <c r="B211" s="29" t="s">
        <v>189</v>
      </c>
      <c r="C211" s="236">
        <f t="shared" si="102"/>
        <v>0</v>
      </c>
      <c r="D211" s="154">
        <v>0</v>
      </c>
      <c r="E211" s="154">
        <v>0</v>
      </c>
      <c r="F211" s="154">
        <v>0</v>
      </c>
      <c r="G211" s="154">
        <v>0</v>
      </c>
      <c r="H211" s="236">
        <f t="shared" si="103"/>
        <v>0</v>
      </c>
      <c r="I211" s="154">
        <v>0</v>
      </c>
      <c r="J211" s="154">
        <v>0</v>
      </c>
      <c r="K211" s="154">
        <v>0</v>
      </c>
      <c r="L211" s="154">
        <v>0</v>
      </c>
      <c r="M211" s="236">
        <f t="shared" si="104"/>
        <v>0</v>
      </c>
      <c r="N211" s="154">
        <v>0</v>
      </c>
      <c r="O211" s="154">
        <v>0</v>
      </c>
      <c r="P211" s="154">
        <v>0</v>
      </c>
      <c r="Q211" s="156">
        <v>0</v>
      </c>
      <c r="AY211" t="s">
        <v>132</v>
      </c>
      <c r="AZ211">
        <v>189</v>
      </c>
    </row>
    <row r="212" spans="1:52" x14ac:dyDescent="0.25">
      <c r="A212" s="343" t="s">
        <v>17</v>
      </c>
      <c r="B212" s="344" t="s">
        <v>189</v>
      </c>
      <c r="C212" s="123">
        <f t="shared" ref="C212:Q212" si="107">SUM(C213:C223)</f>
        <v>1.8000000000000003</v>
      </c>
      <c r="D212" s="345">
        <f t="shared" si="107"/>
        <v>0.16099999999999998</v>
      </c>
      <c r="E212" s="346">
        <f t="shared" si="107"/>
        <v>0.13200000000000001</v>
      </c>
      <c r="F212" s="346">
        <f t="shared" si="107"/>
        <v>0.23100000000000001</v>
      </c>
      <c r="G212" s="347">
        <f t="shared" si="107"/>
        <v>1.2760000000000002</v>
      </c>
      <c r="H212" s="123">
        <f t="shared" si="107"/>
        <v>0.5</v>
      </c>
      <c r="I212" s="345">
        <f t="shared" si="107"/>
        <v>0.02</v>
      </c>
      <c r="J212" s="346">
        <f t="shared" si="107"/>
        <v>0.02</v>
      </c>
      <c r="K212" s="346">
        <f t="shared" si="107"/>
        <v>0.05</v>
      </c>
      <c r="L212" s="347">
        <f t="shared" si="107"/>
        <v>0.41000000000000003</v>
      </c>
      <c r="M212" s="123">
        <f t="shared" si="107"/>
        <v>0.5</v>
      </c>
      <c r="N212" s="345">
        <f t="shared" si="107"/>
        <v>0.02</v>
      </c>
      <c r="O212" s="346">
        <f t="shared" si="107"/>
        <v>0.02</v>
      </c>
      <c r="P212" s="346">
        <f t="shared" si="107"/>
        <v>0.05</v>
      </c>
      <c r="Q212" s="348">
        <f t="shared" si="107"/>
        <v>0.41000000000000003</v>
      </c>
      <c r="AZ212">
        <v>190</v>
      </c>
    </row>
    <row r="213" spans="1:52" x14ac:dyDescent="0.25">
      <c r="A213" s="227" t="s">
        <v>0</v>
      </c>
      <c r="B213" s="29" t="s">
        <v>189</v>
      </c>
      <c r="C213" s="236">
        <f t="shared" ref="C213:C223" si="108">SUM(D213:G213)</f>
        <v>0.32</v>
      </c>
      <c r="D213" s="154">
        <v>1.2999999999999999E-2</v>
      </c>
      <c r="E213" s="154">
        <v>6.0000000000000001E-3</v>
      </c>
      <c r="F213" s="154">
        <v>2.1999999999999999E-2</v>
      </c>
      <c r="G213" s="154">
        <v>0.27900000000000003</v>
      </c>
      <c r="H213" s="236">
        <f t="shared" ref="H213:H223" si="109">SUM(I213:L213)</f>
        <v>0</v>
      </c>
      <c r="I213" s="154">
        <v>0</v>
      </c>
      <c r="J213" s="154">
        <v>0</v>
      </c>
      <c r="K213" s="154">
        <v>0</v>
      </c>
      <c r="L213" s="154">
        <v>0</v>
      </c>
      <c r="M213" s="236">
        <f t="shared" ref="M213:M223" si="110">SUM(N213:Q213)</f>
        <v>0</v>
      </c>
      <c r="N213" s="154">
        <v>0</v>
      </c>
      <c r="O213" s="154">
        <v>0</v>
      </c>
      <c r="P213" s="154">
        <v>0</v>
      </c>
      <c r="Q213" s="156">
        <v>0</v>
      </c>
      <c r="R213" s="9"/>
      <c r="AY213" t="s">
        <v>132</v>
      </c>
      <c r="AZ213">
        <v>191</v>
      </c>
    </row>
    <row r="214" spans="1:52" x14ac:dyDescent="0.25">
      <c r="A214" s="227" t="s">
        <v>1</v>
      </c>
      <c r="B214" s="29" t="s">
        <v>189</v>
      </c>
      <c r="C214" s="236">
        <f t="shared" si="108"/>
        <v>0.29900000000000004</v>
      </c>
      <c r="D214" s="154">
        <v>2.1999999999999999E-2</v>
      </c>
      <c r="E214" s="154">
        <v>0.01</v>
      </c>
      <c r="F214" s="154">
        <v>3.6999999999999998E-2</v>
      </c>
      <c r="G214" s="154">
        <v>0.23</v>
      </c>
      <c r="H214" s="236">
        <f t="shared" si="109"/>
        <v>0</v>
      </c>
      <c r="I214" s="154">
        <v>0</v>
      </c>
      <c r="J214" s="154">
        <v>0</v>
      </c>
      <c r="K214" s="154">
        <v>0</v>
      </c>
      <c r="L214" s="154">
        <v>0</v>
      </c>
      <c r="M214" s="236">
        <f t="shared" si="110"/>
        <v>0</v>
      </c>
      <c r="N214" s="154">
        <v>0</v>
      </c>
      <c r="O214" s="154">
        <v>0</v>
      </c>
      <c r="P214" s="154">
        <v>0</v>
      </c>
      <c r="Q214" s="156">
        <v>0</v>
      </c>
      <c r="R214" s="9"/>
      <c r="AY214" t="s">
        <v>132</v>
      </c>
      <c r="AZ214">
        <v>192</v>
      </c>
    </row>
    <row r="215" spans="1:52" x14ac:dyDescent="0.25">
      <c r="A215" s="227" t="s">
        <v>2</v>
      </c>
      <c r="B215" s="29" t="s">
        <v>189</v>
      </c>
      <c r="C215" s="236">
        <f t="shared" si="108"/>
        <v>0.60000000000000009</v>
      </c>
      <c r="D215" s="154">
        <v>4.3999999999999997E-2</v>
      </c>
      <c r="E215" s="154">
        <v>0.02</v>
      </c>
      <c r="F215" s="154">
        <v>7.5999999999999998E-2</v>
      </c>
      <c r="G215" s="154">
        <v>0.46</v>
      </c>
      <c r="H215" s="236">
        <f t="shared" si="109"/>
        <v>0.4</v>
      </c>
      <c r="I215" s="154">
        <v>0.02</v>
      </c>
      <c r="J215" s="154">
        <v>0.02</v>
      </c>
      <c r="K215" s="154">
        <v>0.05</v>
      </c>
      <c r="L215" s="154">
        <v>0.31</v>
      </c>
      <c r="M215" s="236">
        <f t="shared" si="110"/>
        <v>0.4</v>
      </c>
      <c r="N215" s="154">
        <v>0.02</v>
      </c>
      <c r="O215" s="154">
        <v>0.02</v>
      </c>
      <c r="P215" s="154">
        <v>0.05</v>
      </c>
      <c r="Q215" s="156">
        <v>0.31</v>
      </c>
      <c r="R215" s="9"/>
      <c r="AY215" t="s">
        <v>132</v>
      </c>
      <c r="AZ215">
        <v>193</v>
      </c>
    </row>
    <row r="216" spans="1:52" x14ac:dyDescent="0.25">
      <c r="A216" s="227" t="s">
        <v>3</v>
      </c>
      <c r="B216" s="29" t="s">
        <v>189</v>
      </c>
      <c r="C216" s="236">
        <f t="shared" si="108"/>
        <v>0.1</v>
      </c>
      <c r="D216" s="154">
        <v>0</v>
      </c>
      <c r="E216" s="154">
        <v>0</v>
      </c>
      <c r="F216" s="154">
        <v>0</v>
      </c>
      <c r="G216" s="154">
        <v>0.1</v>
      </c>
      <c r="H216" s="236">
        <f t="shared" si="109"/>
        <v>0.1</v>
      </c>
      <c r="I216" s="154">
        <v>0</v>
      </c>
      <c r="J216" s="154">
        <v>0</v>
      </c>
      <c r="K216" s="154">
        <v>0</v>
      </c>
      <c r="L216" s="154">
        <v>0.1</v>
      </c>
      <c r="M216" s="236">
        <f t="shared" si="110"/>
        <v>0.1</v>
      </c>
      <c r="N216" s="154">
        <v>0</v>
      </c>
      <c r="O216" s="154">
        <v>0</v>
      </c>
      <c r="P216" s="154">
        <v>0</v>
      </c>
      <c r="Q216" s="156">
        <v>0.1</v>
      </c>
      <c r="R216" s="9"/>
      <c r="AY216" t="s">
        <v>132</v>
      </c>
      <c r="AZ216">
        <v>194</v>
      </c>
    </row>
    <row r="217" spans="1:52" x14ac:dyDescent="0.25">
      <c r="A217" s="227" t="s">
        <v>4</v>
      </c>
      <c r="B217" s="29" t="s">
        <v>189</v>
      </c>
      <c r="C217" s="236">
        <f t="shared" si="108"/>
        <v>0</v>
      </c>
      <c r="D217" s="154">
        <v>0</v>
      </c>
      <c r="E217" s="154">
        <v>0</v>
      </c>
      <c r="F217" s="154">
        <v>0</v>
      </c>
      <c r="G217" s="154">
        <v>0</v>
      </c>
      <c r="H217" s="236">
        <f t="shared" si="109"/>
        <v>0</v>
      </c>
      <c r="I217" s="154">
        <v>0</v>
      </c>
      <c r="J217" s="154">
        <v>0</v>
      </c>
      <c r="K217" s="154">
        <v>0</v>
      </c>
      <c r="L217" s="154">
        <v>0</v>
      </c>
      <c r="M217" s="236">
        <f t="shared" si="110"/>
        <v>0</v>
      </c>
      <c r="N217" s="154">
        <v>0</v>
      </c>
      <c r="O217" s="154">
        <v>0</v>
      </c>
      <c r="P217" s="154">
        <v>0</v>
      </c>
      <c r="Q217" s="156">
        <v>0</v>
      </c>
      <c r="R217" s="9"/>
      <c r="AY217" t="s">
        <v>132</v>
      </c>
      <c r="AZ217">
        <v>195</v>
      </c>
    </row>
    <row r="218" spans="1:52" x14ac:dyDescent="0.25">
      <c r="A218" s="227" t="s">
        <v>5</v>
      </c>
      <c r="B218" s="29" t="s">
        <v>189</v>
      </c>
      <c r="C218" s="236">
        <f t="shared" si="108"/>
        <v>0</v>
      </c>
      <c r="D218" s="154">
        <v>0</v>
      </c>
      <c r="E218" s="154">
        <v>0</v>
      </c>
      <c r="F218" s="154">
        <v>0</v>
      </c>
      <c r="G218" s="154">
        <v>0</v>
      </c>
      <c r="H218" s="236">
        <f t="shared" si="109"/>
        <v>0</v>
      </c>
      <c r="I218" s="154">
        <v>0</v>
      </c>
      <c r="J218" s="154">
        <v>0</v>
      </c>
      <c r="K218" s="154">
        <v>0</v>
      </c>
      <c r="L218" s="154">
        <v>0</v>
      </c>
      <c r="M218" s="236">
        <f t="shared" si="110"/>
        <v>0</v>
      </c>
      <c r="N218" s="154">
        <v>0</v>
      </c>
      <c r="O218" s="154">
        <v>0</v>
      </c>
      <c r="P218" s="154">
        <v>0</v>
      </c>
      <c r="Q218" s="156">
        <v>0</v>
      </c>
      <c r="R218" s="9"/>
      <c r="AY218" t="s">
        <v>132</v>
      </c>
      <c r="AZ218">
        <v>196</v>
      </c>
    </row>
    <row r="219" spans="1:52" x14ac:dyDescent="0.25">
      <c r="A219" s="227" t="s">
        <v>6</v>
      </c>
      <c r="B219" s="29" t="s">
        <v>189</v>
      </c>
      <c r="C219" s="236">
        <f t="shared" si="108"/>
        <v>0</v>
      </c>
      <c r="D219" s="154">
        <v>0</v>
      </c>
      <c r="E219" s="154">
        <v>0</v>
      </c>
      <c r="F219" s="154">
        <v>0</v>
      </c>
      <c r="G219" s="154">
        <v>0</v>
      </c>
      <c r="H219" s="236">
        <f t="shared" si="109"/>
        <v>0</v>
      </c>
      <c r="I219" s="154">
        <v>0</v>
      </c>
      <c r="J219" s="154">
        <v>0</v>
      </c>
      <c r="K219" s="154">
        <v>0</v>
      </c>
      <c r="L219" s="154">
        <v>0</v>
      </c>
      <c r="M219" s="236">
        <f t="shared" si="110"/>
        <v>0</v>
      </c>
      <c r="N219" s="154">
        <v>0</v>
      </c>
      <c r="O219" s="154">
        <v>0</v>
      </c>
      <c r="P219" s="154">
        <v>0</v>
      </c>
      <c r="Q219" s="156">
        <v>0</v>
      </c>
      <c r="R219" s="9"/>
      <c r="AY219" t="s">
        <v>132</v>
      </c>
      <c r="AZ219">
        <v>197</v>
      </c>
    </row>
    <row r="220" spans="1:52" x14ac:dyDescent="0.25">
      <c r="A220" s="227" t="s">
        <v>7</v>
      </c>
      <c r="B220" s="29" t="s">
        <v>189</v>
      </c>
      <c r="C220" s="236">
        <f t="shared" si="108"/>
        <v>0.48099999999999998</v>
      </c>
      <c r="D220" s="154">
        <v>8.2000000000000003E-2</v>
      </c>
      <c r="E220" s="154">
        <v>9.6000000000000002E-2</v>
      </c>
      <c r="F220" s="154">
        <v>9.6000000000000002E-2</v>
      </c>
      <c r="G220" s="154">
        <v>0.20699999999999999</v>
      </c>
      <c r="H220" s="236">
        <f t="shared" si="109"/>
        <v>0</v>
      </c>
      <c r="I220" s="154">
        <v>0</v>
      </c>
      <c r="J220" s="154">
        <v>0</v>
      </c>
      <c r="K220" s="154">
        <v>0</v>
      </c>
      <c r="L220" s="154">
        <v>0</v>
      </c>
      <c r="M220" s="236">
        <f t="shared" si="110"/>
        <v>0</v>
      </c>
      <c r="N220" s="154">
        <v>0</v>
      </c>
      <c r="O220" s="154">
        <v>0</v>
      </c>
      <c r="P220" s="154">
        <v>0</v>
      </c>
      <c r="Q220" s="156">
        <v>0</v>
      </c>
      <c r="R220" s="9"/>
      <c r="AY220" t="s">
        <v>132</v>
      </c>
      <c r="AZ220">
        <v>198</v>
      </c>
    </row>
    <row r="221" spans="1:52" x14ac:dyDescent="0.25">
      <c r="A221" s="227" t="s">
        <v>8</v>
      </c>
      <c r="B221" s="29" t="s">
        <v>189</v>
      </c>
      <c r="C221" s="236">
        <f t="shared" si="108"/>
        <v>0</v>
      </c>
      <c r="D221" s="154">
        <v>0</v>
      </c>
      <c r="E221" s="154">
        <v>0</v>
      </c>
      <c r="F221" s="154">
        <v>0</v>
      </c>
      <c r="G221" s="154">
        <v>0</v>
      </c>
      <c r="H221" s="236">
        <f t="shared" si="109"/>
        <v>0</v>
      </c>
      <c r="I221" s="154">
        <v>0</v>
      </c>
      <c r="J221" s="154">
        <v>0</v>
      </c>
      <c r="K221" s="154">
        <v>0</v>
      </c>
      <c r="L221" s="154">
        <v>0</v>
      </c>
      <c r="M221" s="236">
        <f t="shared" si="110"/>
        <v>0</v>
      </c>
      <c r="N221" s="154">
        <v>0</v>
      </c>
      <c r="O221" s="154">
        <v>0</v>
      </c>
      <c r="P221" s="154">
        <v>0</v>
      </c>
      <c r="Q221" s="156">
        <v>0</v>
      </c>
      <c r="R221" s="9"/>
      <c r="AY221" t="s">
        <v>132</v>
      </c>
      <c r="AZ221">
        <v>199</v>
      </c>
    </row>
    <row r="222" spans="1:52" x14ac:dyDescent="0.25">
      <c r="A222" s="227" t="s">
        <v>9</v>
      </c>
      <c r="B222" s="29" t="s">
        <v>189</v>
      </c>
      <c r="C222" s="236">
        <f t="shared" si="108"/>
        <v>0</v>
      </c>
      <c r="D222" s="154">
        <v>0</v>
      </c>
      <c r="E222" s="154">
        <v>0</v>
      </c>
      <c r="F222" s="154">
        <v>0</v>
      </c>
      <c r="G222" s="154">
        <v>0</v>
      </c>
      <c r="H222" s="236">
        <f t="shared" si="109"/>
        <v>0</v>
      </c>
      <c r="I222" s="154">
        <v>0</v>
      </c>
      <c r="J222" s="154">
        <v>0</v>
      </c>
      <c r="K222" s="154">
        <v>0</v>
      </c>
      <c r="L222" s="154">
        <v>0</v>
      </c>
      <c r="M222" s="236">
        <f t="shared" si="110"/>
        <v>0</v>
      </c>
      <c r="N222" s="154">
        <v>0</v>
      </c>
      <c r="O222" s="154">
        <v>0</v>
      </c>
      <c r="P222" s="154">
        <v>0</v>
      </c>
      <c r="Q222" s="156">
        <v>0</v>
      </c>
      <c r="R222" s="9"/>
      <c r="AY222" t="s">
        <v>132</v>
      </c>
      <c r="AZ222">
        <v>200</v>
      </c>
    </row>
    <row r="223" spans="1:52" x14ac:dyDescent="0.25">
      <c r="A223" s="227" t="s">
        <v>10</v>
      </c>
      <c r="B223" s="29" t="s">
        <v>189</v>
      </c>
      <c r="C223" s="236">
        <f t="shared" si="108"/>
        <v>0</v>
      </c>
      <c r="D223" s="154">
        <v>0</v>
      </c>
      <c r="E223" s="154">
        <v>0</v>
      </c>
      <c r="F223" s="154">
        <v>0</v>
      </c>
      <c r="G223" s="154">
        <v>0</v>
      </c>
      <c r="H223" s="236">
        <f t="shared" si="109"/>
        <v>0</v>
      </c>
      <c r="I223" s="154">
        <v>0</v>
      </c>
      <c r="J223" s="154">
        <v>0</v>
      </c>
      <c r="K223" s="154">
        <v>0</v>
      </c>
      <c r="L223" s="154">
        <v>0</v>
      </c>
      <c r="M223" s="236">
        <f t="shared" si="110"/>
        <v>0</v>
      </c>
      <c r="N223" s="154">
        <v>0</v>
      </c>
      <c r="O223" s="154">
        <v>0</v>
      </c>
      <c r="P223" s="154">
        <v>0</v>
      </c>
      <c r="Q223" s="156">
        <v>0</v>
      </c>
      <c r="R223" s="9"/>
      <c r="AY223" t="s">
        <v>132</v>
      </c>
      <c r="AZ223">
        <v>201</v>
      </c>
    </row>
    <row r="224" spans="1:52" x14ac:dyDescent="0.25">
      <c r="A224" s="343" t="s">
        <v>44</v>
      </c>
      <c r="B224" s="344" t="s">
        <v>189</v>
      </c>
      <c r="C224" s="123">
        <f t="shared" ref="C224:Q224" si="111">SUM(C225:C235)</f>
        <v>391.01999999999987</v>
      </c>
      <c r="D224" s="345">
        <f t="shared" si="111"/>
        <v>79.400000000000006</v>
      </c>
      <c r="E224" s="346">
        <f t="shared" si="111"/>
        <v>101.85</v>
      </c>
      <c r="F224" s="346">
        <f t="shared" si="111"/>
        <v>80.89</v>
      </c>
      <c r="G224" s="347">
        <f t="shared" si="111"/>
        <v>128.88</v>
      </c>
      <c r="H224" s="123">
        <f t="shared" si="111"/>
        <v>341.87300000000005</v>
      </c>
      <c r="I224" s="345">
        <f t="shared" si="111"/>
        <v>63.591999999999992</v>
      </c>
      <c r="J224" s="346">
        <f t="shared" si="111"/>
        <v>87.887</v>
      </c>
      <c r="K224" s="346">
        <f t="shared" si="111"/>
        <v>85.438000000000002</v>
      </c>
      <c r="L224" s="347">
        <f t="shared" si="111"/>
        <v>104.956</v>
      </c>
      <c r="M224" s="123">
        <f t="shared" si="111"/>
        <v>544.22900000000004</v>
      </c>
      <c r="N224" s="345">
        <f t="shared" si="111"/>
        <v>223.01399999999998</v>
      </c>
      <c r="O224" s="346">
        <f t="shared" si="111"/>
        <v>102.622</v>
      </c>
      <c r="P224" s="346">
        <f t="shared" si="111"/>
        <v>104.55299999999998</v>
      </c>
      <c r="Q224" s="348">
        <f t="shared" si="111"/>
        <v>114.04</v>
      </c>
      <c r="AZ224">
        <v>202</v>
      </c>
    </row>
    <row r="225" spans="1:52" x14ac:dyDescent="0.25">
      <c r="A225" s="227" t="s">
        <v>0</v>
      </c>
      <c r="B225" s="29" t="s">
        <v>189</v>
      </c>
      <c r="C225" s="236">
        <f t="shared" ref="C225:C235" si="112">SUM(D225:G225)</f>
        <v>129.51999999999998</v>
      </c>
      <c r="D225" s="154">
        <v>21.2</v>
      </c>
      <c r="E225" s="154">
        <v>49.3</v>
      </c>
      <c r="F225" s="154">
        <v>23.74</v>
      </c>
      <c r="G225" s="154">
        <v>35.28</v>
      </c>
      <c r="H225" s="236">
        <f t="shared" ref="H225:H235" si="113">SUM(I225:L225)</f>
        <v>124.34900000000002</v>
      </c>
      <c r="I225" s="154">
        <v>10.513</v>
      </c>
      <c r="J225" s="154">
        <v>49.252000000000002</v>
      </c>
      <c r="K225" s="154">
        <v>22.844000000000001</v>
      </c>
      <c r="L225" s="154">
        <v>41.74</v>
      </c>
      <c r="M225" s="236">
        <f t="shared" ref="M225:M235" si="114">SUM(N225:Q225)</f>
        <v>124.34900000000002</v>
      </c>
      <c r="N225" s="154">
        <v>10.513</v>
      </c>
      <c r="O225" s="154">
        <v>49.252000000000002</v>
      </c>
      <c r="P225" s="154">
        <v>22.844000000000001</v>
      </c>
      <c r="Q225" s="154">
        <v>41.74</v>
      </c>
      <c r="AY225" t="s">
        <v>132</v>
      </c>
      <c r="AZ225">
        <v>203</v>
      </c>
    </row>
    <row r="226" spans="1:52" x14ac:dyDescent="0.25">
      <c r="A226" s="227" t="s">
        <v>1</v>
      </c>
      <c r="B226" s="29" t="s">
        <v>189</v>
      </c>
      <c r="C226" s="236">
        <f t="shared" si="112"/>
        <v>15.350000000000001</v>
      </c>
      <c r="D226" s="154">
        <v>5.4</v>
      </c>
      <c r="E226" s="154">
        <v>4.2</v>
      </c>
      <c r="F226" s="154">
        <v>1.5</v>
      </c>
      <c r="G226" s="154">
        <v>4.25</v>
      </c>
      <c r="H226" s="236">
        <f t="shared" si="113"/>
        <v>7.1520000000000001</v>
      </c>
      <c r="I226" s="154">
        <v>1.742</v>
      </c>
      <c r="J226" s="154">
        <v>4.1100000000000003</v>
      </c>
      <c r="K226" s="154">
        <v>1.3</v>
      </c>
      <c r="L226" s="154"/>
      <c r="M226" s="236">
        <f t="shared" si="114"/>
        <v>37.087000000000003</v>
      </c>
      <c r="N226" s="154">
        <v>0.997</v>
      </c>
      <c r="O226" s="154">
        <v>5.97</v>
      </c>
      <c r="P226" s="154">
        <v>1.657</v>
      </c>
      <c r="Q226" s="154">
        <v>28.463000000000001</v>
      </c>
      <c r="AY226" t="s">
        <v>132</v>
      </c>
      <c r="AZ226">
        <v>204</v>
      </c>
    </row>
    <row r="227" spans="1:52" x14ac:dyDescent="0.25">
      <c r="A227" s="227" t="s">
        <v>2</v>
      </c>
      <c r="B227" s="29" t="s">
        <v>189</v>
      </c>
      <c r="C227" s="236">
        <f t="shared" si="112"/>
        <v>139.69999999999999</v>
      </c>
      <c r="D227" s="154">
        <v>27.5</v>
      </c>
      <c r="E227" s="154">
        <v>24.45</v>
      </c>
      <c r="F227" s="154">
        <v>15.5</v>
      </c>
      <c r="G227" s="154">
        <v>72.25</v>
      </c>
      <c r="H227" s="236">
        <f t="shared" si="113"/>
        <v>131.828</v>
      </c>
      <c r="I227" s="154">
        <v>25</v>
      </c>
      <c r="J227" s="154">
        <v>29.324999999999999</v>
      </c>
      <c r="K227" s="154">
        <v>45.143999999999998</v>
      </c>
      <c r="L227" s="154">
        <v>32.359000000000002</v>
      </c>
      <c r="M227" s="236">
        <f t="shared" si="114"/>
        <v>225.89000000000001</v>
      </c>
      <c r="N227" s="154">
        <v>121.869</v>
      </c>
      <c r="O227" s="154">
        <v>42.4</v>
      </c>
      <c r="P227" s="154">
        <v>45.143999999999998</v>
      </c>
      <c r="Q227" s="154">
        <v>16.477</v>
      </c>
      <c r="AY227" t="s">
        <v>132</v>
      </c>
      <c r="AZ227">
        <v>205</v>
      </c>
    </row>
    <row r="228" spans="1:52" x14ac:dyDescent="0.25">
      <c r="A228" s="227" t="s">
        <v>3</v>
      </c>
      <c r="B228" s="29" t="s">
        <v>189</v>
      </c>
      <c r="C228" s="236">
        <f t="shared" si="112"/>
        <v>63.9</v>
      </c>
      <c r="D228" s="154">
        <v>19</v>
      </c>
      <c r="E228" s="154">
        <v>20.9</v>
      </c>
      <c r="F228" s="154">
        <v>7</v>
      </c>
      <c r="G228" s="154">
        <v>17</v>
      </c>
      <c r="H228" s="236">
        <f t="shared" si="113"/>
        <v>61.06</v>
      </c>
      <c r="I228" s="154">
        <v>15.5</v>
      </c>
      <c r="J228" s="154">
        <v>5</v>
      </c>
      <c r="K228" s="154">
        <v>13.3</v>
      </c>
      <c r="L228" s="154">
        <v>27.26</v>
      </c>
      <c r="M228" s="236">
        <f t="shared" si="114"/>
        <v>118.56</v>
      </c>
      <c r="N228" s="154">
        <v>73</v>
      </c>
      <c r="O228" s="154">
        <v>5</v>
      </c>
      <c r="P228" s="154">
        <v>13.3</v>
      </c>
      <c r="Q228" s="154">
        <v>27.26</v>
      </c>
      <c r="AY228" t="s">
        <v>132</v>
      </c>
      <c r="AZ228">
        <v>206</v>
      </c>
    </row>
    <row r="229" spans="1:52" x14ac:dyDescent="0.25">
      <c r="A229" s="227" t="s">
        <v>4</v>
      </c>
      <c r="B229" s="29" t="s">
        <v>189</v>
      </c>
      <c r="C229" s="236">
        <f t="shared" si="112"/>
        <v>2.15</v>
      </c>
      <c r="D229" s="154">
        <v>1.1499999999999999</v>
      </c>
      <c r="E229" s="154">
        <v>0</v>
      </c>
      <c r="F229" s="154">
        <v>1</v>
      </c>
      <c r="G229" s="154">
        <v>0</v>
      </c>
      <c r="H229" s="236">
        <f t="shared" si="113"/>
        <v>2.2939999999999996</v>
      </c>
      <c r="I229" s="154">
        <v>1.1479999999999999</v>
      </c>
      <c r="J229" s="154">
        <v>0</v>
      </c>
      <c r="K229" s="154">
        <v>1.1459999999999999</v>
      </c>
      <c r="L229" s="154">
        <v>0</v>
      </c>
      <c r="M229" s="236">
        <f t="shared" si="114"/>
        <v>0</v>
      </c>
      <c r="N229" s="154"/>
      <c r="O229" s="154"/>
      <c r="P229" s="154"/>
      <c r="Q229" s="154"/>
      <c r="AY229" t="s">
        <v>132</v>
      </c>
      <c r="AZ229">
        <v>207</v>
      </c>
    </row>
    <row r="230" spans="1:52" x14ac:dyDescent="0.25">
      <c r="A230" s="227" t="s">
        <v>5</v>
      </c>
      <c r="B230" s="29" t="s">
        <v>189</v>
      </c>
      <c r="C230" s="236">
        <f t="shared" si="112"/>
        <v>0</v>
      </c>
      <c r="D230" s="154">
        <v>0</v>
      </c>
      <c r="E230" s="154">
        <v>0</v>
      </c>
      <c r="F230" s="154">
        <v>0</v>
      </c>
      <c r="G230" s="154">
        <v>0</v>
      </c>
      <c r="H230" s="236">
        <f t="shared" si="113"/>
        <v>0</v>
      </c>
      <c r="I230" s="154">
        <v>0</v>
      </c>
      <c r="J230" s="154">
        <v>0</v>
      </c>
      <c r="K230" s="154">
        <v>0</v>
      </c>
      <c r="L230" s="154">
        <v>0</v>
      </c>
      <c r="M230" s="236">
        <f t="shared" si="114"/>
        <v>0</v>
      </c>
      <c r="N230" s="154"/>
      <c r="O230" s="154"/>
      <c r="P230" s="154"/>
      <c r="Q230" s="154"/>
      <c r="AY230" t="s">
        <v>132</v>
      </c>
      <c r="AZ230">
        <v>208</v>
      </c>
    </row>
    <row r="231" spans="1:52" x14ac:dyDescent="0.25">
      <c r="A231" s="227" t="s">
        <v>6</v>
      </c>
      <c r="B231" s="29" t="s">
        <v>189</v>
      </c>
      <c r="C231" s="236">
        <f t="shared" si="112"/>
        <v>0</v>
      </c>
      <c r="D231" s="154">
        <v>0</v>
      </c>
      <c r="E231" s="154">
        <v>0</v>
      </c>
      <c r="F231" s="154">
        <v>0</v>
      </c>
      <c r="G231" s="154">
        <v>0</v>
      </c>
      <c r="H231" s="236">
        <f t="shared" si="113"/>
        <v>0</v>
      </c>
      <c r="I231" s="154">
        <v>0</v>
      </c>
      <c r="J231" s="154">
        <v>0</v>
      </c>
      <c r="K231" s="154">
        <v>0</v>
      </c>
      <c r="L231" s="154">
        <v>0</v>
      </c>
      <c r="M231" s="236">
        <f t="shared" si="114"/>
        <v>0</v>
      </c>
      <c r="N231" s="154"/>
      <c r="O231" s="154"/>
      <c r="P231" s="154"/>
      <c r="Q231" s="154"/>
      <c r="AY231" t="s">
        <v>132</v>
      </c>
      <c r="AZ231">
        <v>209</v>
      </c>
    </row>
    <row r="232" spans="1:52" x14ac:dyDescent="0.25">
      <c r="A232" s="227" t="s">
        <v>7</v>
      </c>
      <c r="B232" s="29" t="s">
        <v>189</v>
      </c>
      <c r="C232" s="236">
        <f t="shared" si="112"/>
        <v>39.65</v>
      </c>
      <c r="D232" s="154">
        <v>5.15</v>
      </c>
      <c r="E232" s="154">
        <v>3</v>
      </c>
      <c r="F232" s="154">
        <v>31.5</v>
      </c>
      <c r="G232" s="154">
        <v>0</v>
      </c>
      <c r="H232" s="236">
        <f t="shared" si="113"/>
        <v>13.587999999999999</v>
      </c>
      <c r="I232" s="154">
        <v>8.8369999999999997</v>
      </c>
      <c r="J232" s="154">
        <v>0.2</v>
      </c>
      <c r="K232" s="154">
        <v>1.054</v>
      </c>
      <c r="L232" s="154">
        <v>3.4969999999999999</v>
      </c>
      <c r="M232" s="236">
        <f t="shared" si="114"/>
        <v>36.478999999999999</v>
      </c>
      <c r="N232" s="154">
        <v>15.702999999999999</v>
      </c>
      <c r="O232" s="154"/>
      <c r="P232" s="154">
        <v>20.776</v>
      </c>
      <c r="Q232" s="154"/>
      <c r="AY232" t="s">
        <v>132</v>
      </c>
      <c r="AZ232">
        <v>210</v>
      </c>
    </row>
    <row r="233" spans="1:52" x14ac:dyDescent="0.25">
      <c r="A233" s="227" t="s">
        <v>8</v>
      </c>
      <c r="B233" s="29" t="s">
        <v>189</v>
      </c>
      <c r="C233" s="236">
        <f t="shared" si="112"/>
        <v>0</v>
      </c>
      <c r="D233" s="154">
        <v>0</v>
      </c>
      <c r="E233" s="154">
        <v>0</v>
      </c>
      <c r="F233" s="154">
        <v>0</v>
      </c>
      <c r="G233" s="154">
        <v>0</v>
      </c>
      <c r="H233" s="236">
        <f t="shared" si="113"/>
        <v>0</v>
      </c>
      <c r="I233" s="154">
        <v>0</v>
      </c>
      <c r="J233" s="154">
        <v>0</v>
      </c>
      <c r="K233" s="154">
        <v>0</v>
      </c>
      <c r="L233" s="154">
        <v>0</v>
      </c>
      <c r="M233" s="236">
        <f t="shared" si="114"/>
        <v>0</v>
      </c>
      <c r="N233" s="154"/>
      <c r="O233" s="154"/>
      <c r="P233" s="154"/>
      <c r="Q233" s="154"/>
      <c r="AY233" t="s">
        <v>132</v>
      </c>
      <c r="AZ233">
        <v>211</v>
      </c>
    </row>
    <row r="234" spans="1:52" x14ac:dyDescent="0.25">
      <c r="A234" s="227" t="s">
        <v>9</v>
      </c>
      <c r="B234" s="29" t="s">
        <v>189</v>
      </c>
      <c r="C234" s="236">
        <f t="shared" si="112"/>
        <v>0.35</v>
      </c>
      <c r="D234" s="154">
        <v>0</v>
      </c>
      <c r="E234" s="154">
        <v>0</v>
      </c>
      <c r="F234" s="154">
        <v>0.25</v>
      </c>
      <c r="G234" s="154">
        <v>0.1</v>
      </c>
      <c r="H234" s="236">
        <f t="shared" si="113"/>
        <v>0.35</v>
      </c>
      <c r="I234" s="154">
        <v>0</v>
      </c>
      <c r="J234" s="154">
        <v>0</v>
      </c>
      <c r="K234" s="154">
        <v>0.25</v>
      </c>
      <c r="L234" s="154">
        <v>0.1</v>
      </c>
      <c r="M234" s="236">
        <f t="shared" si="114"/>
        <v>0.38</v>
      </c>
      <c r="N234" s="154">
        <v>0.03</v>
      </c>
      <c r="O234" s="154"/>
      <c r="P234" s="154">
        <v>0.25</v>
      </c>
      <c r="Q234" s="154">
        <v>0.1</v>
      </c>
      <c r="AY234" t="s">
        <v>132</v>
      </c>
      <c r="AZ234">
        <v>212</v>
      </c>
    </row>
    <row r="235" spans="1:52" x14ac:dyDescent="0.25">
      <c r="A235" s="227" t="s">
        <v>10</v>
      </c>
      <c r="B235" s="29" t="s">
        <v>189</v>
      </c>
      <c r="C235" s="236">
        <f t="shared" si="112"/>
        <v>0.4</v>
      </c>
      <c r="D235" s="154">
        <v>0</v>
      </c>
      <c r="E235" s="154">
        <v>0</v>
      </c>
      <c r="F235" s="154">
        <v>0.4</v>
      </c>
      <c r="G235" s="154">
        <v>0</v>
      </c>
      <c r="H235" s="236">
        <f t="shared" si="113"/>
        <v>1.252</v>
      </c>
      <c r="I235" s="154">
        <v>0.85199999999999998</v>
      </c>
      <c r="J235" s="154">
        <v>0</v>
      </c>
      <c r="K235" s="154">
        <v>0.4</v>
      </c>
      <c r="L235" s="154">
        <v>0</v>
      </c>
      <c r="M235" s="236">
        <f t="shared" si="114"/>
        <v>1.484</v>
      </c>
      <c r="N235" s="154">
        <v>0.90200000000000002</v>
      </c>
      <c r="O235" s="154"/>
      <c r="P235" s="154">
        <v>0.58199999999999996</v>
      </c>
      <c r="Q235" s="154"/>
      <c r="AY235" t="s">
        <v>132</v>
      </c>
      <c r="AZ235">
        <v>213</v>
      </c>
    </row>
    <row r="236" spans="1:52" x14ac:dyDescent="0.25">
      <c r="A236" s="343" t="s">
        <v>18</v>
      </c>
      <c r="B236" s="344" t="s">
        <v>189</v>
      </c>
      <c r="C236" s="123">
        <f t="shared" ref="C236:Q236" si="115">SUM(C237:C247)</f>
        <v>0</v>
      </c>
      <c r="D236" s="345">
        <f t="shared" si="115"/>
        <v>0</v>
      </c>
      <c r="E236" s="346">
        <f t="shared" si="115"/>
        <v>0</v>
      </c>
      <c r="F236" s="346">
        <f t="shared" si="115"/>
        <v>0</v>
      </c>
      <c r="G236" s="347">
        <f t="shared" si="115"/>
        <v>0</v>
      </c>
      <c r="H236" s="123">
        <f t="shared" si="115"/>
        <v>0</v>
      </c>
      <c r="I236" s="345">
        <f t="shared" si="115"/>
        <v>0</v>
      </c>
      <c r="J236" s="346">
        <f t="shared" si="115"/>
        <v>0</v>
      </c>
      <c r="K236" s="346">
        <f t="shared" si="115"/>
        <v>0</v>
      </c>
      <c r="L236" s="347">
        <f t="shared" si="115"/>
        <v>0</v>
      </c>
      <c r="M236" s="123">
        <f t="shared" si="115"/>
        <v>0</v>
      </c>
      <c r="N236" s="345">
        <f t="shared" si="115"/>
        <v>0</v>
      </c>
      <c r="O236" s="346">
        <f t="shared" si="115"/>
        <v>0</v>
      </c>
      <c r="P236" s="346">
        <f t="shared" si="115"/>
        <v>0</v>
      </c>
      <c r="Q236" s="348">
        <f t="shared" si="115"/>
        <v>0</v>
      </c>
      <c r="AZ236">
        <v>214</v>
      </c>
    </row>
    <row r="237" spans="1:52" x14ac:dyDescent="0.25">
      <c r="A237" s="227" t="s">
        <v>0</v>
      </c>
      <c r="B237" s="29" t="s">
        <v>189</v>
      </c>
      <c r="C237" s="236">
        <f t="shared" ref="C237:C247" si="116">SUM(D237:G237)</f>
        <v>0</v>
      </c>
      <c r="D237" s="154">
        <v>0</v>
      </c>
      <c r="E237" s="154">
        <v>0</v>
      </c>
      <c r="F237" s="154">
        <v>0</v>
      </c>
      <c r="G237" s="154">
        <v>0</v>
      </c>
      <c r="H237" s="236">
        <f t="shared" ref="H237:H247" si="117">SUM(I237:L237)</f>
        <v>0</v>
      </c>
      <c r="I237" s="154">
        <v>0</v>
      </c>
      <c r="J237" s="154">
        <v>0</v>
      </c>
      <c r="K237" s="154">
        <v>0</v>
      </c>
      <c r="L237" s="154">
        <v>0</v>
      </c>
      <c r="M237" s="236">
        <f t="shared" ref="M237:M247" si="118">SUM(N237:Q237)</f>
        <v>0</v>
      </c>
      <c r="N237" s="154">
        <v>0</v>
      </c>
      <c r="O237" s="154">
        <v>0</v>
      </c>
      <c r="P237" s="154">
        <v>0</v>
      </c>
      <c r="Q237" s="156">
        <v>0</v>
      </c>
      <c r="AY237" t="s">
        <v>132</v>
      </c>
      <c r="AZ237">
        <v>215</v>
      </c>
    </row>
    <row r="238" spans="1:52" x14ac:dyDescent="0.25">
      <c r="A238" s="227" t="s">
        <v>1</v>
      </c>
      <c r="B238" s="29" t="s">
        <v>189</v>
      </c>
      <c r="C238" s="236">
        <f t="shared" si="116"/>
        <v>0</v>
      </c>
      <c r="D238" s="154">
        <v>0</v>
      </c>
      <c r="E238" s="154">
        <v>0</v>
      </c>
      <c r="F238" s="154">
        <v>0</v>
      </c>
      <c r="G238" s="154">
        <v>0</v>
      </c>
      <c r="H238" s="236">
        <f t="shared" si="117"/>
        <v>0</v>
      </c>
      <c r="I238" s="154">
        <v>0</v>
      </c>
      <c r="J238" s="154">
        <v>0</v>
      </c>
      <c r="K238" s="154">
        <v>0</v>
      </c>
      <c r="L238" s="154">
        <v>0</v>
      </c>
      <c r="M238" s="236">
        <f t="shared" si="118"/>
        <v>0</v>
      </c>
      <c r="N238" s="154">
        <v>0</v>
      </c>
      <c r="O238" s="154">
        <v>0</v>
      </c>
      <c r="P238" s="154">
        <v>0</v>
      </c>
      <c r="Q238" s="156">
        <v>0</v>
      </c>
      <c r="AY238" t="s">
        <v>132</v>
      </c>
      <c r="AZ238">
        <v>216</v>
      </c>
    </row>
    <row r="239" spans="1:52" x14ac:dyDescent="0.25">
      <c r="A239" s="227" t="s">
        <v>2</v>
      </c>
      <c r="B239" s="29" t="s">
        <v>189</v>
      </c>
      <c r="C239" s="236">
        <f t="shared" si="116"/>
        <v>0</v>
      </c>
      <c r="D239" s="154">
        <v>0</v>
      </c>
      <c r="E239" s="154">
        <v>0</v>
      </c>
      <c r="F239" s="154">
        <v>0</v>
      </c>
      <c r="G239" s="154">
        <v>0</v>
      </c>
      <c r="H239" s="236">
        <f t="shared" si="117"/>
        <v>0</v>
      </c>
      <c r="I239" s="154">
        <v>0</v>
      </c>
      <c r="J239" s="154">
        <v>0</v>
      </c>
      <c r="K239" s="154">
        <v>0</v>
      </c>
      <c r="L239" s="154">
        <v>0</v>
      </c>
      <c r="M239" s="236">
        <f t="shared" si="118"/>
        <v>0</v>
      </c>
      <c r="N239" s="154">
        <v>0</v>
      </c>
      <c r="O239" s="154">
        <v>0</v>
      </c>
      <c r="P239" s="154">
        <v>0</v>
      </c>
      <c r="Q239" s="156">
        <v>0</v>
      </c>
      <c r="AY239" t="s">
        <v>132</v>
      </c>
      <c r="AZ239">
        <v>217</v>
      </c>
    </row>
    <row r="240" spans="1:52" x14ac:dyDescent="0.25">
      <c r="A240" s="227" t="s">
        <v>3</v>
      </c>
      <c r="B240" s="29" t="s">
        <v>189</v>
      </c>
      <c r="C240" s="236">
        <f t="shared" si="116"/>
        <v>0</v>
      </c>
      <c r="D240" s="154">
        <v>0</v>
      </c>
      <c r="E240" s="154">
        <v>0</v>
      </c>
      <c r="F240" s="154">
        <v>0</v>
      </c>
      <c r="G240" s="154">
        <v>0</v>
      </c>
      <c r="H240" s="236">
        <f t="shared" si="117"/>
        <v>0</v>
      </c>
      <c r="I240" s="154">
        <v>0</v>
      </c>
      <c r="J240" s="154">
        <v>0</v>
      </c>
      <c r="K240" s="154">
        <v>0</v>
      </c>
      <c r="L240" s="154">
        <v>0</v>
      </c>
      <c r="M240" s="236">
        <f t="shared" si="118"/>
        <v>0</v>
      </c>
      <c r="N240" s="154">
        <v>0</v>
      </c>
      <c r="O240" s="154">
        <v>0</v>
      </c>
      <c r="P240" s="154">
        <v>0</v>
      </c>
      <c r="Q240" s="156">
        <v>0</v>
      </c>
      <c r="AY240" t="s">
        <v>132</v>
      </c>
      <c r="AZ240">
        <v>218</v>
      </c>
    </row>
    <row r="241" spans="1:52" x14ac:dyDescent="0.25">
      <c r="A241" s="227" t="s">
        <v>4</v>
      </c>
      <c r="B241" s="29" t="s">
        <v>189</v>
      </c>
      <c r="C241" s="236">
        <f t="shared" si="116"/>
        <v>0</v>
      </c>
      <c r="D241" s="154">
        <v>0</v>
      </c>
      <c r="E241" s="154">
        <v>0</v>
      </c>
      <c r="F241" s="154">
        <v>0</v>
      </c>
      <c r="G241" s="154">
        <v>0</v>
      </c>
      <c r="H241" s="236">
        <f t="shared" si="117"/>
        <v>0</v>
      </c>
      <c r="I241" s="154">
        <v>0</v>
      </c>
      <c r="J241" s="154">
        <v>0</v>
      </c>
      <c r="K241" s="154">
        <v>0</v>
      </c>
      <c r="L241" s="154">
        <v>0</v>
      </c>
      <c r="M241" s="236">
        <f t="shared" si="118"/>
        <v>0</v>
      </c>
      <c r="N241" s="154">
        <v>0</v>
      </c>
      <c r="O241" s="154">
        <v>0</v>
      </c>
      <c r="P241" s="154">
        <v>0</v>
      </c>
      <c r="Q241" s="156">
        <v>0</v>
      </c>
      <c r="AY241" t="s">
        <v>132</v>
      </c>
      <c r="AZ241">
        <v>219</v>
      </c>
    </row>
    <row r="242" spans="1:52" x14ac:dyDescent="0.25">
      <c r="A242" s="227" t="s">
        <v>5</v>
      </c>
      <c r="B242" s="29" t="s">
        <v>189</v>
      </c>
      <c r="C242" s="236">
        <f t="shared" si="116"/>
        <v>0</v>
      </c>
      <c r="D242" s="154">
        <v>0</v>
      </c>
      <c r="E242" s="154">
        <v>0</v>
      </c>
      <c r="F242" s="154">
        <v>0</v>
      </c>
      <c r="G242" s="154">
        <v>0</v>
      </c>
      <c r="H242" s="236">
        <f t="shared" si="117"/>
        <v>0</v>
      </c>
      <c r="I242" s="154">
        <v>0</v>
      </c>
      <c r="J242" s="154">
        <v>0</v>
      </c>
      <c r="K242" s="154">
        <v>0</v>
      </c>
      <c r="L242" s="154">
        <v>0</v>
      </c>
      <c r="M242" s="236">
        <f t="shared" si="118"/>
        <v>0</v>
      </c>
      <c r="N242" s="154">
        <v>0</v>
      </c>
      <c r="O242" s="154">
        <v>0</v>
      </c>
      <c r="P242" s="154">
        <v>0</v>
      </c>
      <c r="Q242" s="156">
        <v>0</v>
      </c>
      <c r="AY242" t="s">
        <v>132</v>
      </c>
      <c r="AZ242">
        <v>220</v>
      </c>
    </row>
    <row r="243" spans="1:52" x14ac:dyDescent="0.25">
      <c r="A243" s="227" t="s">
        <v>6</v>
      </c>
      <c r="B243" s="29" t="s">
        <v>189</v>
      </c>
      <c r="C243" s="236">
        <f t="shared" si="116"/>
        <v>0</v>
      </c>
      <c r="D243" s="154">
        <v>0</v>
      </c>
      <c r="E243" s="154">
        <v>0</v>
      </c>
      <c r="F243" s="154">
        <v>0</v>
      </c>
      <c r="G243" s="154">
        <v>0</v>
      </c>
      <c r="H243" s="236">
        <f t="shared" si="117"/>
        <v>0</v>
      </c>
      <c r="I243" s="154">
        <v>0</v>
      </c>
      <c r="J243" s="154">
        <v>0</v>
      </c>
      <c r="K243" s="154">
        <v>0</v>
      </c>
      <c r="L243" s="154">
        <v>0</v>
      </c>
      <c r="M243" s="236">
        <f t="shared" si="118"/>
        <v>0</v>
      </c>
      <c r="N243" s="154">
        <v>0</v>
      </c>
      <c r="O243" s="154">
        <v>0</v>
      </c>
      <c r="P243" s="154">
        <v>0</v>
      </c>
      <c r="Q243" s="156">
        <v>0</v>
      </c>
      <c r="AY243" t="s">
        <v>132</v>
      </c>
      <c r="AZ243">
        <v>221</v>
      </c>
    </row>
    <row r="244" spans="1:52" x14ac:dyDescent="0.25">
      <c r="A244" s="227" t="s">
        <v>7</v>
      </c>
      <c r="B244" s="29" t="s">
        <v>189</v>
      </c>
      <c r="C244" s="236">
        <f t="shared" si="116"/>
        <v>0</v>
      </c>
      <c r="D244" s="154">
        <v>0</v>
      </c>
      <c r="E244" s="154">
        <v>0</v>
      </c>
      <c r="F244" s="154">
        <v>0</v>
      </c>
      <c r="G244" s="154">
        <v>0</v>
      </c>
      <c r="H244" s="236">
        <f t="shared" si="117"/>
        <v>0</v>
      </c>
      <c r="I244" s="154">
        <v>0</v>
      </c>
      <c r="J244" s="154">
        <v>0</v>
      </c>
      <c r="K244" s="154">
        <v>0</v>
      </c>
      <c r="L244" s="154">
        <v>0</v>
      </c>
      <c r="M244" s="236">
        <f t="shared" si="118"/>
        <v>0</v>
      </c>
      <c r="N244" s="154">
        <v>0</v>
      </c>
      <c r="O244" s="154">
        <v>0</v>
      </c>
      <c r="P244" s="154">
        <v>0</v>
      </c>
      <c r="Q244" s="156">
        <v>0</v>
      </c>
      <c r="AY244" t="s">
        <v>132</v>
      </c>
      <c r="AZ244">
        <v>222</v>
      </c>
    </row>
    <row r="245" spans="1:52" x14ac:dyDescent="0.25">
      <c r="A245" s="227" t="s">
        <v>8</v>
      </c>
      <c r="B245" s="29" t="s">
        <v>189</v>
      </c>
      <c r="C245" s="236">
        <f t="shared" si="116"/>
        <v>0</v>
      </c>
      <c r="D245" s="154">
        <v>0</v>
      </c>
      <c r="E245" s="154">
        <v>0</v>
      </c>
      <c r="F245" s="154">
        <v>0</v>
      </c>
      <c r="G245" s="154">
        <v>0</v>
      </c>
      <c r="H245" s="236">
        <f t="shared" si="117"/>
        <v>0</v>
      </c>
      <c r="I245" s="154">
        <v>0</v>
      </c>
      <c r="J245" s="154">
        <v>0</v>
      </c>
      <c r="K245" s="154">
        <v>0</v>
      </c>
      <c r="L245" s="154">
        <v>0</v>
      </c>
      <c r="M245" s="236">
        <f t="shared" si="118"/>
        <v>0</v>
      </c>
      <c r="N245" s="154">
        <v>0</v>
      </c>
      <c r="O245" s="154">
        <v>0</v>
      </c>
      <c r="P245" s="154">
        <v>0</v>
      </c>
      <c r="Q245" s="156">
        <v>0</v>
      </c>
      <c r="AY245" t="s">
        <v>132</v>
      </c>
      <c r="AZ245">
        <v>223</v>
      </c>
    </row>
    <row r="246" spans="1:52" x14ac:dyDescent="0.25">
      <c r="A246" s="227" t="s">
        <v>9</v>
      </c>
      <c r="B246" s="29" t="s">
        <v>189</v>
      </c>
      <c r="C246" s="236">
        <f t="shared" si="116"/>
        <v>0</v>
      </c>
      <c r="D246" s="154">
        <v>0</v>
      </c>
      <c r="E246" s="154">
        <v>0</v>
      </c>
      <c r="F246" s="154">
        <v>0</v>
      </c>
      <c r="G246" s="154">
        <v>0</v>
      </c>
      <c r="H246" s="236">
        <f t="shared" si="117"/>
        <v>0</v>
      </c>
      <c r="I246" s="154">
        <v>0</v>
      </c>
      <c r="J246" s="154">
        <v>0</v>
      </c>
      <c r="K246" s="154">
        <v>0</v>
      </c>
      <c r="L246" s="154">
        <v>0</v>
      </c>
      <c r="M246" s="236">
        <f t="shared" si="118"/>
        <v>0</v>
      </c>
      <c r="N246" s="154">
        <v>0</v>
      </c>
      <c r="O246" s="154">
        <v>0</v>
      </c>
      <c r="P246" s="154">
        <v>0</v>
      </c>
      <c r="Q246" s="156">
        <v>0</v>
      </c>
      <c r="AY246" t="s">
        <v>132</v>
      </c>
      <c r="AZ246">
        <v>224</v>
      </c>
    </row>
    <row r="247" spans="1:52" x14ac:dyDescent="0.25">
      <c r="A247" s="227" t="s">
        <v>10</v>
      </c>
      <c r="B247" s="29" t="s">
        <v>189</v>
      </c>
      <c r="C247" s="236">
        <f t="shared" si="116"/>
        <v>0</v>
      </c>
      <c r="D247" s="154">
        <v>0</v>
      </c>
      <c r="E247" s="154">
        <v>0</v>
      </c>
      <c r="F247" s="154">
        <v>0</v>
      </c>
      <c r="G247" s="154">
        <v>0</v>
      </c>
      <c r="H247" s="236">
        <f t="shared" si="117"/>
        <v>0</v>
      </c>
      <c r="I247" s="154">
        <v>0</v>
      </c>
      <c r="J247" s="154">
        <v>0</v>
      </c>
      <c r="K247" s="154">
        <v>0</v>
      </c>
      <c r="L247" s="154">
        <v>0</v>
      </c>
      <c r="M247" s="236">
        <f t="shared" si="118"/>
        <v>0</v>
      </c>
      <c r="N247" s="154">
        <v>0</v>
      </c>
      <c r="O247" s="154">
        <v>0</v>
      </c>
      <c r="P247" s="154">
        <v>0</v>
      </c>
      <c r="Q247" s="156">
        <v>0</v>
      </c>
      <c r="AY247" t="s">
        <v>132</v>
      </c>
      <c r="AZ247">
        <v>225</v>
      </c>
    </row>
    <row r="248" spans="1:52" x14ac:dyDescent="0.25">
      <c r="A248" s="343" t="s">
        <v>22</v>
      </c>
      <c r="B248" s="344" t="s">
        <v>189</v>
      </c>
      <c r="C248" s="123">
        <f t="shared" ref="C248:Q248" si="119">SUM(C249:C259)</f>
        <v>36.56</v>
      </c>
      <c r="D248" s="345">
        <f t="shared" si="119"/>
        <v>23.177</v>
      </c>
      <c r="E248" s="346">
        <f t="shared" si="119"/>
        <v>21.058000000000003</v>
      </c>
      <c r="F248" s="346">
        <f t="shared" si="119"/>
        <v>23.710000000000004</v>
      </c>
      <c r="G248" s="347">
        <f t="shared" si="119"/>
        <v>36.56</v>
      </c>
      <c r="H248" s="123">
        <f t="shared" si="119"/>
        <v>176.34000000000003</v>
      </c>
      <c r="I248" s="345">
        <f t="shared" si="119"/>
        <v>25.545999999999999</v>
      </c>
      <c r="J248" s="346">
        <f t="shared" si="119"/>
        <v>25.451000000000001</v>
      </c>
      <c r="K248" s="346">
        <f t="shared" si="119"/>
        <v>35.710000000000008</v>
      </c>
      <c r="L248" s="347">
        <f t="shared" si="119"/>
        <v>176.34000000000003</v>
      </c>
      <c r="M248" s="123">
        <f t="shared" si="119"/>
        <v>72.402999999999992</v>
      </c>
      <c r="N248" s="345">
        <f t="shared" si="119"/>
        <v>83.835999999999999</v>
      </c>
      <c r="O248" s="346">
        <f t="shared" si="119"/>
        <v>70.76100000000001</v>
      </c>
      <c r="P248" s="346">
        <f t="shared" si="119"/>
        <v>70.971000000000004</v>
      </c>
      <c r="Q248" s="348">
        <f t="shared" si="119"/>
        <v>72.402999999999992</v>
      </c>
      <c r="R248" s="4"/>
      <c r="S248" s="4"/>
      <c r="T248" s="4"/>
      <c r="U248" s="4"/>
      <c r="V248" s="4"/>
      <c r="W248" s="4"/>
      <c r="Y248" s="4"/>
      <c r="Z248" s="4"/>
      <c r="AA248" s="4"/>
      <c r="AB248" s="4"/>
      <c r="AD248" s="4"/>
      <c r="AE248" s="4"/>
      <c r="AF248" s="4"/>
      <c r="AG248" s="4"/>
      <c r="AI248" s="4"/>
      <c r="AJ248" s="4"/>
      <c r="AK248" s="4"/>
      <c r="AL248" s="4"/>
      <c r="AZ248">
        <v>226</v>
      </c>
    </row>
    <row r="249" spans="1:52" x14ac:dyDescent="0.25">
      <c r="A249" s="227" t="s">
        <v>0</v>
      </c>
      <c r="B249" s="29" t="s">
        <v>189</v>
      </c>
      <c r="C249" s="236">
        <f t="shared" ref="C249:C259" si="120">G249</f>
        <v>15.096</v>
      </c>
      <c r="D249" s="154">
        <v>8.7829999999999995</v>
      </c>
      <c r="E249" s="154">
        <v>9.4770000000000003</v>
      </c>
      <c r="F249" s="154">
        <v>7.641</v>
      </c>
      <c r="G249" s="154">
        <v>15.096</v>
      </c>
      <c r="H249" s="236">
        <f t="shared" ref="H249:H259" si="121">L249</f>
        <v>25.062999999999999</v>
      </c>
      <c r="I249" s="154">
        <v>8.9960000000000004</v>
      </c>
      <c r="J249" s="154">
        <v>8.0559999999999992</v>
      </c>
      <c r="K249" s="154">
        <v>7.0119999999999996</v>
      </c>
      <c r="L249" s="156">
        <v>25.062999999999999</v>
      </c>
      <c r="M249" s="236">
        <f t="shared" ref="M249:M259" si="122">Q249</f>
        <v>10.75</v>
      </c>
      <c r="N249" s="154">
        <v>10.75</v>
      </c>
      <c r="O249" s="154">
        <v>10.75</v>
      </c>
      <c r="P249" s="154">
        <v>10.75</v>
      </c>
      <c r="Q249" s="156">
        <v>10.75</v>
      </c>
      <c r="R249" s="4"/>
      <c r="S249" s="4"/>
      <c r="T249" s="8"/>
      <c r="U249" s="8"/>
      <c r="V249" s="8"/>
      <c r="W249" s="8"/>
      <c r="X249" s="8"/>
      <c r="Y249" s="8"/>
      <c r="Z249" s="8"/>
      <c r="AA249" s="8"/>
      <c r="AB249" s="8"/>
      <c r="AC249" s="8"/>
      <c r="AD249" s="8"/>
      <c r="AE249" s="8"/>
      <c r="AF249" s="8"/>
      <c r="AG249" s="8"/>
      <c r="AH249" s="8"/>
      <c r="AI249" s="8"/>
      <c r="AJ249" s="8"/>
      <c r="AK249" s="8"/>
      <c r="AL249" s="8"/>
      <c r="AY249" t="s">
        <v>132</v>
      </c>
      <c r="AZ249">
        <v>227</v>
      </c>
    </row>
    <row r="250" spans="1:52" x14ac:dyDescent="0.25">
      <c r="A250" s="227" t="s">
        <v>1</v>
      </c>
      <c r="B250" s="29" t="s">
        <v>189</v>
      </c>
      <c r="C250" s="236">
        <f t="shared" si="120"/>
        <v>2.34</v>
      </c>
      <c r="D250" s="154">
        <v>1.198</v>
      </c>
      <c r="E250" s="154">
        <v>0.41899999999999998</v>
      </c>
      <c r="F250" s="154">
        <v>1.147</v>
      </c>
      <c r="G250" s="154">
        <v>2.34</v>
      </c>
      <c r="H250" s="236">
        <f t="shared" si="121"/>
        <v>15.96</v>
      </c>
      <c r="I250" s="154">
        <v>1.1399999999999999</v>
      </c>
      <c r="J250" s="154">
        <v>1.038</v>
      </c>
      <c r="K250" s="154">
        <v>1.907</v>
      </c>
      <c r="L250" s="156">
        <v>15.96</v>
      </c>
      <c r="M250" s="236">
        <f t="shared" si="122"/>
        <v>0</v>
      </c>
      <c r="N250" s="154">
        <v>13.063000000000001</v>
      </c>
      <c r="O250" s="154">
        <v>13.063000000000001</v>
      </c>
      <c r="P250" s="154">
        <v>13.063000000000001</v>
      </c>
      <c r="Q250" s="156"/>
      <c r="R250" s="4"/>
      <c r="S250" s="4"/>
      <c r="T250" s="8"/>
      <c r="U250" s="8"/>
      <c r="V250" s="8"/>
      <c r="W250" s="8"/>
      <c r="X250" s="8"/>
      <c r="Y250" s="8"/>
      <c r="Z250" s="8"/>
      <c r="AA250" s="8"/>
      <c r="AB250" s="8"/>
      <c r="AC250" s="8"/>
      <c r="AD250" s="8"/>
      <c r="AE250" s="8"/>
      <c r="AF250" s="8"/>
      <c r="AG250" s="8"/>
      <c r="AH250" s="8"/>
      <c r="AI250" s="8"/>
      <c r="AJ250" s="8"/>
      <c r="AK250" s="8"/>
      <c r="AL250" s="8"/>
      <c r="AY250" t="s">
        <v>132</v>
      </c>
      <c r="AZ250">
        <v>228</v>
      </c>
    </row>
    <row r="251" spans="1:52" x14ac:dyDescent="0.25">
      <c r="A251" s="227" t="s">
        <v>2</v>
      </c>
      <c r="B251" s="29" t="s">
        <v>189</v>
      </c>
      <c r="C251" s="236">
        <f t="shared" si="120"/>
        <v>2.6280000000000001</v>
      </c>
      <c r="D251" s="154">
        <v>2.6150000000000002</v>
      </c>
      <c r="E251" s="154">
        <v>3.3450000000000002</v>
      </c>
      <c r="F251" s="154">
        <v>4.5599999999999996</v>
      </c>
      <c r="G251" s="154">
        <v>2.6280000000000001</v>
      </c>
      <c r="H251" s="236">
        <f t="shared" si="121"/>
        <v>59.889000000000003</v>
      </c>
      <c r="I251" s="154">
        <v>2.8780000000000001</v>
      </c>
      <c r="J251" s="154">
        <v>3.1840000000000002</v>
      </c>
      <c r="K251" s="154">
        <v>4.24</v>
      </c>
      <c r="L251" s="156">
        <v>59.889000000000003</v>
      </c>
      <c r="M251" s="236">
        <f t="shared" si="122"/>
        <v>19.420000000000002</v>
      </c>
      <c r="N251" s="154">
        <v>18</v>
      </c>
      <c r="O251" s="154">
        <v>4.9249999999999998</v>
      </c>
      <c r="P251" s="154">
        <v>4.9249999999999998</v>
      </c>
      <c r="Q251" s="156">
        <v>19.420000000000002</v>
      </c>
      <c r="R251" s="4"/>
      <c r="S251" s="4"/>
      <c r="T251" s="8"/>
      <c r="U251" s="8"/>
      <c r="V251" s="8"/>
      <c r="W251" s="8"/>
      <c r="X251" s="8"/>
      <c r="Y251" s="8"/>
      <c r="Z251" s="8"/>
      <c r="AA251" s="8"/>
      <c r="AB251" s="8"/>
      <c r="AC251" s="8"/>
      <c r="AD251" s="8"/>
      <c r="AE251" s="8"/>
      <c r="AF251" s="8"/>
      <c r="AG251" s="8"/>
      <c r="AH251" s="8"/>
      <c r="AI251" s="8"/>
      <c r="AJ251" s="8"/>
      <c r="AK251" s="8"/>
      <c r="AL251" s="8"/>
      <c r="AY251" t="s">
        <v>132</v>
      </c>
      <c r="AZ251">
        <v>229</v>
      </c>
    </row>
    <row r="252" spans="1:52" x14ac:dyDescent="0.25">
      <c r="A252" s="227" t="s">
        <v>3</v>
      </c>
      <c r="B252" s="29" t="s">
        <v>189</v>
      </c>
      <c r="C252" s="236">
        <f t="shared" si="120"/>
        <v>4.9290000000000003</v>
      </c>
      <c r="D252" s="154">
        <v>1.915</v>
      </c>
      <c r="E252" s="154">
        <v>4.7149999999999999</v>
      </c>
      <c r="F252" s="154">
        <v>5.2830000000000004</v>
      </c>
      <c r="G252" s="154">
        <v>4.9290000000000003</v>
      </c>
      <c r="H252" s="236">
        <f t="shared" si="121"/>
        <v>54.625</v>
      </c>
      <c r="I252" s="154">
        <v>5.3289999999999997</v>
      </c>
      <c r="J252" s="154">
        <v>8.0969999999999995</v>
      </c>
      <c r="K252" s="154">
        <v>6.6379999999999999</v>
      </c>
      <c r="L252" s="156">
        <v>54.625</v>
      </c>
      <c r="M252" s="236">
        <f t="shared" si="122"/>
        <v>39.024999999999999</v>
      </c>
      <c r="N252" s="154">
        <v>39.024999999999999</v>
      </c>
      <c r="O252" s="154">
        <v>39.024999999999999</v>
      </c>
      <c r="P252" s="154">
        <v>39.024999999999999</v>
      </c>
      <c r="Q252" s="156">
        <v>39.024999999999999</v>
      </c>
      <c r="R252" s="4"/>
      <c r="S252" s="4"/>
      <c r="T252" s="8"/>
      <c r="U252" s="8"/>
      <c r="V252" s="8"/>
      <c r="W252" s="8"/>
      <c r="X252" s="8"/>
      <c r="Y252" s="8"/>
      <c r="Z252" s="8"/>
      <c r="AA252" s="8"/>
      <c r="AB252" s="8"/>
      <c r="AC252" s="8"/>
      <c r="AD252" s="8"/>
      <c r="AE252" s="8"/>
      <c r="AF252" s="8"/>
      <c r="AG252" s="8"/>
      <c r="AH252" s="8"/>
      <c r="AI252" s="8"/>
      <c r="AJ252" s="8"/>
      <c r="AK252" s="8"/>
      <c r="AL252" s="8"/>
      <c r="AY252" t="s">
        <v>132</v>
      </c>
      <c r="AZ252">
        <v>230</v>
      </c>
    </row>
    <row r="253" spans="1:52" x14ac:dyDescent="0.25">
      <c r="A253" s="227" t="s">
        <v>4</v>
      </c>
      <c r="B253" s="29" t="s">
        <v>189</v>
      </c>
      <c r="C253" s="236">
        <f t="shared" si="120"/>
        <v>1.448</v>
      </c>
      <c r="D253" s="154">
        <v>1.5920000000000001</v>
      </c>
      <c r="E253" s="154">
        <v>1.1779999999999999</v>
      </c>
      <c r="F253" s="154">
        <v>1.3240000000000001</v>
      </c>
      <c r="G253" s="154">
        <v>1.448</v>
      </c>
      <c r="H253" s="236">
        <f t="shared" si="121"/>
        <v>1.8540000000000001</v>
      </c>
      <c r="I253" s="154">
        <v>1.998</v>
      </c>
      <c r="J253" s="154">
        <v>1.5840000000000001</v>
      </c>
      <c r="K253" s="154">
        <v>1.73</v>
      </c>
      <c r="L253" s="156">
        <v>1.8540000000000001</v>
      </c>
      <c r="M253" s="236">
        <f t="shared" si="122"/>
        <v>2.0640000000000001</v>
      </c>
      <c r="N253" s="154">
        <v>1.8540000000000001</v>
      </c>
      <c r="O253" s="154">
        <v>1.8540000000000001</v>
      </c>
      <c r="P253" s="154">
        <v>2.0640000000000001</v>
      </c>
      <c r="Q253" s="156">
        <v>2.0640000000000001</v>
      </c>
      <c r="R253" s="4"/>
      <c r="S253" s="4"/>
      <c r="T253" s="8"/>
      <c r="U253" s="8"/>
      <c r="V253" s="8"/>
      <c r="W253" s="8"/>
      <c r="X253" s="8"/>
      <c r="Y253" s="8"/>
      <c r="Z253" s="8"/>
      <c r="AA253" s="8"/>
      <c r="AB253" s="8"/>
      <c r="AC253" s="8"/>
      <c r="AD253" s="8"/>
      <c r="AE253" s="8"/>
      <c r="AF253" s="8"/>
      <c r="AG253" s="8"/>
      <c r="AH253" s="8"/>
      <c r="AI253" s="8"/>
      <c r="AJ253" s="8"/>
      <c r="AK253" s="8"/>
      <c r="AL253" s="8"/>
      <c r="AY253" t="s">
        <v>132</v>
      </c>
      <c r="AZ253">
        <v>231</v>
      </c>
    </row>
    <row r="254" spans="1:52" x14ac:dyDescent="0.25">
      <c r="A254" s="227" t="s">
        <v>5</v>
      </c>
      <c r="B254" s="29" t="s">
        <v>189</v>
      </c>
      <c r="C254" s="236">
        <f t="shared" si="120"/>
        <v>0</v>
      </c>
      <c r="D254" s="154">
        <v>0</v>
      </c>
      <c r="E254" s="154">
        <v>0</v>
      </c>
      <c r="F254" s="154">
        <v>0</v>
      </c>
      <c r="G254" s="154">
        <v>0</v>
      </c>
      <c r="H254" s="236">
        <f t="shared" si="121"/>
        <v>0</v>
      </c>
      <c r="I254" s="154">
        <v>0</v>
      </c>
      <c r="J254" s="154">
        <v>0</v>
      </c>
      <c r="K254" s="154">
        <v>0</v>
      </c>
      <c r="L254" s="156">
        <v>0</v>
      </c>
      <c r="M254" s="236">
        <f t="shared" si="122"/>
        <v>0</v>
      </c>
      <c r="N254" s="154"/>
      <c r="O254" s="154"/>
      <c r="P254" s="154"/>
      <c r="Q254" s="156"/>
      <c r="R254" s="4"/>
      <c r="S254" s="4"/>
      <c r="T254" s="8"/>
      <c r="U254" s="8"/>
      <c r="V254" s="8"/>
      <c r="W254" s="8"/>
      <c r="X254" s="8"/>
      <c r="Y254" s="8"/>
      <c r="Z254" s="8"/>
      <c r="AA254" s="8"/>
      <c r="AB254" s="8"/>
      <c r="AC254" s="8"/>
      <c r="AD254" s="8"/>
      <c r="AE254" s="8"/>
      <c r="AF254" s="8"/>
      <c r="AG254" s="8"/>
      <c r="AH254" s="8"/>
      <c r="AI254" s="8"/>
      <c r="AJ254" s="8"/>
      <c r="AK254" s="8"/>
      <c r="AL254" s="8"/>
      <c r="AY254" t="s">
        <v>132</v>
      </c>
      <c r="AZ254">
        <v>232</v>
      </c>
    </row>
    <row r="255" spans="1:52" x14ac:dyDescent="0.25">
      <c r="A255" s="227" t="s">
        <v>6</v>
      </c>
      <c r="B255" s="29" t="s">
        <v>189</v>
      </c>
      <c r="C255" s="236">
        <f t="shared" si="120"/>
        <v>0</v>
      </c>
      <c r="D255" s="154">
        <v>0</v>
      </c>
      <c r="E255" s="154">
        <v>0</v>
      </c>
      <c r="F255" s="154">
        <v>0</v>
      </c>
      <c r="G255" s="154">
        <v>0</v>
      </c>
      <c r="H255" s="236">
        <f t="shared" si="121"/>
        <v>0</v>
      </c>
      <c r="I255" s="154">
        <v>0</v>
      </c>
      <c r="J255" s="154">
        <v>0</v>
      </c>
      <c r="K255" s="154">
        <v>0</v>
      </c>
      <c r="L255" s="156">
        <v>0</v>
      </c>
      <c r="M255" s="236">
        <f t="shared" si="122"/>
        <v>0</v>
      </c>
      <c r="N255" s="154"/>
      <c r="O255" s="154"/>
      <c r="P255" s="154"/>
      <c r="Q255" s="156"/>
      <c r="R255" s="4"/>
      <c r="S255" s="4"/>
      <c r="T255" s="8"/>
      <c r="U255" s="8"/>
      <c r="V255" s="8"/>
      <c r="W255" s="8"/>
      <c r="X255" s="8"/>
      <c r="Y255" s="8"/>
      <c r="Z255" s="8"/>
      <c r="AA255" s="8"/>
      <c r="AB255" s="8"/>
      <c r="AC255" s="8"/>
      <c r="AD255" s="8"/>
      <c r="AE255" s="8"/>
      <c r="AF255" s="8"/>
      <c r="AG255" s="8"/>
      <c r="AH255" s="8"/>
      <c r="AI255" s="8"/>
      <c r="AJ255" s="8"/>
      <c r="AK255" s="8"/>
      <c r="AL255" s="8"/>
      <c r="AY255" t="s">
        <v>132</v>
      </c>
      <c r="AZ255">
        <v>233</v>
      </c>
    </row>
    <row r="256" spans="1:52" x14ac:dyDescent="0.25">
      <c r="A256" s="227" t="s">
        <v>7</v>
      </c>
      <c r="B256" s="29" t="s">
        <v>189</v>
      </c>
      <c r="C256" s="236">
        <f t="shared" si="120"/>
        <v>8.4719999999999995</v>
      </c>
      <c r="D256" s="154">
        <v>5.9550000000000001</v>
      </c>
      <c r="E256" s="154">
        <v>0.95899999999999996</v>
      </c>
      <c r="F256" s="154">
        <v>2.5710000000000002</v>
      </c>
      <c r="G256" s="154">
        <v>8.4719999999999995</v>
      </c>
      <c r="H256" s="236">
        <f t="shared" si="121"/>
        <v>16.702999999999999</v>
      </c>
      <c r="I256" s="154">
        <v>3.258</v>
      </c>
      <c r="J256" s="154">
        <v>1.6990000000000001</v>
      </c>
      <c r="K256" s="154">
        <v>12.679</v>
      </c>
      <c r="L256" s="156">
        <v>16.702999999999999</v>
      </c>
      <c r="M256" s="236">
        <f t="shared" si="122"/>
        <v>0</v>
      </c>
      <c r="N256" s="154"/>
      <c r="O256" s="154"/>
      <c r="P256" s="154"/>
      <c r="Q256" s="156"/>
      <c r="R256" s="4"/>
      <c r="S256" s="4"/>
      <c r="T256" s="8"/>
      <c r="U256" s="8"/>
      <c r="V256" s="8"/>
      <c r="W256" s="8"/>
      <c r="X256" s="8"/>
      <c r="Y256" s="8"/>
      <c r="Z256" s="8"/>
      <c r="AA256" s="8"/>
      <c r="AB256" s="8"/>
      <c r="AC256" s="8"/>
      <c r="AD256" s="8"/>
      <c r="AE256" s="8"/>
      <c r="AF256" s="8"/>
      <c r="AG256" s="8"/>
      <c r="AH256" s="8"/>
      <c r="AI256" s="8"/>
      <c r="AJ256" s="8"/>
      <c r="AK256" s="8"/>
      <c r="AL256" s="8"/>
      <c r="AY256" t="s">
        <v>132</v>
      </c>
      <c r="AZ256">
        <v>234</v>
      </c>
    </row>
    <row r="257" spans="1:52" x14ac:dyDescent="0.25">
      <c r="A257" s="227" t="s">
        <v>8</v>
      </c>
      <c r="B257" s="29" t="s">
        <v>189</v>
      </c>
      <c r="C257" s="236">
        <f t="shared" si="120"/>
        <v>0</v>
      </c>
      <c r="D257" s="154">
        <v>0</v>
      </c>
      <c r="E257" s="154">
        <v>0</v>
      </c>
      <c r="F257" s="154">
        <v>0</v>
      </c>
      <c r="G257" s="154">
        <v>0</v>
      </c>
      <c r="H257" s="236">
        <f t="shared" si="121"/>
        <v>0</v>
      </c>
      <c r="I257" s="154">
        <v>0</v>
      </c>
      <c r="J257" s="154">
        <v>0</v>
      </c>
      <c r="K257" s="154">
        <v>0</v>
      </c>
      <c r="L257" s="156">
        <v>0</v>
      </c>
      <c r="M257" s="236">
        <f t="shared" si="122"/>
        <v>0</v>
      </c>
      <c r="N257" s="154"/>
      <c r="O257" s="154"/>
      <c r="P257" s="154"/>
      <c r="Q257" s="156"/>
      <c r="R257" s="4"/>
      <c r="S257" s="4"/>
      <c r="T257" s="8"/>
      <c r="U257" s="8" t="s">
        <v>45</v>
      </c>
      <c r="V257" s="8"/>
      <c r="W257" s="8"/>
      <c r="X257" s="8"/>
      <c r="Y257" s="8"/>
      <c r="Z257" s="8"/>
      <c r="AA257" s="8"/>
      <c r="AB257" s="8"/>
      <c r="AC257" s="8"/>
      <c r="AD257" s="8"/>
      <c r="AE257" s="8"/>
      <c r="AF257" s="8"/>
      <c r="AG257" s="8"/>
      <c r="AH257" s="8"/>
      <c r="AI257" s="8"/>
      <c r="AJ257" s="8"/>
      <c r="AK257" s="8"/>
      <c r="AL257" s="8"/>
      <c r="AY257" t="s">
        <v>132</v>
      </c>
      <c r="AZ257">
        <v>235</v>
      </c>
    </row>
    <row r="258" spans="1:52" x14ac:dyDescent="0.25">
      <c r="A258" s="227" t="s">
        <v>9</v>
      </c>
      <c r="B258" s="29" t="s">
        <v>189</v>
      </c>
      <c r="C258" s="236">
        <f t="shared" si="120"/>
        <v>0.625</v>
      </c>
      <c r="D258" s="154">
        <v>0.378</v>
      </c>
      <c r="E258" s="154">
        <v>0.84099999999999997</v>
      </c>
      <c r="F258" s="154">
        <v>0.53300000000000003</v>
      </c>
      <c r="G258" s="154">
        <v>0.625</v>
      </c>
      <c r="H258" s="236">
        <f t="shared" si="121"/>
        <v>1.1739999999999999</v>
      </c>
      <c r="I258" s="154">
        <v>0.89500000000000002</v>
      </c>
      <c r="J258" s="154">
        <v>1.3580000000000001</v>
      </c>
      <c r="K258" s="154">
        <v>1.069</v>
      </c>
      <c r="L258" s="156">
        <v>1.1739999999999999</v>
      </c>
      <c r="M258" s="236">
        <f t="shared" si="122"/>
        <v>1.1439999999999999</v>
      </c>
      <c r="N258" s="154">
        <v>1.1439999999999999</v>
      </c>
      <c r="O258" s="154">
        <v>1.1439999999999999</v>
      </c>
      <c r="P258" s="154">
        <v>1.1439999999999999</v>
      </c>
      <c r="Q258" s="156">
        <v>1.1439999999999999</v>
      </c>
      <c r="R258" s="4"/>
      <c r="S258" s="4"/>
      <c r="T258" s="8"/>
      <c r="U258" s="8"/>
      <c r="V258" s="8"/>
      <c r="W258" s="8"/>
      <c r="X258" s="8"/>
      <c r="Y258" s="8"/>
      <c r="Z258" s="8"/>
      <c r="AA258" s="8"/>
      <c r="AB258" s="8"/>
      <c r="AC258" s="8"/>
      <c r="AD258" s="8"/>
      <c r="AE258" s="8"/>
      <c r="AF258" s="8"/>
      <c r="AG258" s="8"/>
      <c r="AH258" s="8"/>
      <c r="AI258" s="8"/>
      <c r="AJ258" s="8"/>
      <c r="AK258" s="8"/>
      <c r="AL258" s="8"/>
      <c r="AY258" t="s">
        <v>132</v>
      </c>
      <c r="AZ258">
        <v>236</v>
      </c>
    </row>
    <row r="259" spans="1:52" ht="15.75" thickBot="1" x14ac:dyDescent="0.3">
      <c r="A259" s="228" t="s">
        <v>10</v>
      </c>
      <c r="B259" s="88" t="s">
        <v>189</v>
      </c>
      <c r="C259" s="341">
        <f t="shared" si="120"/>
        <v>1.022</v>
      </c>
      <c r="D259" s="155">
        <v>0.74099999999999999</v>
      </c>
      <c r="E259" s="155">
        <v>0.124</v>
      </c>
      <c r="F259" s="155">
        <v>0.65100000000000002</v>
      </c>
      <c r="G259" s="155">
        <v>1.022</v>
      </c>
      <c r="H259" s="341">
        <f t="shared" si="121"/>
        <v>1.0720000000000001</v>
      </c>
      <c r="I259" s="155">
        <v>1.052</v>
      </c>
      <c r="J259" s="155">
        <v>0.435</v>
      </c>
      <c r="K259" s="155">
        <v>0.435</v>
      </c>
      <c r="L259" s="157">
        <v>1.0720000000000001</v>
      </c>
      <c r="M259" s="341">
        <f t="shared" si="122"/>
        <v>0</v>
      </c>
      <c r="N259" s="155"/>
      <c r="O259" s="155"/>
      <c r="P259" s="155"/>
      <c r="Q259" s="157"/>
      <c r="R259" s="4"/>
      <c r="S259" s="4"/>
      <c r="T259" s="8"/>
      <c r="U259" s="8"/>
      <c r="V259" s="8"/>
      <c r="W259" s="8"/>
      <c r="X259" s="8"/>
      <c r="Y259" s="8"/>
      <c r="Z259" s="8"/>
      <c r="AA259" s="8"/>
      <c r="AB259" s="8"/>
      <c r="AC259" s="8"/>
      <c r="AD259" s="8"/>
      <c r="AE259" s="8"/>
      <c r="AF259" s="8"/>
      <c r="AG259" s="8"/>
      <c r="AH259" s="8"/>
      <c r="AI259" s="8"/>
      <c r="AJ259" s="8"/>
      <c r="AK259" s="8"/>
      <c r="AL259" s="8"/>
      <c r="AY259" t="s">
        <v>132</v>
      </c>
      <c r="AZ259">
        <v>237</v>
      </c>
    </row>
    <row r="260" spans="1:52" ht="15.75" thickBot="1" x14ac:dyDescent="0.3">
      <c r="H260" s="2"/>
      <c r="Y260" s="2"/>
      <c r="Z260" s="2"/>
    </row>
    <row r="261" spans="1:52" ht="57.75" thickBot="1" x14ac:dyDescent="0.3">
      <c r="A261" s="112" t="s">
        <v>201</v>
      </c>
      <c r="B261" s="365" t="s">
        <v>86</v>
      </c>
      <c r="C261" s="433">
        <f>SUM(C262:C272)</f>
        <v>1.4210854715202004E-14</v>
      </c>
      <c r="D261" s="434">
        <f t="shared" ref="D261:Q261" si="123">SUM(D262:D272)</f>
        <v>0</v>
      </c>
      <c r="E261" s="435">
        <f t="shared" si="123"/>
        <v>-1.3877787807814457E-15</v>
      </c>
      <c r="F261" s="435">
        <f t="shared" si="123"/>
        <v>0</v>
      </c>
      <c r="G261" s="436">
        <f t="shared" si="123"/>
        <v>1.4210854715202004E-14</v>
      </c>
      <c r="H261" s="433">
        <f t="shared" si="123"/>
        <v>-3.907985046680551E-14</v>
      </c>
      <c r="I261" s="434">
        <f t="shared" si="123"/>
        <v>0</v>
      </c>
      <c r="J261" s="435">
        <f>SUM(J262:J272)</f>
        <v>0</v>
      </c>
      <c r="K261" s="435">
        <f t="shared" si="123"/>
        <v>8.8817841970012523E-15</v>
      </c>
      <c r="L261" s="436">
        <f t="shared" si="123"/>
        <v>0</v>
      </c>
      <c r="M261" s="433">
        <f t="shared" si="123"/>
        <v>-3.0000000003593819E-4</v>
      </c>
      <c r="N261" s="434">
        <f t="shared" si="123"/>
        <v>0</v>
      </c>
      <c r="O261" s="435">
        <f t="shared" si="123"/>
        <v>0</v>
      </c>
      <c r="P261" s="435">
        <f t="shared" si="123"/>
        <v>-2.9999999999996696E-4</v>
      </c>
      <c r="Q261" s="436">
        <f t="shared" si="123"/>
        <v>0</v>
      </c>
      <c r="Y261" s="2"/>
      <c r="Z261" s="2"/>
    </row>
    <row r="262" spans="1:52" x14ac:dyDescent="0.25">
      <c r="A262" s="363" t="s">
        <v>0</v>
      </c>
      <c r="B262" s="364" t="s">
        <v>189</v>
      </c>
      <c r="C262" s="437">
        <f t="shared" ref="C262:Q262" si="124">C141-(C153+C165+C225+C237+C177+C189+C201+C213)-C249</f>
        <v>0</v>
      </c>
      <c r="D262" s="438">
        <f t="shared" si="124"/>
        <v>0</v>
      </c>
      <c r="E262" s="439">
        <f t="shared" si="124"/>
        <v>0</v>
      </c>
      <c r="F262" s="439">
        <f t="shared" si="124"/>
        <v>0</v>
      </c>
      <c r="G262" s="440">
        <f t="shared" si="124"/>
        <v>0</v>
      </c>
      <c r="H262" s="437">
        <f t="shared" si="124"/>
        <v>-3.907985046680551E-14</v>
      </c>
      <c r="I262" s="438">
        <f t="shared" si="124"/>
        <v>0</v>
      </c>
      <c r="J262" s="439">
        <f t="shared" si="124"/>
        <v>0</v>
      </c>
      <c r="K262" s="439">
        <f t="shared" si="124"/>
        <v>0</v>
      </c>
      <c r="L262" s="440">
        <f t="shared" si="124"/>
        <v>0</v>
      </c>
      <c r="M262" s="437">
        <f t="shared" si="124"/>
        <v>0</v>
      </c>
      <c r="N262" s="438">
        <f t="shared" si="124"/>
        <v>0</v>
      </c>
      <c r="O262" s="439">
        <f t="shared" si="124"/>
        <v>0</v>
      </c>
      <c r="P262" s="439">
        <f t="shared" si="124"/>
        <v>0</v>
      </c>
      <c r="Q262" s="440">
        <f t="shared" si="124"/>
        <v>0</v>
      </c>
      <c r="Y262" s="2"/>
      <c r="Z262" s="2"/>
    </row>
    <row r="263" spans="1:52" x14ac:dyDescent="0.25">
      <c r="A263" s="357" t="s">
        <v>1</v>
      </c>
      <c r="B263" s="92" t="s">
        <v>189</v>
      </c>
      <c r="C263" s="441">
        <f t="shared" ref="C263:Q263" si="125">C142-(C154+C166+C226+C238+C178+C190+C202+C214)-C250</f>
        <v>0</v>
      </c>
      <c r="D263" s="442">
        <f t="shared" si="125"/>
        <v>0</v>
      </c>
      <c r="E263" s="443">
        <f t="shared" si="125"/>
        <v>-1.27675647831893E-15</v>
      </c>
      <c r="F263" s="443">
        <f t="shared" si="125"/>
        <v>0</v>
      </c>
      <c r="G263" s="444">
        <f t="shared" si="125"/>
        <v>0</v>
      </c>
      <c r="H263" s="441">
        <f t="shared" si="125"/>
        <v>0</v>
      </c>
      <c r="I263" s="442">
        <f t="shared" si="125"/>
        <v>0</v>
      </c>
      <c r="J263" s="443">
        <f t="shared" si="125"/>
        <v>0</v>
      </c>
      <c r="K263" s="443">
        <f t="shared" si="125"/>
        <v>0</v>
      </c>
      <c r="L263" s="444">
        <f t="shared" si="125"/>
        <v>0</v>
      </c>
      <c r="M263" s="441">
        <f t="shared" si="125"/>
        <v>7.1054273576010019E-15</v>
      </c>
      <c r="N263" s="442">
        <f t="shared" si="125"/>
        <v>0</v>
      </c>
      <c r="O263" s="443">
        <f t="shared" si="125"/>
        <v>0</v>
      </c>
      <c r="P263" s="443">
        <f t="shared" si="125"/>
        <v>0</v>
      </c>
      <c r="Q263" s="444">
        <f t="shared" si="125"/>
        <v>0</v>
      </c>
      <c r="Y263" s="2"/>
      <c r="Z263" s="2"/>
    </row>
    <row r="264" spans="1:52" x14ac:dyDescent="0.25">
      <c r="A264" s="357" t="s">
        <v>2</v>
      </c>
      <c r="B264" s="92" t="s">
        <v>189</v>
      </c>
      <c r="C264" s="441">
        <f t="shared" ref="C264:Q264" si="126">C143-(C155+C167+C227+C239+C179+C191+C203+C215)-C251</f>
        <v>1.4210854715202004E-14</v>
      </c>
      <c r="D264" s="442">
        <f t="shared" si="126"/>
        <v>0</v>
      </c>
      <c r="E264" s="443">
        <f t="shared" si="126"/>
        <v>0</v>
      </c>
      <c r="F264" s="443">
        <f t="shared" si="126"/>
        <v>0</v>
      </c>
      <c r="G264" s="444">
        <f t="shared" si="126"/>
        <v>1.4210854715202004E-14</v>
      </c>
      <c r="H264" s="441">
        <f t="shared" si="126"/>
        <v>0</v>
      </c>
      <c r="I264" s="442">
        <f t="shared" si="126"/>
        <v>0</v>
      </c>
      <c r="J264" s="443">
        <f t="shared" si="126"/>
        <v>0</v>
      </c>
      <c r="K264" s="443">
        <f t="shared" si="126"/>
        <v>8.8817841970012523E-15</v>
      </c>
      <c r="L264" s="444">
        <f t="shared" si="126"/>
        <v>0</v>
      </c>
      <c r="M264" s="441">
        <f t="shared" si="126"/>
        <v>-4.2632564145606011E-14</v>
      </c>
      <c r="N264" s="442">
        <f t="shared" si="126"/>
        <v>0</v>
      </c>
      <c r="O264" s="443">
        <f t="shared" si="126"/>
        <v>0</v>
      </c>
      <c r="P264" s="443">
        <f t="shared" si="126"/>
        <v>0</v>
      </c>
      <c r="Q264" s="444">
        <f t="shared" si="126"/>
        <v>0</v>
      </c>
      <c r="Y264" s="2"/>
      <c r="Z264" s="2"/>
    </row>
    <row r="265" spans="1:52" x14ac:dyDescent="0.25">
      <c r="A265" s="357" t="s">
        <v>3</v>
      </c>
      <c r="B265" s="92" t="s">
        <v>189</v>
      </c>
      <c r="C265" s="441">
        <f t="shared" ref="C265:Q265" si="127">C144-(C156+C168+C228+C240+C180+C192+C204+C216)-C252</f>
        <v>0</v>
      </c>
      <c r="D265" s="442">
        <f t="shared" si="127"/>
        <v>0</v>
      </c>
      <c r="E265" s="443">
        <f t="shared" si="127"/>
        <v>0</v>
      </c>
      <c r="F265" s="443">
        <f t="shared" si="127"/>
        <v>0</v>
      </c>
      <c r="G265" s="444">
        <f t="shared" si="127"/>
        <v>0</v>
      </c>
      <c r="H265" s="441">
        <f t="shared" si="127"/>
        <v>0</v>
      </c>
      <c r="I265" s="442">
        <f t="shared" si="127"/>
        <v>0</v>
      </c>
      <c r="J265" s="443">
        <f t="shared" si="127"/>
        <v>0</v>
      </c>
      <c r="K265" s="443">
        <f t="shared" si="127"/>
        <v>0</v>
      </c>
      <c r="L265" s="444">
        <f t="shared" si="127"/>
        <v>0</v>
      </c>
      <c r="M265" s="441">
        <f t="shared" si="127"/>
        <v>0</v>
      </c>
      <c r="N265" s="442">
        <f t="shared" si="127"/>
        <v>0</v>
      </c>
      <c r="O265" s="443">
        <f t="shared" si="127"/>
        <v>0</v>
      </c>
      <c r="P265" s="443">
        <f t="shared" si="127"/>
        <v>0</v>
      </c>
      <c r="Q265" s="444">
        <f t="shared" si="127"/>
        <v>0</v>
      </c>
      <c r="Y265" s="2"/>
      <c r="Z265" s="2"/>
    </row>
    <row r="266" spans="1:52" x14ac:dyDescent="0.25">
      <c r="A266" s="357" t="s">
        <v>4</v>
      </c>
      <c r="B266" s="92" t="s">
        <v>189</v>
      </c>
      <c r="C266" s="441">
        <f t="shared" ref="C266:Q266" si="128">C145-(C157+C169+C229+C241+C181+C193+C205+C217)-C253</f>
        <v>0</v>
      </c>
      <c r="D266" s="442">
        <f t="shared" si="128"/>
        <v>0</v>
      </c>
      <c r="E266" s="443">
        <f t="shared" si="128"/>
        <v>0</v>
      </c>
      <c r="F266" s="443">
        <f t="shared" si="128"/>
        <v>0</v>
      </c>
      <c r="G266" s="444">
        <f t="shared" si="128"/>
        <v>0</v>
      </c>
      <c r="H266" s="441">
        <f t="shared" si="128"/>
        <v>0</v>
      </c>
      <c r="I266" s="442">
        <f t="shared" si="128"/>
        <v>0</v>
      </c>
      <c r="J266" s="443">
        <f t="shared" si="128"/>
        <v>0</v>
      </c>
      <c r="K266" s="443">
        <f t="shared" si="128"/>
        <v>0</v>
      </c>
      <c r="L266" s="444">
        <f t="shared" si="128"/>
        <v>0</v>
      </c>
      <c r="M266" s="441">
        <f t="shared" si="128"/>
        <v>0</v>
      </c>
      <c r="N266" s="442">
        <f t="shared" si="128"/>
        <v>0</v>
      </c>
      <c r="O266" s="443">
        <f t="shared" si="128"/>
        <v>0</v>
      </c>
      <c r="P266" s="443">
        <f t="shared" si="128"/>
        <v>0</v>
      </c>
      <c r="Q266" s="444">
        <f t="shared" si="128"/>
        <v>0</v>
      </c>
      <c r="Y266" s="2"/>
      <c r="Z266" s="2"/>
    </row>
    <row r="267" spans="1:52" x14ac:dyDescent="0.25">
      <c r="A267" s="357" t="s">
        <v>5</v>
      </c>
      <c r="B267" s="92" t="s">
        <v>189</v>
      </c>
      <c r="C267" s="441">
        <f t="shared" ref="C267:Q267" si="129">C146-(C158+C170+C230+C242+C182+C194+C206+C218)-C254</f>
        <v>0</v>
      </c>
      <c r="D267" s="442">
        <f t="shared" si="129"/>
        <v>0</v>
      </c>
      <c r="E267" s="443">
        <f t="shared" si="129"/>
        <v>0</v>
      </c>
      <c r="F267" s="443">
        <f t="shared" si="129"/>
        <v>0</v>
      </c>
      <c r="G267" s="444">
        <f t="shared" si="129"/>
        <v>0</v>
      </c>
      <c r="H267" s="441">
        <f t="shared" si="129"/>
        <v>0</v>
      </c>
      <c r="I267" s="442">
        <f t="shared" si="129"/>
        <v>0</v>
      </c>
      <c r="J267" s="443">
        <f t="shared" si="129"/>
        <v>0</v>
      </c>
      <c r="K267" s="443">
        <f t="shared" si="129"/>
        <v>0</v>
      </c>
      <c r="L267" s="444">
        <f t="shared" si="129"/>
        <v>0</v>
      </c>
      <c r="M267" s="441">
        <f t="shared" si="129"/>
        <v>0</v>
      </c>
      <c r="N267" s="442">
        <f t="shared" si="129"/>
        <v>0</v>
      </c>
      <c r="O267" s="443">
        <f t="shared" si="129"/>
        <v>0</v>
      </c>
      <c r="P267" s="443">
        <f t="shared" si="129"/>
        <v>0</v>
      </c>
      <c r="Q267" s="444">
        <f t="shared" si="129"/>
        <v>0</v>
      </c>
      <c r="Y267" s="2"/>
      <c r="Z267" s="2"/>
    </row>
    <row r="268" spans="1:52" x14ac:dyDescent="0.25">
      <c r="A268" s="357" t="s">
        <v>6</v>
      </c>
      <c r="B268" s="92" t="s">
        <v>189</v>
      </c>
      <c r="C268" s="441">
        <f t="shared" ref="C268:Q268" si="130">C147-(C159+C171+C231+C243+C183+C195+C207+C219)-C255</f>
        <v>0</v>
      </c>
      <c r="D268" s="442">
        <f t="shared" si="130"/>
        <v>0</v>
      </c>
      <c r="E268" s="443">
        <f t="shared" si="130"/>
        <v>0</v>
      </c>
      <c r="F268" s="443">
        <f t="shared" si="130"/>
        <v>0</v>
      </c>
      <c r="G268" s="444">
        <f t="shared" si="130"/>
        <v>0</v>
      </c>
      <c r="H268" s="441">
        <f t="shared" si="130"/>
        <v>0</v>
      </c>
      <c r="I268" s="442">
        <f t="shared" si="130"/>
        <v>0</v>
      </c>
      <c r="J268" s="443">
        <f t="shared" si="130"/>
        <v>0</v>
      </c>
      <c r="K268" s="443">
        <f t="shared" si="130"/>
        <v>0</v>
      </c>
      <c r="L268" s="444">
        <f t="shared" si="130"/>
        <v>0</v>
      </c>
      <c r="M268" s="441">
        <f t="shared" si="130"/>
        <v>0</v>
      </c>
      <c r="N268" s="442">
        <f t="shared" si="130"/>
        <v>0</v>
      </c>
      <c r="O268" s="443">
        <f t="shared" si="130"/>
        <v>0</v>
      </c>
      <c r="P268" s="443">
        <f t="shared" si="130"/>
        <v>0</v>
      </c>
      <c r="Q268" s="444">
        <f t="shared" si="130"/>
        <v>0</v>
      </c>
      <c r="Y268" s="2"/>
      <c r="Z268" s="2"/>
    </row>
    <row r="269" spans="1:52" x14ac:dyDescent="0.25">
      <c r="A269" s="357" t="s">
        <v>7</v>
      </c>
      <c r="B269" s="92" t="s">
        <v>189</v>
      </c>
      <c r="C269" s="441">
        <f t="shared" ref="C269:Q269" si="131">C148-(C160+C172+C232+C244+C184+C196+C208+C220)-C256</f>
        <v>0</v>
      </c>
      <c r="D269" s="442">
        <f t="shared" si="131"/>
        <v>0</v>
      </c>
      <c r="E269" s="443">
        <f t="shared" si="131"/>
        <v>0</v>
      </c>
      <c r="F269" s="443">
        <f t="shared" si="131"/>
        <v>0</v>
      </c>
      <c r="G269" s="444">
        <f t="shared" si="131"/>
        <v>0</v>
      </c>
      <c r="H269" s="441">
        <f t="shared" si="131"/>
        <v>0</v>
      </c>
      <c r="I269" s="442">
        <f t="shared" si="131"/>
        <v>0</v>
      </c>
      <c r="J269" s="443">
        <f t="shared" si="131"/>
        <v>0</v>
      </c>
      <c r="K269" s="443">
        <f t="shared" si="131"/>
        <v>0</v>
      </c>
      <c r="L269" s="444">
        <f t="shared" si="131"/>
        <v>0</v>
      </c>
      <c r="M269" s="441">
        <f t="shared" si="131"/>
        <v>0</v>
      </c>
      <c r="N269" s="442">
        <f t="shared" si="131"/>
        <v>0</v>
      </c>
      <c r="O269" s="443">
        <f t="shared" si="131"/>
        <v>0</v>
      </c>
      <c r="P269" s="443">
        <f t="shared" si="131"/>
        <v>0</v>
      </c>
      <c r="Q269" s="444">
        <f t="shared" si="131"/>
        <v>0</v>
      </c>
      <c r="Y269" s="2"/>
      <c r="Z269" s="2"/>
    </row>
    <row r="270" spans="1:52" x14ac:dyDescent="0.25">
      <c r="A270" s="357" t="s">
        <v>8</v>
      </c>
      <c r="B270" s="92" t="s">
        <v>189</v>
      </c>
      <c r="C270" s="441">
        <f t="shared" ref="C270:Q270" si="132">C149-(C161+C173+C233+C245+C185+C197+C209+C221)-C257</f>
        <v>0</v>
      </c>
      <c r="D270" s="442">
        <f t="shared" si="132"/>
        <v>0</v>
      </c>
      <c r="E270" s="443">
        <f t="shared" si="132"/>
        <v>0</v>
      </c>
      <c r="F270" s="443">
        <f t="shared" si="132"/>
        <v>0</v>
      </c>
      <c r="G270" s="444">
        <f t="shared" si="132"/>
        <v>0</v>
      </c>
      <c r="H270" s="441">
        <f t="shared" si="132"/>
        <v>0</v>
      </c>
      <c r="I270" s="442">
        <f t="shared" si="132"/>
        <v>0</v>
      </c>
      <c r="J270" s="443">
        <f t="shared" si="132"/>
        <v>0</v>
      </c>
      <c r="K270" s="443">
        <f t="shared" si="132"/>
        <v>0</v>
      </c>
      <c r="L270" s="444">
        <f t="shared" si="132"/>
        <v>0</v>
      </c>
      <c r="M270" s="441">
        <f t="shared" si="132"/>
        <v>0</v>
      </c>
      <c r="N270" s="442">
        <f t="shared" si="132"/>
        <v>0</v>
      </c>
      <c r="O270" s="443">
        <f t="shared" si="132"/>
        <v>0</v>
      </c>
      <c r="P270" s="443">
        <f t="shared" si="132"/>
        <v>0</v>
      </c>
      <c r="Q270" s="444">
        <f t="shared" si="132"/>
        <v>0</v>
      </c>
      <c r="Y270" s="2"/>
      <c r="Z270" s="2"/>
    </row>
    <row r="271" spans="1:52" x14ac:dyDescent="0.25">
      <c r="A271" s="357" t="s">
        <v>9</v>
      </c>
      <c r="B271" s="92" t="s">
        <v>189</v>
      </c>
      <c r="C271" s="441">
        <f t="shared" ref="C271:Q271" si="133">C150-(C162+C174+C234+C246+C186+C198+C210+C222)-C258</f>
        <v>0</v>
      </c>
      <c r="D271" s="442">
        <f t="shared" si="133"/>
        <v>0</v>
      </c>
      <c r="E271" s="443">
        <f t="shared" si="133"/>
        <v>0</v>
      </c>
      <c r="F271" s="443">
        <f t="shared" si="133"/>
        <v>0</v>
      </c>
      <c r="G271" s="444">
        <f t="shared" si="133"/>
        <v>0</v>
      </c>
      <c r="H271" s="441">
        <f t="shared" si="133"/>
        <v>0</v>
      </c>
      <c r="I271" s="442">
        <f t="shared" si="133"/>
        <v>0</v>
      </c>
      <c r="J271" s="443">
        <f t="shared" si="133"/>
        <v>0</v>
      </c>
      <c r="K271" s="443">
        <f t="shared" si="133"/>
        <v>0</v>
      </c>
      <c r="L271" s="444">
        <f t="shared" si="133"/>
        <v>0</v>
      </c>
      <c r="M271" s="441">
        <f t="shared" si="133"/>
        <v>-3.0000000000041105E-4</v>
      </c>
      <c r="N271" s="442">
        <f t="shared" si="133"/>
        <v>0</v>
      </c>
      <c r="O271" s="443">
        <f t="shared" si="133"/>
        <v>0</v>
      </c>
      <c r="P271" s="443">
        <f t="shared" si="133"/>
        <v>-2.9999999999996696E-4</v>
      </c>
      <c r="Q271" s="444">
        <f t="shared" si="133"/>
        <v>0</v>
      </c>
      <c r="Y271" s="2"/>
      <c r="Z271" s="2"/>
    </row>
    <row r="272" spans="1:52" ht="15.75" thickBot="1" x14ac:dyDescent="0.3">
      <c r="A272" s="358" t="s">
        <v>10</v>
      </c>
      <c r="B272" s="196" t="s">
        <v>189</v>
      </c>
      <c r="C272" s="445">
        <f t="shared" ref="C272:Q272" si="134">C151-(C163+C175+C235+C247+C187+C199+C211+C223)-C259</f>
        <v>0</v>
      </c>
      <c r="D272" s="446">
        <f t="shared" si="134"/>
        <v>0</v>
      </c>
      <c r="E272" s="447">
        <f t="shared" si="134"/>
        <v>-1.1102230246251565E-16</v>
      </c>
      <c r="F272" s="447">
        <f t="shared" si="134"/>
        <v>0</v>
      </c>
      <c r="G272" s="448">
        <f t="shared" si="134"/>
        <v>0</v>
      </c>
      <c r="H272" s="445">
        <f t="shared" si="134"/>
        <v>0</v>
      </c>
      <c r="I272" s="446">
        <f t="shared" si="134"/>
        <v>0</v>
      </c>
      <c r="J272" s="447">
        <f t="shared" si="134"/>
        <v>0</v>
      </c>
      <c r="K272" s="447">
        <f t="shared" si="134"/>
        <v>0</v>
      </c>
      <c r="L272" s="448">
        <f t="shared" si="134"/>
        <v>0</v>
      </c>
      <c r="M272" s="445">
        <f t="shared" si="134"/>
        <v>0</v>
      </c>
      <c r="N272" s="446">
        <f t="shared" si="134"/>
        <v>0</v>
      </c>
      <c r="O272" s="447">
        <f t="shared" si="134"/>
        <v>0</v>
      </c>
      <c r="P272" s="447">
        <f t="shared" si="134"/>
        <v>0</v>
      </c>
      <c r="Q272" s="448">
        <f t="shared" si="134"/>
        <v>0</v>
      </c>
      <c r="Y272" s="2"/>
      <c r="Z272" s="2"/>
    </row>
    <row r="273" spans="1:64" ht="15.75" thickBot="1" x14ac:dyDescent="0.3">
      <c r="H273" s="2"/>
      <c r="Y273" s="2"/>
      <c r="Z273" s="2"/>
    </row>
    <row r="274" spans="1:64" ht="43.5" thickBot="1" x14ac:dyDescent="0.3">
      <c r="A274" s="112" t="s">
        <v>202</v>
      </c>
      <c r="B274" s="62"/>
      <c r="C274" s="366" t="str">
        <f>IF(SUM(C105:C115,C117:C127,C129:C139,C153:C163,C165:C175,C177:C187,C189:C199,C201:C211,C213:C223,C225:C235,C237:C247,C249:C259)&gt;0,"Проверка пройдена","Заполните данные в балансе")</f>
        <v>Проверка пройдена</v>
      </c>
      <c r="D274" s="367" t="str">
        <f>IF(SUM(D105:D115,D117:D127,D129:D139,D153:D163,D165:D175,D177:D187,D189:D199,D201:D211,D213:D223,D225:D235,D237:D247,D249:D259)&gt;0,"Проверка пройдена","Заполните данные в балансе")</f>
        <v>Проверка пройдена</v>
      </c>
      <c r="E274" s="368" t="str">
        <f>IF(SUM(E105:E115,E117:E127,E129:E139,E153:E163,E165:E175,E177:E187,E189:E199,E201:E211,E213:E223,E225:E235,E237:E247,E249:E259)&gt;0,"Проверка пройдена","Заполните данные в балансе")</f>
        <v>Проверка пройдена</v>
      </c>
      <c r="F274" s="368" t="str">
        <f>IF(SUM(F105:F115,F117:F127,F129:F139,F153:F163,F165:F175,F177:F187,F189:F199,F201:F211,F213:F223,F225:F235,F237:F247,F249:F259)&gt;0,"Проверка пройдена","Заполните данные в балансе")</f>
        <v>Проверка пройдена</v>
      </c>
      <c r="G274" s="369" t="str">
        <f>IF(SUM(G105:G115,G117:G127,G129:G139,G153:G163,G165:G175,G177:G187,G189:G199,G201:G211,G213:G223,G225:G235,G237:G247,G249:G259)&gt;0,"Проверка пройдена","Заполните данные в балансе")</f>
        <v>Проверка пройдена</v>
      </c>
      <c r="H274" s="366" t="str">
        <f t="shared" ref="H274:Q274" si="135">IF(SUM(H105:H115,H117:H127,H129:H139,H153:H163,H165:H175,H177:H187,H189:H199,H201:H211,H213:H223,H225:H235,H237:H247,H249:H259)&gt;0,"Проверка пройдена","Заполните данные в балансе")</f>
        <v>Проверка пройдена</v>
      </c>
      <c r="I274" s="367" t="str">
        <f t="shared" si="135"/>
        <v>Проверка пройдена</v>
      </c>
      <c r="J274" s="368" t="str">
        <f t="shared" si="135"/>
        <v>Проверка пройдена</v>
      </c>
      <c r="K274" s="368" t="str">
        <f>IF(SUM(K105:K115,K117:K127,K129:K139,K153:K163,K165:K175,K177:K187,K189:K199,K201:K211,K213:K223,K225:K235,K237:K247,K249:K259)&gt;0,"Проверка пройдена","Заполните данные в балансе")</f>
        <v>Проверка пройдена</v>
      </c>
      <c r="L274" s="369" t="str">
        <f t="shared" si="135"/>
        <v>Проверка пройдена</v>
      </c>
      <c r="M274" s="366" t="str">
        <f t="shared" si="135"/>
        <v>Проверка пройдена</v>
      </c>
      <c r="N274" s="367" t="str">
        <f t="shared" si="135"/>
        <v>Проверка пройдена</v>
      </c>
      <c r="O274" s="368" t="str">
        <f t="shared" si="135"/>
        <v>Проверка пройдена</v>
      </c>
      <c r="P274" s="368" t="str">
        <f t="shared" si="135"/>
        <v>Проверка пройдена</v>
      </c>
      <c r="Q274" s="369" t="str">
        <f t="shared" si="135"/>
        <v>Проверка пройдена</v>
      </c>
      <c r="Y274" s="2"/>
      <c r="Z274" s="2"/>
    </row>
    <row r="275" spans="1:64" x14ac:dyDescent="0.25">
      <c r="D275" s="2"/>
      <c r="H275" s="2"/>
      <c r="Y275" s="2"/>
      <c r="Z275" s="2"/>
    </row>
    <row r="276" spans="1:64" x14ac:dyDescent="0.25">
      <c r="A276" s="224" t="s">
        <v>46</v>
      </c>
      <c r="B276" s="85"/>
      <c r="C276" s="4"/>
      <c r="D276" s="4"/>
      <c r="E276" s="4"/>
      <c r="F276" s="4"/>
      <c r="G276" s="4"/>
      <c r="H276" s="8"/>
      <c r="I276" s="4"/>
      <c r="J276" s="4"/>
      <c r="K276" s="4"/>
      <c r="L276" s="4"/>
      <c r="M276" s="4"/>
      <c r="N276" s="4"/>
      <c r="O276" s="4"/>
      <c r="P276" s="4"/>
      <c r="Q276" s="4"/>
      <c r="R276" s="4"/>
      <c r="S276" s="4"/>
      <c r="T276" s="4"/>
      <c r="U276" s="4"/>
      <c r="V276" s="4"/>
      <c r="W276" s="4"/>
      <c r="X276" s="4"/>
      <c r="Y276" s="4"/>
      <c r="Z276" s="4"/>
      <c r="AA276" s="4"/>
      <c r="AH276" s="4"/>
      <c r="AI276" s="4"/>
      <c r="AJ276" s="4"/>
      <c r="AK276" s="4"/>
      <c r="AL276" s="4"/>
      <c r="AM276" s="4"/>
      <c r="AN276" s="4"/>
      <c r="AO276" s="4"/>
      <c r="AP276" s="4"/>
      <c r="AQ276" s="4"/>
      <c r="AR276" s="4"/>
      <c r="AS276" s="4"/>
      <c r="AU276" s="4"/>
      <c r="AV276" s="4"/>
      <c r="AW276" s="4"/>
    </row>
    <row r="277" spans="1:64" x14ac:dyDescent="0.25">
      <c r="A277" s="221" t="s">
        <v>195</v>
      </c>
      <c r="B277" s="85"/>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H277" s="4"/>
      <c r="AI277" s="4"/>
      <c r="AJ277" s="4"/>
      <c r="AK277" s="4"/>
      <c r="AL277" s="4"/>
      <c r="AM277" s="4"/>
      <c r="AN277" s="4"/>
      <c r="AO277" s="4"/>
      <c r="AP277" s="4"/>
      <c r="AQ277" s="4"/>
      <c r="AR277" s="4"/>
      <c r="AS277" s="4"/>
      <c r="AT277" s="4"/>
      <c r="AU277" s="4"/>
      <c r="AV277" s="4"/>
      <c r="AW277" s="4"/>
    </row>
    <row r="278" spans="1:64" ht="15.75" thickBot="1" x14ac:dyDescent="0.3">
      <c r="A278" s="221" t="s">
        <v>196</v>
      </c>
      <c r="B278" s="85"/>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H278" s="4"/>
      <c r="AI278" s="4"/>
      <c r="AJ278" s="4"/>
      <c r="AK278" s="4"/>
      <c r="AL278" s="4"/>
      <c r="AM278" s="4"/>
      <c r="AN278" s="4"/>
      <c r="AO278" s="4"/>
      <c r="AP278" s="4"/>
      <c r="AQ278" s="4"/>
      <c r="AR278" s="4"/>
      <c r="AS278" s="4"/>
      <c r="AT278" s="4"/>
      <c r="AU278" s="4"/>
      <c r="AV278" s="4"/>
      <c r="AW278" s="4"/>
    </row>
    <row r="279" spans="1:64" ht="14.65" customHeight="1" x14ac:dyDescent="0.25">
      <c r="A279" s="603" t="s">
        <v>38</v>
      </c>
      <c r="B279" s="601" t="s">
        <v>86</v>
      </c>
      <c r="C279" s="607" t="str">
        <f>(YEAR(Test_date)-7)&amp;" год"</f>
        <v>2014 год</v>
      </c>
      <c r="D279" s="609" t="str">
        <f>C279</f>
        <v>2014 год</v>
      </c>
      <c r="E279" s="604"/>
      <c r="F279" s="604"/>
      <c r="G279" s="611"/>
      <c r="H279" s="607" t="str">
        <f>(LEFT(C279,4)+1)&amp;" год"</f>
        <v>2015 год</v>
      </c>
      <c r="I279" s="609" t="str">
        <f>H279</f>
        <v>2015 год</v>
      </c>
      <c r="J279" s="604"/>
      <c r="K279" s="604"/>
      <c r="L279" s="611"/>
      <c r="M279" s="607" t="str">
        <f>(LEFT(H279,4)+1)&amp;" год"</f>
        <v>2016 год</v>
      </c>
      <c r="N279" s="609" t="str">
        <f>M279</f>
        <v>2016 год</v>
      </c>
      <c r="O279" s="604"/>
      <c r="P279" s="604"/>
      <c r="Q279" s="611"/>
      <c r="R279" s="607" t="str">
        <f>(LEFT(M279,4)+1)&amp;" год"</f>
        <v>2017 год</v>
      </c>
      <c r="S279" s="609" t="str">
        <f>R279</f>
        <v>2017 год</v>
      </c>
      <c r="T279" s="604"/>
      <c r="U279" s="604"/>
      <c r="V279" s="611"/>
      <c r="W279" s="607" t="str">
        <f>(LEFT(R279,4)+1)&amp;" год"</f>
        <v>2018 год</v>
      </c>
      <c r="X279" s="609" t="str">
        <f>W279</f>
        <v>2018 год</v>
      </c>
      <c r="Y279" s="604"/>
      <c r="Z279" s="604"/>
      <c r="AA279" s="611"/>
      <c r="AB279" s="607" t="str">
        <f>(LEFT(W279,4)+1)&amp;" год"</f>
        <v>2019 год</v>
      </c>
      <c r="AC279" s="609" t="str">
        <f>AB279</f>
        <v>2019 год</v>
      </c>
      <c r="AD279" s="604"/>
      <c r="AE279" s="604"/>
      <c r="AF279" s="611"/>
      <c r="AG279" s="607" t="str">
        <f>(LEFT(AB279,4)+1)&amp;" год"</f>
        <v>2020 год</v>
      </c>
      <c r="AH279" s="609" t="str">
        <f>AG279</f>
        <v>2020 год</v>
      </c>
      <c r="AI279" s="604"/>
      <c r="AJ279" s="604"/>
      <c r="AK279" s="611"/>
      <c r="AL279" s="4"/>
      <c r="AM279" s="4"/>
      <c r="AT279" s="8"/>
      <c r="AU279" s="8"/>
      <c r="AV279" s="8"/>
      <c r="AW279" s="8"/>
      <c r="BA279" s="8"/>
      <c r="BB279" s="8"/>
      <c r="BC279" s="8"/>
      <c r="BD279" s="8"/>
      <c r="BE279" s="8"/>
      <c r="BF279" s="8"/>
      <c r="BG279" s="8"/>
      <c r="BH279" s="8"/>
      <c r="BI279" s="8"/>
      <c r="BJ279" s="8"/>
      <c r="BK279" s="8"/>
      <c r="BL279" s="8"/>
    </row>
    <row r="280" spans="1:64" ht="15.75" thickBot="1" x14ac:dyDescent="0.3">
      <c r="A280" s="606"/>
      <c r="B280" s="602"/>
      <c r="C280" s="608"/>
      <c r="D280" s="46" t="s">
        <v>12</v>
      </c>
      <c r="E280" s="47" t="s">
        <v>13</v>
      </c>
      <c r="F280" s="47" t="s">
        <v>14</v>
      </c>
      <c r="G280" s="48" t="s">
        <v>15</v>
      </c>
      <c r="H280" s="608"/>
      <c r="I280" s="46" t="s">
        <v>12</v>
      </c>
      <c r="J280" s="47" t="s">
        <v>13</v>
      </c>
      <c r="K280" s="47" t="s">
        <v>14</v>
      </c>
      <c r="L280" s="49" t="s">
        <v>15</v>
      </c>
      <c r="M280" s="608"/>
      <c r="N280" s="46" t="s">
        <v>12</v>
      </c>
      <c r="O280" s="47" t="s">
        <v>13</v>
      </c>
      <c r="P280" s="47" t="s">
        <v>14</v>
      </c>
      <c r="Q280" s="48" t="s">
        <v>15</v>
      </c>
      <c r="R280" s="608"/>
      <c r="S280" s="46" t="s">
        <v>12</v>
      </c>
      <c r="T280" s="47" t="s">
        <v>13</v>
      </c>
      <c r="U280" s="47" t="s">
        <v>14</v>
      </c>
      <c r="V280" s="48" t="s">
        <v>15</v>
      </c>
      <c r="W280" s="608"/>
      <c r="X280" s="46" t="s">
        <v>12</v>
      </c>
      <c r="Y280" s="47" t="s">
        <v>13</v>
      </c>
      <c r="Z280" s="47" t="s">
        <v>14</v>
      </c>
      <c r="AA280" s="48" t="s">
        <v>15</v>
      </c>
      <c r="AB280" s="608"/>
      <c r="AC280" s="46" t="s">
        <v>12</v>
      </c>
      <c r="AD280" s="47" t="s">
        <v>13</v>
      </c>
      <c r="AE280" s="47" t="s">
        <v>14</v>
      </c>
      <c r="AF280" s="48" t="s">
        <v>15</v>
      </c>
      <c r="AG280" s="608"/>
      <c r="AH280" s="46" t="s">
        <v>12</v>
      </c>
      <c r="AI280" s="47" t="s">
        <v>13</v>
      </c>
      <c r="AJ280" s="47" t="s">
        <v>14</v>
      </c>
      <c r="AK280" s="49" t="s">
        <v>15</v>
      </c>
      <c r="AL280" s="4"/>
      <c r="AM280" s="4"/>
      <c r="AT280" s="8"/>
      <c r="AU280" s="8"/>
      <c r="AV280" s="8"/>
      <c r="AW280" s="8"/>
      <c r="BA280" s="8"/>
      <c r="BB280" s="8"/>
      <c r="BC280" s="8"/>
      <c r="BD280" s="8"/>
      <c r="BE280" s="8"/>
      <c r="BF280" s="8"/>
      <c r="BG280" s="8"/>
      <c r="BH280" s="8"/>
      <c r="BI280" s="8"/>
      <c r="BJ280" s="8"/>
      <c r="BK280" s="8"/>
      <c r="BL280" s="8"/>
    </row>
    <row r="281" spans="1:64" x14ac:dyDescent="0.25">
      <c r="A281" s="349" t="s">
        <v>22</v>
      </c>
      <c r="B281" s="90" t="s">
        <v>189</v>
      </c>
      <c r="C281" s="121">
        <f>SUM(C282:C292)</f>
        <v>20.081999999999997</v>
      </c>
      <c r="D281" s="412">
        <f t="shared" ref="D281:AK281" si="136">SUM(D282:D292)</f>
        <v>5.992</v>
      </c>
      <c r="E281" s="413">
        <f t="shared" si="136"/>
        <v>6.0459999999999994</v>
      </c>
      <c r="F281" s="413">
        <f t="shared" si="136"/>
        <v>19.232000000000003</v>
      </c>
      <c r="G281" s="414">
        <f t="shared" si="136"/>
        <v>20.081999999999997</v>
      </c>
      <c r="H281" s="121">
        <f t="shared" si="136"/>
        <v>21.180999999999997</v>
      </c>
      <c r="I281" s="412">
        <f t="shared" si="136"/>
        <v>3.839</v>
      </c>
      <c r="J281" s="413">
        <f t="shared" si="136"/>
        <v>5.5850000000000009</v>
      </c>
      <c r="K281" s="413">
        <f t="shared" si="136"/>
        <v>18.631</v>
      </c>
      <c r="L281" s="415">
        <f t="shared" si="136"/>
        <v>21.180999999999997</v>
      </c>
      <c r="M281" s="121">
        <f t="shared" si="136"/>
        <v>45.329999999999991</v>
      </c>
      <c r="N281" s="412">
        <f t="shared" si="136"/>
        <v>14.563000000000001</v>
      </c>
      <c r="O281" s="413">
        <f t="shared" si="136"/>
        <v>21.422999999999998</v>
      </c>
      <c r="P281" s="413">
        <f t="shared" si="136"/>
        <v>41.823999999999991</v>
      </c>
      <c r="Q281" s="414">
        <f t="shared" si="136"/>
        <v>45.329999999999991</v>
      </c>
      <c r="R281" s="121">
        <f t="shared" si="136"/>
        <v>36.997999999999998</v>
      </c>
      <c r="S281" s="412">
        <f t="shared" si="136"/>
        <v>34.771999999999991</v>
      </c>
      <c r="T281" s="413">
        <f t="shared" si="136"/>
        <v>34.959999999999994</v>
      </c>
      <c r="U281" s="413">
        <f t="shared" si="136"/>
        <v>37.577999999999989</v>
      </c>
      <c r="V281" s="414">
        <f t="shared" si="136"/>
        <v>36.997999999999998</v>
      </c>
      <c r="W281" s="121">
        <f t="shared" si="136"/>
        <v>36.56</v>
      </c>
      <c r="X281" s="412">
        <f t="shared" si="136"/>
        <v>23.177</v>
      </c>
      <c r="Y281" s="413">
        <f t="shared" si="136"/>
        <v>21.058000000000003</v>
      </c>
      <c r="Z281" s="413">
        <f t="shared" si="136"/>
        <v>23.710000000000004</v>
      </c>
      <c r="AA281" s="414">
        <f t="shared" si="136"/>
        <v>36.56</v>
      </c>
      <c r="AB281" s="121">
        <f t="shared" si="136"/>
        <v>176.34000000000003</v>
      </c>
      <c r="AC281" s="412">
        <f t="shared" si="136"/>
        <v>25.545999999999999</v>
      </c>
      <c r="AD281" s="413">
        <f t="shared" si="136"/>
        <v>25.451000000000001</v>
      </c>
      <c r="AE281" s="413">
        <f t="shared" si="136"/>
        <v>35.710000000000008</v>
      </c>
      <c r="AF281" s="414">
        <f t="shared" si="136"/>
        <v>176.34000000000003</v>
      </c>
      <c r="AG281" s="121">
        <f t="shared" si="136"/>
        <v>72.402999999999992</v>
      </c>
      <c r="AH281" s="412">
        <f t="shared" si="136"/>
        <v>83.835999999999999</v>
      </c>
      <c r="AI281" s="413">
        <f t="shared" si="136"/>
        <v>70.76100000000001</v>
      </c>
      <c r="AJ281" s="413">
        <f t="shared" si="136"/>
        <v>70.971000000000004</v>
      </c>
      <c r="AK281" s="415">
        <f t="shared" si="136"/>
        <v>72.402999999999992</v>
      </c>
      <c r="AL281" s="4"/>
      <c r="AM281" s="4"/>
      <c r="AT281" s="8"/>
      <c r="AU281" s="8"/>
      <c r="AV281" s="8"/>
      <c r="AW281" s="8"/>
      <c r="AZ281">
        <v>251</v>
      </c>
      <c r="BA281" s="8"/>
      <c r="BB281" s="8"/>
      <c r="BC281" s="8"/>
      <c r="BD281" s="8"/>
      <c r="BE281" s="8"/>
      <c r="BF281" s="8"/>
      <c r="BG281" s="8"/>
      <c r="BH281" s="8"/>
      <c r="BI281" s="8"/>
      <c r="BJ281" s="8"/>
      <c r="BK281" s="8"/>
      <c r="BL281" s="8"/>
    </row>
    <row r="282" spans="1:64" x14ac:dyDescent="0.25">
      <c r="A282" s="78" t="s">
        <v>0</v>
      </c>
      <c r="B282" s="29" t="s">
        <v>189</v>
      </c>
      <c r="C282" s="130">
        <f t="shared" ref="C282:C292" si="137">G282</f>
        <v>2.1739999999999999</v>
      </c>
      <c r="D282" s="154">
        <v>0.34200000000000003</v>
      </c>
      <c r="E282" s="582">
        <v>0.84199999999999997</v>
      </c>
      <c r="F282" s="582">
        <v>1.274</v>
      </c>
      <c r="G282" s="158">
        <v>2.1739999999999999</v>
      </c>
      <c r="H282" s="130">
        <f t="shared" ref="H282:H292" si="138">L282</f>
        <v>1.357</v>
      </c>
      <c r="I282" s="154">
        <v>0</v>
      </c>
      <c r="J282" s="582">
        <v>0.5</v>
      </c>
      <c r="K282" s="582">
        <v>0.45700000000000002</v>
      </c>
      <c r="L282" s="158">
        <v>1.357</v>
      </c>
      <c r="M282" s="130">
        <f t="shared" ref="M282:M292" si="139">Q282</f>
        <v>0.88</v>
      </c>
      <c r="N282" s="154">
        <v>2.3069999999999999</v>
      </c>
      <c r="O282" s="582">
        <v>0.80700000000000005</v>
      </c>
      <c r="P282" s="582">
        <v>0.98</v>
      </c>
      <c r="Q282" s="158">
        <v>0.88</v>
      </c>
      <c r="R282" s="130">
        <f t="shared" ref="R282:R292" si="140">V282</f>
        <v>5.3959999999999999</v>
      </c>
      <c r="S282" s="154">
        <v>0.15</v>
      </c>
      <c r="T282" s="582">
        <v>1.105</v>
      </c>
      <c r="U282" s="582">
        <v>0.36399999999999999</v>
      </c>
      <c r="V282" s="158">
        <v>5.3959999999999999</v>
      </c>
      <c r="W282" s="130">
        <f t="shared" ref="W282:W292" si="141">AA282</f>
        <v>15.096</v>
      </c>
      <c r="X282" s="124">
        <f t="shared" ref="X282:X292" si="142">D249</f>
        <v>8.7829999999999995</v>
      </c>
      <c r="Y282" s="122">
        <f t="shared" ref="Y282:Y292" si="143">E249</f>
        <v>9.4770000000000003</v>
      </c>
      <c r="Z282" s="122">
        <f t="shared" ref="Z282:Z292" si="144">F249</f>
        <v>7.641</v>
      </c>
      <c r="AA282" s="125">
        <f t="shared" ref="AA282:AA292" si="145">G249</f>
        <v>15.096</v>
      </c>
      <c r="AB282" s="130">
        <f t="shared" ref="AB282:AB292" si="146">AF282</f>
        <v>25.062999999999999</v>
      </c>
      <c r="AC282" s="124">
        <f t="shared" ref="AC282:AC292" si="147">I249</f>
        <v>8.9960000000000004</v>
      </c>
      <c r="AD282" s="122">
        <f t="shared" ref="AD282:AD292" si="148">J249</f>
        <v>8.0559999999999992</v>
      </c>
      <c r="AE282" s="122">
        <f t="shared" ref="AE282:AE292" si="149">K249</f>
        <v>7.0119999999999996</v>
      </c>
      <c r="AF282" s="125">
        <f t="shared" ref="AF282:AF292" si="150">L249</f>
        <v>25.062999999999999</v>
      </c>
      <c r="AG282" s="130">
        <f t="shared" ref="AG282:AG292" si="151">AK282</f>
        <v>10.75</v>
      </c>
      <c r="AH282" s="124">
        <f t="shared" ref="AH282:AH292" si="152">N249</f>
        <v>10.75</v>
      </c>
      <c r="AI282" s="122">
        <f t="shared" ref="AI282:AI292" si="153">O249</f>
        <v>10.75</v>
      </c>
      <c r="AJ282" s="122">
        <f t="shared" ref="AJ282:AJ292" si="154">P249</f>
        <v>10.75</v>
      </c>
      <c r="AK282" s="126">
        <f t="shared" ref="AK282:AK292" si="155">Q249</f>
        <v>10.75</v>
      </c>
      <c r="AT282" s="8"/>
      <c r="AU282" s="8"/>
      <c r="AV282" s="8"/>
      <c r="AW282" s="8"/>
      <c r="AY282" t="s">
        <v>132</v>
      </c>
      <c r="AZ282">
        <v>252</v>
      </c>
      <c r="BA282" s="8"/>
      <c r="BB282" s="8"/>
      <c r="BC282" s="8"/>
      <c r="BD282" s="8"/>
      <c r="BE282" s="8"/>
      <c r="BF282" s="8"/>
      <c r="BG282" s="8"/>
      <c r="BH282" s="8"/>
      <c r="BI282" s="8"/>
      <c r="BJ282" s="8"/>
      <c r="BK282" s="8"/>
      <c r="BL282" s="8"/>
    </row>
    <row r="283" spans="1:64" x14ac:dyDescent="0.25">
      <c r="A283" s="78" t="s">
        <v>1</v>
      </c>
      <c r="B283" s="29" t="s">
        <v>189</v>
      </c>
      <c r="C283" s="130">
        <f t="shared" si="137"/>
        <v>3.8849999999999998</v>
      </c>
      <c r="D283" s="154">
        <v>1.6</v>
      </c>
      <c r="E283" s="582">
        <v>2.0699999999999998</v>
      </c>
      <c r="F283" s="582">
        <v>2.4849999999999999</v>
      </c>
      <c r="G283" s="158">
        <v>3.8849999999999998</v>
      </c>
      <c r="H283" s="130">
        <f t="shared" si="138"/>
        <v>1.919</v>
      </c>
      <c r="I283" s="154">
        <v>0</v>
      </c>
      <c r="J283" s="582">
        <v>0.47</v>
      </c>
      <c r="K283" s="582">
        <v>0.51900000000000002</v>
      </c>
      <c r="L283" s="158">
        <v>1.919</v>
      </c>
      <c r="M283" s="130">
        <f t="shared" si="139"/>
        <v>1.998</v>
      </c>
      <c r="N283" s="154">
        <v>1.9E-2</v>
      </c>
      <c r="O283" s="582">
        <v>0.98899999999999999</v>
      </c>
      <c r="P283" s="582">
        <v>0.59799999999999998</v>
      </c>
      <c r="Q283" s="158">
        <v>1.998</v>
      </c>
      <c r="R283" s="130">
        <f t="shared" si="140"/>
        <v>4.12</v>
      </c>
      <c r="S283" s="154">
        <v>1.6479999999999999</v>
      </c>
      <c r="T283" s="582">
        <v>3.048</v>
      </c>
      <c r="U283" s="582">
        <v>3.07</v>
      </c>
      <c r="V283" s="158">
        <v>4.12</v>
      </c>
      <c r="W283" s="130">
        <f t="shared" si="141"/>
        <v>2.34</v>
      </c>
      <c r="X283" s="124">
        <f t="shared" si="142"/>
        <v>1.198</v>
      </c>
      <c r="Y283" s="122">
        <f t="shared" si="143"/>
        <v>0.41899999999999998</v>
      </c>
      <c r="Z283" s="122">
        <f t="shared" si="144"/>
        <v>1.147</v>
      </c>
      <c r="AA283" s="125">
        <f t="shared" si="145"/>
        <v>2.34</v>
      </c>
      <c r="AB283" s="130">
        <f t="shared" si="146"/>
        <v>15.96</v>
      </c>
      <c r="AC283" s="124">
        <f t="shared" si="147"/>
        <v>1.1399999999999999</v>
      </c>
      <c r="AD283" s="122">
        <f t="shared" si="148"/>
        <v>1.038</v>
      </c>
      <c r="AE283" s="122">
        <f t="shared" si="149"/>
        <v>1.907</v>
      </c>
      <c r="AF283" s="125">
        <f t="shared" si="150"/>
        <v>15.96</v>
      </c>
      <c r="AG283" s="130">
        <f t="shared" si="151"/>
        <v>0</v>
      </c>
      <c r="AH283" s="124">
        <f t="shared" si="152"/>
        <v>13.063000000000001</v>
      </c>
      <c r="AI283" s="122">
        <f t="shared" si="153"/>
        <v>13.063000000000001</v>
      </c>
      <c r="AJ283" s="122">
        <f t="shared" si="154"/>
        <v>13.063000000000001</v>
      </c>
      <c r="AK283" s="126">
        <f t="shared" si="155"/>
        <v>0</v>
      </c>
      <c r="AT283" s="8"/>
      <c r="AU283" s="8"/>
      <c r="AV283" s="8"/>
      <c r="AW283" s="8"/>
      <c r="AY283" t="s">
        <v>132</v>
      </c>
      <c r="AZ283">
        <v>253</v>
      </c>
      <c r="BA283" s="8"/>
      <c r="BB283" s="8"/>
      <c r="BC283" s="8"/>
      <c r="BD283" s="8"/>
      <c r="BE283" s="8"/>
      <c r="BF283" s="8"/>
      <c r="BG283" s="8"/>
      <c r="BH283" s="8"/>
      <c r="BI283" s="8"/>
      <c r="BJ283" s="8"/>
      <c r="BK283" s="8"/>
      <c r="BL283" s="8"/>
    </row>
    <row r="284" spans="1:64" x14ac:dyDescent="0.25">
      <c r="A284" s="78" t="s">
        <v>2</v>
      </c>
      <c r="B284" s="29" t="s">
        <v>189</v>
      </c>
      <c r="C284" s="130">
        <f t="shared" si="137"/>
        <v>3.1440000000000001</v>
      </c>
      <c r="D284" s="154">
        <v>0.85</v>
      </c>
      <c r="E284" s="582">
        <v>1.05</v>
      </c>
      <c r="F284" s="582">
        <v>2.4940000000000002</v>
      </c>
      <c r="G284" s="158">
        <v>3.1440000000000001</v>
      </c>
      <c r="H284" s="130">
        <f t="shared" si="138"/>
        <v>3.597</v>
      </c>
      <c r="I284" s="154">
        <v>0.14499999999999999</v>
      </c>
      <c r="J284" s="582">
        <v>1.6839999999999999</v>
      </c>
      <c r="K284" s="582">
        <v>2.1110000000000002</v>
      </c>
      <c r="L284" s="158">
        <v>3.597</v>
      </c>
      <c r="M284" s="130">
        <f t="shared" si="139"/>
        <v>22.414999999999999</v>
      </c>
      <c r="N284" s="154">
        <v>3.7970000000000002</v>
      </c>
      <c r="O284" s="582">
        <v>8.5969999999999995</v>
      </c>
      <c r="P284" s="582">
        <v>21.178999999999998</v>
      </c>
      <c r="Q284" s="158">
        <v>22.414999999999999</v>
      </c>
      <c r="R284" s="130">
        <f t="shared" si="140"/>
        <v>7.2690000000000001</v>
      </c>
      <c r="S284" s="154">
        <v>22.105</v>
      </c>
      <c r="T284" s="582">
        <v>19.204999999999998</v>
      </c>
      <c r="U284" s="582">
        <v>15.377000000000001</v>
      </c>
      <c r="V284" s="158">
        <v>7.2690000000000001</v>
      </c>
      <c r="W284" s="130">
        <f t="shared" si="141"/>
        <v>2.6280000000000001</v>
      </c>
      <c r="X284" s="124">
        <f t="shared" si="142"/>
        <v>2.6150000000000002</v>
      </c>
      <c r="Y284" s="122">
        <f t="shared" si="143"/>
        <v>3.3450000000000002</v>
      </c>
      <c r="Z284" s="122">
        <f t="shared" si="144"/>
        <v>4.5599999999999996</v>
      </c>
      <c r="AA284" s="125">
        <f t="shared" si="145"/>
        <v>2.6280000000000001</v>
      </c>
      <c r="AB284" s="130">
        <f t="shared" si="146"/>
        <v>59.889000000000003</v>
      </c>
      <c r="AC284" s="124">
        <f t="shared" si="147"/>
        <v>2.8780000000000001</v>
      </c>
      <c r="AD284" s="122">
        <f t="shared" si="148"/>
        <v>3.1840000000000002</v>
      </c>
      <c r="AE284" s="122">
        <f t="shared" si="149"/>
        <v>4.24</v>
      </c>
      <c r="AF284" s="125">
        <f t="shared" si="150"/>
        <v>59.889000000000003</v>
      </c>
      <c r="AG284" s="130">
        <f t="shared" si="151"/>
        <v>19.420000000000002</v>
      </c>
      <c r="AH284" s="124">
        <f t="shared" si="152"/>
        <v>18</v>
      </c>
      <c r="AI284" s="122">
        <f t="shared" si="153"/>
        <v>4.9249999999999998</v>
      </c>
      <c r="AJ284" s="122">
        <f t="shared" si="154"/>
        <v>4.9249999999999998</v>
      </c>
      <c r="AK284" s="126">
        <f t="shared" si="155"/>
        <v>19.420000000000002</v>
      </c>
      <c r="AT284" s="8"/>
      <c r="AU284" s="8"/>
      <c r="AV284" s="8"/>
      <c r="AW284" s="8"/>
      <c r="AY284" t="s">
        <v>132</v>
      </c>
      <c r="AZ284">
        <v>254</v>
      </c>
      <c r="BA284" s="8"/>
      <c r="BB284" s="8"/>
      <c r="BC284" s="8"/>
      <c r="BD284" s="8"/>
      <c r="BE284" s="8"/>
      <c r="BF284" s="8"/>
      <c r="BG284" s="8"/>
      <c r="BH284" s="8"/>
      <c r="BI284" s="8"/>
      <c r="BJ284" s="8"/>
      <c r="BK284" s="8"/>
      <c r="BL284" s="8"/>
    </row>
    <row r="285" spans="1:64" x14ac:dyDescent="0.25">
      <c r="A285" s="78" t="s">
        <v>3</v>
      </c>
      <c r="B285" s="29" t="s">
        <v>189</v>
      </c>
      <c r="C285" s="130">
        <f t="shared" si="137"/>
        <v>2.665</v>
      </c>
      <c r="D285" s="154">
        <v>0.5</v>
      </c>
      <c r="E285" s="582">
        <v>1.2</v>
      </c>
      <c r="F285" s="582">
        <v>2.5649999999999999</v>
      </c>
      <c r="G285" s="158">
        <v>2.665</v>
      </c>
      <c r="H285" s="130">
        <f t="shared" si="138"/>
        <v>1.448</v>
      </c>
      <c r="I285" s="154">
        <v>0</v>
      </c>
      <c r="J285" s="582">
        <v>0.7</v>
      </c>
      <c r="K285" s="582">
        <v>1.3480000000000001</v>
      </c>
      <c r="L285" s="158">
        <v>1.448</v>
      </c>
      <c r="M285" s="130">
        <f t="shared" si="139"/>
        <v>3.819</v>
      </c>
      <c r="N285" s="154">
        <v>0.5</v>
      </c>
      <c r="O285" s="582">
        <v>4.5999999999999996</v>
      </c>
      <c r="P285" s="582">
        <v>5.4020000000000001</v>
      </c>
      <c r="Q285" s="158">
        <v>3.819</v>
      </c>
      <c r="R285" s="130">
        <f t="shared" si="140"/>
        <v>5.0149999999999997</v>
      </c>
      <c r="S285" s="154">
        <v>2.371</v>
      </c>
      <c r="T285" s="582">
        <v>5.9710000000000001</v>
      </c>
      <c r="U285" s="582">
        <v>5.415</v>
      </c>
      <c r="V285" s="158">
        <v>5.0149999999999997</v>
      </c>
      <c r="W285" s="130">
        <f t="shared" si="141"/>
        <v>4.9290000000000003</v>
      </c>
      <c r="X285" s="124">
        <f t="shared" si="142"/>
        <v>1.915</v>
      </c>
      <c r="Y285" s="122">
        <f t="shared" si="143"/>
        <v>4.7149999999999999</v>
      </c>
      <c r="Z285" s="122">
        <f t="shared" si="144"/>
        <v>5.2830000000000004</v>
      </c>
      <c r="AA285" s="125">
        <f t="shared" si="145"/>
        <v>4.9290000000000003</v>
      </c>
      <c r="AB285" s="130">
        <f t="shared" si="146"/>
        <v>54.625</v>
      </c>
      <c r="AC285" s="124">
        <f t="shared" si="147"/>
        <v>5.3289999999999997</v>
      </c>
      <c r="AD285" s="122">
        <f t="shared" si="148"/>
        <v>8.0969999999999995</v>
      </c>
      <c r="AE285" s="122">
        <f t="shared" si="149"/>
        <v>6.6379999999999999</v>
      </c>
      <c r="AF285" s="125">
        <f t="shared" si="150"/>
        <v>54.625</v>
      </c>
      <c r="AG285" s="130">
        <f t="shared" si="151"/>
        <v>39.024999999999999</v>
      </c>
      <c r="AH285" s="124">
        <f t="shared" si="152"/>
        <v>39.024999999999999</v>
      </c>
      <c r="AI285" s="122">
        <f t="shared" si="153"/>
        <v>39.024999999999999</v>
      </c>
      <c r="AJ285" s="122">
        <f t="shared" si="154"/>
        <v>39.024999999999999</v>
      </c>
      <c r="AK285" s="126">
        <f t="shared" si="155"/>
        <v>39.024999999999999</v>
      </c>
      <c r="AT285" s="8"/>
      <c r="AU285" s="8"/>
      <c r="AV285" s="8"/>
      <c r="AW285" s="8"/>
      <c r="AY285" t="s">
        <v>132</v>
      </c>
      <c r="AZ285">
        <v>255</v>
      </c>
      <c r="BA285" s="8"/>
      <c r="BB285" s="8"/>
      <c r="BC285" s="8"/>
      <c r="BD285" s="8"/>
      <c r="BE285" s="8"/>
      <c r="BF285" s="8"/>
      <c r="BG285" s="8"/>
      <c r="BH285" s="8"/>
      <c r="BI285" s="8"/>
      <c r="BJ285" s="8"/>
      <c r="BK285" s="8"/>
      <c r="BL285" s="8"/>
    </row>
    <row r="286" spans="1:64" x14ac:dyDescent="0.25">
      <c r="A286" s="78" t="s">
        <v>4</v>
      </c>
      <c r="B286" s="29" t="s">
        <v>189</v>
      </c>
      <c r="C286" s="130">
        <f t="shared" si="137"/>
        <v>1.069</v>
      </c>
      <c r="D286" s="154">
        <v>0</v>
      </c>
      <c r="E286" s="582">
        <v>0.47</v>
      </c>
      <c r="F286" s="582">
        <v>1.069</v>
      </c>
      <c r="G286" s="158">
        <v>1.069</v>
      </c>
      <c r="H286" s="130">
        <f t="shared" si="138"/>
        <v>1.014</v>
      </c>
      <c r="I286" s="154">
        <v>0.91900000000000004</v>
      </c>
      <c r="J286" s="582">
        <v>0.38900000000000001</v>
      </c>
      <c r="K286" s="582">
        <v>1.014</v>
      </c>
      <c r="L286" s="158">
        <v>1.014</v>
      </c>
      <c r="M286" s="130">
        <f t="shared" si="139"/>
        <v>0.89400000000000002</v>
      </c>
      <c r="N286" s="154">
        <v>0.86399999999999999</v>
      </c>
      <c r="O286" s="582">
        <v>0.33400000000000002</v>
      </c>
      <c r="P286" s="582">
        <v>0.89400000000000002</v>
      </c>
      <c r="Q286" s="158">
        <v>0.89400000000000002</v>
      </c>
      <c r="R286" s="130">
        <f t="shared" si="140"/>
        <v>2.0419999999999998</v>
      </c>
      <c r="S286" s="154">
        <v>0.74399999999999999</v>
      </c>
      <c r="T286" s="582">
        <v>0.33400000000000002</v>
      </c>
      <c r="U286" s="582">
        <v>0.89400000000000002</v>
      </c>
      <c r="V286" s="158">
        <v>2.0419999999999998</v>
      </c>
      <c r="W286" s="130">
        <f t="shared" si="141"/>
        <v>1.448</v>
      </c>
      <c r="X286" s="124">
        <f t="shared" si="142"/>
        <v>1.5920000000000001</v>
      </c>
      <c r="Y286" s="122">
        <f t="shared" si="143"/>
        <v>1.1779999999999999</v>
      </c>
      <c r="Z286" s="122">
        <f t="shared" si="144"/>
        <v>1.3240000000000001</v>
      </c>
      <c r="AA286" s="125">
        <f t="shared" si="145"/>
        <v>1.448</v>
      </c>
      <c r="AB286" s="130">
        <f t="shared" si="146"/>
        <v>1.8540000000000001</v>
      </c>
      <c r="AC286" s="124">
        <f t="shared" si="147"/>
        <v>1.998</v>
      </c>
      <c r="AD286" s="122">
        <f t="shared" si="148"/>
        <v>1.5840000000000001</v>
      </c>
      <c r="AE286" s="122">
        <f t="shared" si="149"/>
        <v>1.73</v>
      </c>
      <c r="AF286" s="125">
        <f t="shared" si="150"/>
        <v>1.8540000000000001</v>
      </c>
      <c r="AG286" s="130">
        <f t="shared" si="151"/>
        <v>2.0640000000000001</v>
      </c>
      <c r="AH286" s="124">
        <f t="shared" si="152"/>
        <v>1.8540000000000001</v>
      </c>
      <c r="AI286" s="122">
        <f t="shared" si="153"/>
        <v>1.8540000000000001</v>
      </c>
      <c r="AJ286" s="122">
        <f t="shared" si="154"/>
        <v>2.0640000000000001</v>
      </c>
      <c r="AK286" s="126">
        <f t="shared" si="155"/>
        <v>2.0640000000000001</v>
      </c>
      <c r="AT286" s="8"/>
      <c r="AU286" s="8"/>
      <c r="AV286" s="8"/>
      <c r="AW286" s="8"/>
      <c r="AY286" t="s">
        <v>132</v>
      </c>
      <c r="AZ286">
        <v>256</v>
      </c>
      <c r="BA286" s="8"/>
      <c r="BB286" s="8"/>
      <c r="BC286" s="8"/>
      <c r="BD286" s="8"/>
      <c r="BE286" s="8"/>
      <c r="BF286" s="8"/>
      <c r="BG286" s="8"/>
      <c r="BH286" s="8"/>
      <c r="BI286" s="8"/>
      <c r="BJ286" s="8"/>
      <c r="BK286" s="8"/>
      <c r="BL286" s="8"/>
    </row>
    <row r="287" spans="1:64" x14ac:dyDescent="0.25">
      <c r="A287" s="78" t="s">
        <v>5</v>
      </c>
      <c r="B287" s="29" t="s">
        <v>189</v>
      </c>
      <c r="C287" s="130">
        <f t="shared" si="137"/>
        <v>0</v>
      </c>
      <c r="D287" s="154">
        <v>0</v>
      </c>
      <c r="E287" s="582">
        <v>0</v>
      </c>
      <c r="F287" s="582">
        <v>0</v>
      </c>
      <c r="G287" s="158">
        <v>0</v>
      </c>
      <c r="H287" s="130">
        <f t="shared" si="138"/>
        <v>0</v>
      </c>
      <c r="I287" s="154">
        <v>0</v>
      </c>
      <c r="J287" s="582">
        <v>0</v>
      </c>
      <c r="K287" s="582">
        <v>0</v>
      </c>
      <c r="L287" s="158">
        <v>0</v>
      </c>
      <c r="M287" s="130">
        <f t="shared" si="139"/>
        <v>0</v>
      </c>
      <c r="N287" s="154">
        <v>0</v>
      </c>
      <c r="O287" s="582">
        <v>0</v>
      </c>
      <c r="P287" s="582">
        <v>0</v>
      </c>
      <c r="Q287" s="158">
        <v>0</v>
      </c>
      <c r="R287" s="130">
        <f t="shared" si="140"/>
        <v>0</v>
      </c>
      <c r="S287" s="154">
        <v>0</v>
      </c>
      <c r="T287" s="582">
        <v>0</v>
      </c>
      <c r="U287" s="582">
        <v>0</v>
      </c>
      <c r="V287" s="158">
        <v>0</v>
      </c>
      <c r="W287" s="130">
        <f t="shared" si="141"/>
        <v>0</v>
      </c>
      <c r="X287" s="124">
        <f t="shared" si="142"/>
        <v>0</v>
      </c>
      <c r="Y287" s="122">
        <f t="shared" si="143"/>
        <v>0</v>
      </c>
      <c r="Z287" s="122">
        <f t="shared" si="144"/>
        <v>0</v>
      </c>
      <c r="AA287" s="125">
        <f t="shared" si="145"/>
        <v>0</v>
      </c>
      <c r="AB287" s="130">
        <f t="shared" si="146"/>
        <v>0</v>
      </c>
      <c r="AC287" s="124">
        <f t="shared" si="147"/>
        <v>0</v>
      </c>
      <c r="AD287" s="122">
        <f t="shared" si="148"/>
        <v>0</v>
      </c>
      <c r="AE287" s="122">
        <f t="shared" si="149"/>
        <v>0</v>
      </c>
      <c r="AF287" s="125">
        <f t="shared" si="150"/>
        <v>0</v>
      </c>
      <c r="AG287" s="130">
        <f t="shared" si="151"/>
        <v>0</v>
      </c>
      <c r="AH287" s="124">
        <f t="shared" si="152"/>
        <v>0</v>
      </c>
      <c r="AI287" s="122">
        <f t="shared" si="153"/>
        <v>0</v>
      </c>
      <c r="AJ287" s="122">
        <f t="shared" si="154"/>
        <v>0</v>
      </c>
      <c r="AK287" s="126">
        <f t="shared" si="155"/>
        <v>0</v>
      </c>
      <c r="AT287" s="8"/>
      <c r="AU287" s="8"/>
      <c r="AV287" s="8"/>
      <c r="AW287" s="8"/>
      <c r="AY287" t="s">
        <v>132</v>
      </c>
      <c r="AZ287">
        <v>257</v>
      </c>
      <c r="BA287" s="8"/>
      <c r="BB287" s="8"/>
      <c r="BC287" s="8"/>
      <c r="BD287" s="8"/>
      <c r="BE287" s="8"/>
      <c r="BF287" s="8"/>
      <c r="BG287" s="8"/>
      <c r="BH287" s="8"/>
      <c r="BI287" s="8"/>
      <c r="BJ287" s="8"/>
      <c r="BK287" s="8"/>
      <c r="BL287" s="8"/>
    </row>
    <row r="288" spans="1:64" x14ac:dyDescent="0.25">
      <c r="A288" s="78" t="s">
        <v>6</v>
      </c>
      <c r="B288" s="29" t="s">
        <v>189</v>
      </c>
      <c r="C288" s="130">
        <f t="shared" si="137"/>
        <v>0</v>
      </c>
      <c r="D288" s="154">
        <v>0</v>
      </c>
      <c r="E288" s="582">
        <v>0</v>
      </c>
      <c r="F288" s="582">
        <v>0</v>
      </c>
      <c r="G288" s="158">
        <v>0</v>
      </c>
      <c r="H288" s="130">
        <f t="shared" si="138"/>
        <v>0</v>
      </c>
      <c r="I288" s="154">
        <v>0</v>
      </c>
      <c r="J288" s="582">
        <v>0</v>
      </c>
      <c r="K288" s="582">
        <v>0</v>
      </c>
      <c r="L288" s="158">
        <v>0</v>
      </c>
      <c r="M288" s="130">
        <f t="shared" si="139"/>
        <v>0</v>
      </c>
      <c r="N288" s="154">
        <v>0</v>
      </c>
      <c r="O288" s="582">
        <v>0</v>
      </c>
      <c r="P288" s="582">
        <v>0</v>
      </c>
      <c r="Q288" s="158">
        <v>0</v>
      </c>
      <c r="R288" s="130">
        <f t="shared" si="140"/>
        <v>0</v>
      </c>
      <c r="S288" s="154">
        <v>0</v>
      </c>
      <c r="T288" s="582">
        <v>0</v>
      </c>
      <c r="U288" s="582"/>
      <c r="V288" s="158">
        <v>0</v>
      </c>
      <c r="W288" s="130">
        <f t="shared" si="141"/>
        <v>0</v>
      </c>
      <c r="X288" s="124">
        <f t="shared" si="142"/>
        <v>0</v>
      </c>
      <c r="Y288" s="122">
        <f t="shared" si="143"/>
        <v>0</v>
      </c>
      <c r="Z288" s="122">
        <f t="shared" si="144"/>
        <v>0</v>
      </c>
      <c r="AA288" s="125">
        <f t="shared" si="145"/>
        <v>0</v>
      </c>
      <c r="AB288" s="130">
        <f t="shared" si="146"/>
        <v>0</v>
      </c>
      <c r="AC288" s="124">
        <f t="shared" si="147"/>
        <v>0</v>
      </c>
      <c r="AD288" s="122">
        <f t="shared" si="148"/>
        <v>0</v>
      </c>
      <c r="AE288" s="122">
        <f t="shared" si="149"/>
        <v>0</v>
      </c>
      <c r="AF288" s="125">
        <f t="shared" si="150"/>
        <v>0</v>
      </c>
      <c r="AG288" s="130">
        <f t="shared" si="151"/>
        <v>0</v>
      </c>
      <c r="AH288" s="124">
        <f t="shared" si="152"/>
        <v>0</v>
      </c>
      <c r="AI288" s="122">
        <f t="shared" si="153"/>
        <v>0</v>
      </c>
      <c r="AJ288" s="122">
        <f t="shared" si="154"/>
        <v>0</v>
      </c>
      <c r="AK288" s="126">
        <f t="shared" si="155"/>
        <v>0</v>
      </c>
      <c r="AT288" s="8"/>
      <c r="AU288" s="8"/>
      <c r="AV288" s="8"/>
      <c r="AW288" s="8"/>
      <c r="AY288" t="s">
        <v>132</v>
      </c>
      <c r="AZ288">
        <v>258</v>
      </c>
      <c r="BA288" s="8"/>
      <c r="BB288" s="8"/>
      <c r="BC288" s="8"/>
      <c r="BD288" s="8"/>
      <c r="BE288" s="8"/>
      <c r="BF288" s="8"/>
      <c r="BG288" s="8"/>
      <c r="BH288" s="8"/>
      <c r="BI288" s="8"/>
      <c r="BJ288" s="8"/>
      <c r="BK288" s="8"/>
      <c r="BL288" s="8"/>
    </row>
    <row r="289" spans="1:52" x14ac:dyDescent="0.25">
      <c r="A289" s="78" t="s">
        <v>7</v>
      </c>
      <c r="B289" s="29" t="s">
        <v>189</v>
      </c>
      <c r="C289" s="130">
        <f t="shared" si="137"/>
        <v>7.0750000000000002</v>
      </c>
      <c r="D289" s="154">
        <v>1</v>
      </c>
      <c r="E289" s="582">
        <v>0</v>
      </c>
      <c r="F289" s="582">
        <v>5.875</v>
      </c>
      <c r="G289" s="158">
        <v>7.0750000000000002</v>
      </c>
      <c r="H289" s="130">
        <f t="shared" si="138"/>
        <v>11.846</v>
      </c>
      <c r="I289" s="154">
        <v>2.7749999999999999</v>
      </c>
      <c r="J289" s="582">
        <v>1.7749999999999999</v>
      </c>
      <c r="K289" s="582">
        <v>10.446</v>
      </c>
      <c r="L289" s="158">
        <v>11.846</v>
      </c>
      <c r="M289" s="130">
        <f t="shared" si="139"/>
        <v>13.494999999999999</v>
      </c>
      <c r="N289" s="154">
        <v>6.5460000000000003</v>
      </c>
      <c r="O289" s="582">
        <v>5.5460000000000003</v>
      </c>
      <c r="P289" s="582">
        <v>11.446</v>
      </c>
      <c r="Q289" s="158">
        <v>13.494999999999999</v>
      </c>
      <c r="R289" s="130">
        <f t="shared" si="140"/>
        <v>12.337</v>
      </c>
      <c r="S289" s="154">
        <v>6.1950000000000003</v>
      </c>
      <c r="T289" s="582">
        <v>5.125</v>
      </c>
      <c r="U289" s="582">
        <v>11.702999999999999</v>
      </c>
      <c r="V289" s="158">
        <v>12.337</v>
      </c>
      <c r="W289" s="130">
        <f t="shared" si="141"/>
        <v>8.4719999999999995</v>
      </c>
      <c r="X289" s="124">
        <f t="shared" si="142"/>
        <v>5.9550000000000001</v>
      </c>
      <c r="Y289" s="122">
        <f t="shared" si="143"/>
        <v>0.95899999999999996</v>
      </c>
      <c r="Z289" s="122">
        <f t="shared" si="144"/>
        <v>2.5710000000000002</v>
      </c>
      <c r="AA289" s="125">
        <f t="shared" si="145"/>
        <v>8.4719999999999995</v>
      </c>
      <c r="AB289" s="130">
        <f t="shared" si="146"/>
        <v>16.702999999999999</v>
      </c>
      <c r="AC289" s="124">
        <f t="shared" si="147"/>
        <v>3.258</v>
      </c>
      <c r="AD289" s="122">
        <f t="shared" si="148"/>
        <v>1.6990000000000001</v>
      </c>
      <c r="AE289" s="122">
        <f t="shared" si="149"/>
        <v>12.679</v>
      </c>
      <c r="AF289" s="125">
        <f t="shared" si="150"/>
        <v>16.702999999999999</v>
      </c>
      <c r="AG289" s="130">
        <f t="shared" si="151"/>
        <v>0</v>
      </c>
      <c r="AH289" s="124">
        <f t="shared" si="152"/>
        <v>0</v>
      </c>
      <c r="AI289" s="122">
        <f t="shared" si="153"/>
        <v>0</v>
      </c>
      <c r="AJ289" s="122">
        <f t="shared" si="154"/>
        <v>0</v>
      </c>
      <c r="AK289" s="126">
        <f t="shared" si="155"/>
        <v>0</v>
      </c>
      <c r="AY289" t="s">
        <v>132</v>
      </c>
      <c r="AZ289">
        <v>259</v>
      </c>
    </row>
    <row r="290" spans="1:52" x14ac:dyDescent="0.25">
      <c r="A290" s="78" t="s">
        <v>8</v>
      </c>
      <c r="B290" s="29" t="s">
        <v>189</v>
      </c>
      <c r="C290" s="130">
        <f t="shared" si="137"/>
        <v>0</v>
      </c>
      <c r="D290" s="154">
        <v>0</v>
      </c>
      <c r="E290" s="582">
        <v>0</v>
      </c>
      <c r="F290" s="582">
        <v>0</v>
      </c>
      <c r="G290" s="158">
        <v>0</v>
      </c>
      <c r="H290" s="130">
        <f t="shared" si="138"/>
        <v>0</v>
      </c>
      <c r="I290" s="154">
        <v>0</v>
      </c>
      <c r="J290" s="582">
        <v>0</v>
      </c>
      <c r="K290" s="582">
        <v>0</v>
      </c>
      <c r="L290" s="158">
        <v>0</v>
      </c>
      <c r="M290" s="130">
        <f t="shared" si="139"/>
        <v>0</v>
      </c>
      <c r="N290" s="154">
        <v>0</v>
      </c>
      <c r="O290" s="582">
        <v>0</v>
      </c>
      <c r="P290" s="582">
        <v>0</v>
      </c>
      <c r="Q290" s="158">
        <v>0</v>
      </c>
      <c r="R290" s="130">
        <f t="shared" si="140"/>
        <v>0</v>
      </c>
      <c r="S290" s="154">
        <v>0</v>
      </c>
      <c r="T290" s="582">
        <v>0</v>
      </c>
      <c r="U290" s="582">
        <v>0</v>
      </c>
      <c r="V290" s="158">
        <v>0</v>
      </c>
      <c r="W290" s="130">
        <f t="shared" si="141"/>
        <v>0</v>
      </c>
      <c r="X290" s="124">
        <f t="shared" si="142"/>
        <v>0</v>
      </c>
      <c r="Y290" s="122">
        <f t="shared" si="143"/>
        <v>0</v>
      </c>
      <c r="Z290" s="122">
        <f t="shared" si="144"/>
        <v>0</v>
      </c>
      <c r="AA290" s="125">
        <f t="shared" si="145"/>
        <v>0</v>
      </c>
      <c r="AB290" s="130">
        <f t="shared" si="146"/>
        <v>0</v>
      </c>
      <c r="AC290" s="124">
        <f t="shared" si="147"/>
        <v>0</v>
      </c>
      <c r="AD290" s="122">
        <f t="shared" si="148"/>
        <v>0</v>
      </c>
      <c r="AE290" s="122">
        <f t="shared" si="149"/>
        <v>0</v>
      </c>
      <c r="AF290" s="125">
        <f t="shared" si="150"/>
        <v>0</v>
      </c>
      <c r="AG290" s="130">
        <f t="shared" si="151"/>
        <v>0</v>
      </c>
      <c r="AH290" s="124">
        <f t="shared" si="152"/>
        <v>0</v>
      </c>
      <c r="AI290" s="122">
        <f t="shared" si="153"/>
        <v>0</v>
      </c>
      <c r="AJ290" s="122">
        <f t="shared" si="154"/>
        <v>0</v>
      </c>
      <c r="AK290" s="126">
        <f t="shared" si="155"/>
        <v>0</v>
      </c>
      <c r="AY290" t="s">
        <v>132</v>
      </c>
      <c r="AZ290">
        <v>260</v>
      </c>
    </row>
    <row r="291" spans="1:52" x14ac:dyDescent="0.25">
      <c r="A291" s="78" t="s">
        <v>9</v>
      </c>
      <c r="B291" s="29" t="s">
        <v>189</v>
      </c>
      <c r="C291" s="130">
        <f t="shared" si="137"/>
        <v>0</v>
      </c>
      <c r="D291" s="154">
        <v>1.7</v>
      </c>
      <c r="E291" s="582">
        <v>0.41399999999999998</v>
      </c>
      <c r="F291" s="582">
        <v>2.8</v>
      </c>
      <c r="G291" s="158">
        <v>0</v>
      </c>
      <c r="H291" s="130">
        <f t="shared" si="138"/>
        <v>0</v>
      </c>
      <c r="I291" s="154">
        <v>0</v>
      </c>
      <c r="J291" s="582">
        <v>6.7000000000000004E-2</v>
      </c>
      <c r="K291" s="582">
        <v>2.7360000000000002</v>
      </c>
      <c r="L291" s="158">
        <v>0</v>
      </c>
      <c r="M291" s="130">
        <f t="shared" si="139"/>
        <v>1.7969999999999999</v>
      </c>
      <c r="N291" s="154">
        <v>0.5</v>
      </c>
      <c r="O291" s="582">
        <v>0.52</v>
      </c>
      <c r="P291" s="582">
        <v>1.2929999999999999</v>
      </c>
      <c r="Q291" s="158">
        <v>1.7969999999999999</v>
      </c>
      <c r="R291" s="130">
        <f t="shared" si="140"/>
        <v>0.108</v>
      </c>
      <c r="S291" s="154">
        <v>1.4970000000000001</v>
      </c>
      <c r="T291" s="582">
        <v>0.16</v>
      </c>
      <c r="U291" s="582">
        <v>4.3999999999999997E-2</v>
      </c>
      <c r="V291" s="158">
        <v>0.108</v>
      </c>
      <c r="W291" s="130">
        <f t="shared" si="141"/>
        <v>0.625</v>
      </c>
      <c r="X291" s="124">
        <f t="shared" si="142"/>
        <v>0.378</v>
      </c>
      <c r="Y291" s="122">
        <f t="shared" si="143"/>
        <v>0.84099999999999997</v>
      </c>
      <c r="Z291" s="122">
        <f t="shared" si="144"/>
        <v>0.53300000000000003</v>
      </c>
      <c r="AA291" s="125">
        <f t="shared" si="145"/>
        <v>0.625</v>
      </c>
      <c r="AB291" s="130">
        <f t="shared" si="146"/>
        <v>1.1739999999999999</v>
      </c>
      <c r="AC291" s="124">
        <f t="shared" si="147"/>
        <v>0.89500000000000002</v>
      </c>
      <c r="AD291" s="122">
        <f t="shared" si="148"/>
        <v>1.3580000000000001</v>
      </c>
      <c r="AE291" s="122">
        <f t="shared" si="149"/>
        <v>1.069</v>
      </c>
      <c r="AF291" s="125">
        <f t="shared" si="150"/>
        <v>1.1739999999999999</v>
      </c>
      <c r="AG291" s="130">
        <f t="shared" si="151"/>
        <v>1.1439999999999999</v>
      </c>
      <c r="AH291" s="124">
        <f t="shared" si="152"/>
        <v>1.1439999999999999</v>
      </c>
      <c r="AI291" s="122">
        <f t="shared" si="153"/>
        <v>1.1439999999999999</v>
      </c>
      <c r="AJ291" s="122">
        <f t="shared" si="154"/>
        <v>1.1439999999999999</v>
      </c>
      <c r="AK291" s="126">
        <f t="shared" si="155"/>
        <v>1.1439999999999999</v>
      </c>
      <c r="AY291" t="s">
        <v>132</v>
      </c>
      <c r="AZ291">
        <v>261</v>
      </c>
    </row>
    <row r="292" spans="1:52" ht="15.75" thickBot="1" x14ac:dyDescent="0.3">
      <c r="A292" s="79" t="s">
        <v>10</v>
      </c>
      <c r="B292" s="88" t="s">
        <v>189</v>
      </c>
      <c r="C292" s="131">
        <f t="shared" si="137"/>
        <v>7.0000000000000007E-2</v>
      </c>
      <c r="D292" s="155">
        <v>0</v>
      </c>
      <c r="E292" s="587">
        <v>0</v>
      </c>
      <c r="F292" s="587">
        <v>0.67</v>
      </c>
      <c r="G292" s="159">
        <v>7.0000000000000007E-2</v>
      </c>
      <c r="H292" s="131">
        <f t="shared" si="138"/>
        <v>0</v>
      </c>
      <c r="I292" s="155">
        <v>0</v>
      </c>
      <c r="J292" s="587">
        <v>0</v>
      </c>
      <c r="K292" s="587">
        <v>0</v>
      </c>
      <c r="L292" s="159">
        <v>0</v>
      </c>
      <c r="M292" s="131">
        <f t="shared" si="139"/>
        <v>3.2000000000000001E-2</v>
      </c>
      <c r="N292" s="155">
        <v>0.03</v>
      </c>
      <c r="O292" s="587">
        <v>0.03</v>
      </c>
      <c r="P292" s="587">
        <v>3.2000000000000001E-2</v>
      </c>
      <c r="Q292" s="159">
        <v>3.2000000000000001E-2</v>
      </c>
      <c r="R292" s="131">
        <f t="shared" si="140"/>
        <v>0.71099999999999997</v>
      </c>
      <c r="S292" s="155">
        <v>6.2E-2</v>
      </c>
      <c r="T292" s="587">
        <v>1.2E-2</v>
      </c>
      <c r="U292" s="587">
        <v>0.71099999999999997</v>
      </c>
      <c r="V292" s="159">
        <v>0.71099999999999997</v>
      </c>
      <c r="W292" s="131">
        <f t="shared" si="141"/>
        <v>1.022</v>
      </c>
      <c r="X292" s="132">
        <f t="shared" si="142"/>
        <v>0.74099999999999999</v>
      </c>
      <c r="Y292" s="133">
        <f t="shared" si="143"/>
        <v>0.124</v>
      </c>
      <c r="Z292" s="133">
        <f t="shared" si="144"/>
        <v>0.65100000000000002</v>
      </c>
      <c r="AA292" s="134">
        <f t="shared" si="145"/>
        <v>1.022</v>
      </c>
      <c r="AB292" s="131">
        <f t="shared" si="146"/>
        <v>1.0720000000000001</v>
      </c>
      <c r="AC292" s="132">
        <f t="shared" si="147"/>
        <v>1.052</v>
      </c>
      <c r="AD292" s="133">
        <f t="shared" si="148"/>
        <v>0.435</v>
      </c>
      <c r="AE292" s="133">
        <f t="shared" si="149"/>
        <v>0.435</v>
      </c>
      <c r="AF292" s="134">
        <f t="shared" si="150"/>
        <v>1.0720000000000001</v>
      </c>
      <c r="AG292" s="131">
        <f t="shared" si="151"/>
        <v>0</v>
      </c>
      <c r="AH292" s="132">
        <f t="shared" si="152"/>
        <v>0</v>
      </c>
      <c r="AI292" s="133">
        <f t="shared" si="153"/>
        <v>0</v>
      </c>
      <c r="AJ292" s="133">
        <f t="shared" si="154"/>
        <v>0</v>
      </c>
      <c r="AK292" s="135">
        <f t="shared" si="155"/>
        <v>0</v>
      </c>
      <c r="AY292" t="s">
        <v>132</v>
      </c>
      <c r="AZ292">
        <v>262</v>
      </c>
    </row>
    <row r="293" spans="1:52" s="19" customFormat="1" ht="15.75" thickBot="1" x14ac:dyDescent="0.3">
      <c r="A293" s="114"/>
      <c r="B293" s="108"/>
      <c r="C293" s="115"/>
      <c r="D293" s="113"/>
      <c r="E293" s="113"/>
      <c r="F293" s="113"/>
      <c r="G293" s="113"/>
      <c r="H293" s="115"/>
      <c r="I293" s="113"/>
      <c r="J293" s="113"/>
      <c r="K293" s="113"/>
      <c r="L293" s="113"/>
      <c r="M293" s="115"/>
      <c r="N293" s="113"/>
      <c r="O293" s="113"/>
      <c r="P293" s="113"/>
      <c r="Q293" s="113"/>
      <c r="R293" s="115"/>
      <c r="S293" s="113"/>
      <c r="T293" s="113"/>
      <c r="U293" s="113"/>
      <c r="V293" s="113"/>
      <c r="W293" s="115"/>
      <c r="X293" s="113"/>
      <c r="Y293" s="113"/>
      <c r="Z293" s="113"/>
      <c r="AA293" s="113"/>
      <c r="AB293" s="115"/>
      <c r="AC293" s="113"/>
      <c r="AD293" s="113"/>
      <c r="AE293" s="113"/>
      <c r="AF293" s="113"/>
      <c r="AG293" s="115"/>
      <c r="AH293" s="113"/>
      <c r="AI293" s="113"/>
      <c r="AJ293" s="113"/>
      <c r="AK293" s="113"/>
    </row>
    <row r="294" spans="1:52" s="19" customFormat="1" ht="58.9" customHeight="1" thickBot="1" x14ac:dyDescent="0.3">
      <c r="A294" s="112" t="s">
        <v>203</v>
      </c>
      <c r="B294" s="62"/>
      <c r="C294" s="366" t="str">
        <f>IF(SUM(C282:C292)&gt;0,"Проверка пройдена","Заполните данные в запасах (Таблица 4)")</f>
        <v>Проверка пройдена</v>
      </c>
      <c r="D294" s="367" t="str">
        <f t="shared" ref="D294:V294" si="156">IF(SUM(D282:D292)&gt;0,"Проверка пройдена","Заполните данные в запасах (Таблица 4)")</f>
        <v>Проверка пройдена</v>
      </c>
      <c r="E294" s="368" t="str">
        <f t="shared" si="156"/>
        <v>Проверка пройдена</v>
      </c>
      <c r="F294" s="368" t="str">
        <f t="shared" si="156"/>
        <v>Проверка пройдена</v>
      </c>
      <c r="G294" s="369" t="str">
        <f t="shared" si="156"/>
        <v>Проверка пройдена</v>
      </c>
      <c r="H294" s="366" t="str">
        <f t="shared" si="156"/>
        <v>Проверка пройдена</v>
      </c>
      <c r="I294" s="367" t="str">
        <f t="shared" si="156"/>
        <v>Проверка пройдена</v>
      </c>
      <c r="J294" s="368" t="str">
        <f t="shared" si="156"/>
        <v>Проверка пройдена</v>
      </c>
      <c r="K294" s="368" t="str">
        <f t="shared" si="156"/>
        <v>Проверка пройдена</v>
      </c>
      <c r="L294" s="369" t="str">
        <f t="shared" si="156"/>
        <v>Проверка пройдена</v>
      </c>
      <c r="M294" s="366" t="str">
        <f t="shared" si="156"/>
        <v>Проверка пройдена</v>
      </c>
      <c r="N294" s="367" t="str">
        <f t="shared" si="156"/>
        <v>Проверка пройдена</v>
      </c>
      <c r="O294" s="368" t="str">
        <f t="shared" si="156"/>
        <v>Проверка пройдена</v>
      </c>
      <c r="P294" s="368" t="str">
        <f t="shared" si="156"/>
        <v>Проверка пройдена</v>
      </c>
      <c r="Q294" s="369" t="str">
        <f t="shared" si="156"/>
        <v>Проверка пройдена</v>
      </c>
      <c r="R294" s="366" t="str">
        <f t="shared" si="156"/>
        <v>Проверка пройдена</v>
      </c>
      <c r="S294" s="367" t="str">
        <f t="shared" si="156"/>
        <v>Проверка пройдена</v>
      </c>
      <c r="T294" s="368" t="str">
        <f t="shared" si="156"/>
        <v>Проверка пройдена</v>
      </c>
      <c r="U294" s="368" t="str">
        <f t="shared" si="156"/>
        <v>Проверка пройдена</v>
      </c>
      <c r="V294" s="369" t="str">
        <f t="shared" si="156"/>
        <v>Проверка пройдена</v>
      </c>
      <c r="W294" s="115"/>
      <c r="X294" s="113"/>
      <c r="Y294" s="113"/>
      <c r="Z294" s="113"/>
      <c r="AA294" s="113"/>
      <c r="AB294" s="115"/>
      <c r="AC294" s="113"/>
      <c r="AD294" s="113"/>
      <c r="AE294" s="113"/>
      <c r="AF294" s="113"/>
      <c r="AG294" s="115"/>
      <c r="AH294" s="113"/>
      <c r="AI294" s="113"/>
      <c r="AJ294" s="113"/>
      <c r="AK294" s="113"/>
    </row>
    <row r="295" spans="1:52" x14ac:dyDescent="0.25">
      <c r="A295" s="1"/>
      <c r="B295" s="1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4"/>
    </row>
    <row r="296" spans="1:52" x14ac:dyDescent="0.25">
      <c r="A296" s="226" t="s">
        <v>47</v>
      </c>
      <c r="B296" s="1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4"/>
    </row>
    <row r="297" spans="1:52" ht="15.75" thickBot="1" x14ac:dyDescent="0.3">
      <c r="A297" s="221" t="s">
        <v>48</v>
      </c>
      <c r="B297" s="85"/>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row>
    <row r="298" spans="1:52" ht="15.75" thickBot="1" x14ac:dyDescent="0.3">
      <c r="A298" s="50" t="s">
        <v>28</v>
      </c>
      <c r="B298" s="53" t="s">
        <v>86</v>
      </c>
      <c r="C298" s="50" t="str">
        <f>(YEAR(Test_date)-17)&amp;" год"</f>
        <v>2004 год</v>
      </c>
      <c r="D298" s="530" t="str">
        <f>(LEFT(C298,4)+1)&amp;" год"</f>
        <v>2005 год</v>
      </c>
      <c r="E298" s="530" t="str">
        <f t="shared" ref="E298:V298" si="157">(LEFT(D298,4)+1)&amp;" год"</f>
        <v>2006 год</v>
      </c>
      <c r="F298" s="530" t="str">
        <f t="shared" si="157"/>
        <v>2007 год</v>
      </c>
      <c r="G298" s="530" t="str">
        <f t="shared" si="157"/>
        <v>2008 год</v>
      </c>
      <c r="H298" s="530" t="str">
        <f t="shared" si="157"/>
        <v>2009 год</v>
      </c>
      <c r="I298" s="530" t="str">
        <f t="shared" si="157"/>
        <v>2010 год</v>
      </c>
      <c r="J298" s="530" t="str">
        <f t="shared" si="157"/>
        <v>2011 год</v>
      </c>
      <c r="K298" s="530" t="str">
        <f t="shared" si="157"/>
        <v>2012 год</v>
      </c>
      <c r="L298" s="530" t="str">
        <f t="shared" si="157"/>
        <v>2013 год</v>
      </c>
      <c r="M298" s="530" t="str">
        <f t="shared" si="157"/>
        <v>2014 год</v>
      </c>
      <c r="N298" s="530" t="str">
        <f t="shared" si="157"/>
        <v>2015 год</v>
      </c>
      <c r="O298" s="530" t="str">
        <f t="shared" si="157"/>
        <v>2016 год</v>
      </c>
      <c r="P298" s="530" t="str">
        <f t="shared" si="157"/>
        <v>2017 год</v>
      </c>
      <c r="Q298" s="530" t="str">
        <f t="shared" si="157"/>
        <v>2018 год</v>
      </c>
      <c r="R298" s="530" t="str">
        <f t="shared" si="157"/>
        <v>2019 год</v>
      </c>
      <c r="S298" s="530" t="str">
        <f t="shared" si="157"/>
        <v>2020 год</v>
      </c>
      <c r="T298" s="530" t="str">
        <f t="shared" si="157"/>
        <v>2021 год</v>
      </c>
      <c r="U298" s="530" t="str">
        <f t="shared" si="157"/>
        <v>2022 год</v>
      </c>
      <c r="V298" s="530" t="str">
        <f t="shared" si="157"/>
        <v>2023 год</v>
      </c>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row>
    <row r="299" spans="1:52" x14ac:dyDescent="0.25">
      <c r="A299" s="68" t="s">
        <v>49</v>
      </c>
      <c r="B299" s="91"/>
      <c r="C299" s="69"/>
      <c r="D299" s="70"/>
      <c r="E299" s="70"/>
      <c r="F299" s="70"/>
      <c r="G299" s="70"/>
      <c r="H299" s="70"/>
      <c r="I299" s="71"/>
      <c r="J299" s="71"/>
      <c r="K299" s="71"/>
      <c r="L299" s="71"/>
      <c r="M299" s="71"/>
      <c r="N299" s="71"/>
      <c r="O299" s="71"/>
      <c r="P299" s="71"/>
      <c r="Q299" s="71"/>
      <c r="R299" s="71"/>
      <c r="S299" s="72"/>
      <c r="T299" s="73"/>
      <c r="U299" s="71"/>
      <c r="V299" s="72"/>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row>
    <row r="300" spans="1:52" x14ac:dyDescent="0.25">
      <c r="A300" s="78" t="s">
        <v>0</v>
      </c>
      <c r="B300" s="92" t="s">
        <v>50</v>
      </c>
      <c r="C300" s="589">
        <v>0</v>
      </c>
      <c r="D300" s="590">
        <v>0</v>
      </c>
      <c r="E300" s="590">
        <v>0</v>
      </c>
      <c r="F300" s="590">
        <v>8.1</v>
      </c>
      <c r="G300" s="590">
        <v>8.6999999999999993</v>
      </c>
      <c r="H300" s="590">
        <v>11.8</v>
      </c>
      <c r="I300" s="590">
        <v>8.6</v>
      </c>
      <c r="J300" s="590">
        <v>6.1</v>
      </c>
      <c r="K300" s="590">
        <v>14</v>
      </c>
      <c r="L300" s="590">
        <v>8.6</v>
      </c>
      <c r="M300" s="590">
        <v>18.399999999999999</v>
      </c>
      <c r="N300" s="590">
        <v>19.3</v>
      </c>
      <c r="O300" s="590">
        <v>31.9</v>
      </c>
      <c r="P300" s="590">
        <v>15.3</v>
      </c>
      <c r="Q300" s="590">
        <v>2.9</v>
      </c>
      <c r="R300" s="590">
        <v>22.8</v>
      </c>
      <c r="S300" s="591">
        <v>14.8</v>
      </c>
      <c r="T300" s="118">
        <v>8.8989989200000004</v>
      </c>
      <c r="U300" s="119">
        <v>9.6229966099999995</v>
      </c>
      <c r="V300" s="120">
        <v>10.34700018</v>
      </c>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row>
    <row r="301" spans="1:52" x14ac:dyDescent="0.25">
      <c r="A301" s="78" t="s">
        <v>1</v>
      </c>
      <c r="B301" s="92" t="s">
        <v>50</v>
      </c>
      <c r="C301" s="589">
        <v>0</v>
      </c>
      <c r="D301" s="590">
        <v>0</v>
      </c>
      <c r="E301" s="590">
        <v>0</v>
      </c>
      <c r="F301" s="590">
        <v>3.8</v>
      </c>
      <c r="G301" s="590">
        <v>11.8</v>
      </c>
      <c r="H301" s="590">
        <v>7.2</v>
      </c>
      <c r="I301" s="590">
        <v>14.9</v>
      </c>
      <c r="J301" s="590">
        <v>25.6</v>
      </c>
      <c r="K301" s="590">
        <v>3</v>
      </c>
      <c r="L301" s="590"/>
      <c r="M301" s="590">
        <v>3.2</v>
      </c>
      <c r="N301" s="590">
        <v>0</v>
      </c>
      <c r="O301" s="590">
        <v>0</v>
      </c>
      <c r="P301" s="590">
        <v>0</v>
      </c>
      <c r="Q301" s="590">
        <v>25.4</v>
      </c>
      <c r="R301" s="590">
        <v>10.199999999999999</v>
      </c>
      <c r="S301" s="591">
        <v>17.399999999999999</v>
      </c>
      <c r="T301" s="118">
        <v>11.124997219999999</v>
      </c>
      <c r="U301" s="119">
        <v>12.01499615</v>
      </c>
      <c r="V301" s="120">
        <v>12.903995200000001</v>
      </c>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row>
    <row r="302" spans="1:52" x14ac:dyDescent="0.25">
      <c r="A302" s="78" t="s">
        <v>2</v>
      </c>
      <c r="B302" s="92" t="s">
        <v>50</v>
      </c>
      <c r="C302" s="589">
        <v>0</v>
      </c>
      <c r="D302" s="590">
        <v>0</v>
      </c>
      <c r="E302" s="590">
        <v>0</v>
      </c>
      <c r="F302" s="590">
        <v>17</v>
      </c>
      <c r="G302" s="590">
        <v>13.6</v>
      </c>
      <c r="H302" s="590">
        <v>15.1</v>
      </c>
      <c r="I302" s="590">
        <v>11.3</v>
      </c>
      <c r="J302" s="590">
        <v>17.899999999999999</v>
      </c>
      <c r="K302" s="590">
        <v>13.3</v>
      </c>
      <c r="L302" s="590">
        <v>18.899999999999999</v>
      </c>
      <c r="M302" s="590">
        <v>13.8</v>
      </c>
      <c r="N302" s="590">
        <v>22.9</v>
      </c>
      <c r="O302" s="590">
        <v>15.5</v>
      </c>
      <c r="P302" s="590">
        <v>21.3</v>
      </c>
      <c r="Q302" s="590">
        <v>18.2</v>
      </c>
      <c r="R302" s="590">
        <v>17.5</v>
      </c>
      <c r="S302" s="591">
        <v>20</v>
      </c>
      <c r="T302" s="118">
        <v>11.91699614</v>
      </c>
      <c r="U302" s="119">
        <v>12.87699868</v>
      </c>
      <c r="V302" s="120">
        <v>13.83699754</v>
      </c>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row>
    <row r="303" spans="1:52" x14ac:dyDescent="0.25">
      <c r="A303" s="78" t="s">
        <v>3</v>
      </c>
      <c r="B303" s="92" t="s">
        <v>50</v>
      </c>
      <c r="C303" s="589">
        <v>0</v>
      </c>
      <c r="D303" s="590">
        <v>0</v>
      </c>
      <c r="E303" s="590">
        <v>0</v>
      </c>
      <c r="F303" s="590">
        <v>0</v>
      </c>
      <c r="G303" s="590">
        <v>11.4</v>
      </c>
      <c r="H303" s="590">
        <v>28.8</v>
      </c>
      <c r="I303" s="590">
        <v>0</v>
      </c>
      <c r="J303" s="590"/>
      <c r="K303" s="590"/>
      <c r="L303" s="590">
        <v>39.299999999999997</v>
      </c>
      <c r="M303" s="590">
        <v>133.30000000000001</v>
      </c>
      <c r="N303" s="590">
        <v>57.5</v>
      </c>
      <c r="O303" s="590">
        <v>2.9</v>
      </c>
      <c r="P303" s="590">
        <v>87</v>
      </c>
      <c r="Q303" s="590">
        <v>40</v>
      </c>
      <c r="R303" s="590">
        <v>127.2</v>
      </c>
      <c r="S303" s="591">
        <v>79.099999999999994</v>
      </c>
      <c r="T303" s="118">
        <v>53.381999999999998</v>
      </c>
      <c r="U303" s="119">
        <v>57.704000000000001</v>
      </c>
      <c r="V303" s="120">
        <v>62.024999999999999</v>
      </c>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row>
    <row r="304" spans="1:52" x14ac:dyDescent="0.25">
      <c r="A304" s="78" t="s">
        <v>4</v>
      </c>
      <c r="B304" s="92" t="s">
        <v>50</v>
      </c>
      <c r="C304" s="589">
        <v>2.2000000000000002</v>
      </c>
      <c r="D304" s="590">
        <v>1</v>
      </c>
      <c r="E304" s="590">
        <v>3.7</v>
      </c>
      <c r="F304" s="590">
        <v>0</v>
      </c>
      <c r="G304" s="590">
        <v>11.4</v>
      </c>
      <c r="H304" s="590">
        <v>27.3</v>
      </c>
      <c r="I304" s="590">
        <v>4</v>
      </c>
      <c r="J304" s="590">
        <v>2</v>
      </c>
      <c r="K304" s="590">
        <v>26</v>
      </c>
      <c r="L304" s="590">
        <v>22.6</v>
      </c>
      <c r="M304" s="590">
        <v>8</v>
      </c>
      <c r="N304" s="590">
        <v>11.8</v>
      </c>
      <c r="O304" s="590">
        <v>12.7</v>
      </c>
      <c r="P304" s="590">
        <v>0</v>
      </c>
      <c r="Q304" s="590">
        <v>0</v>
      </c>
      <c r="R304" s="590">
        <v>0</v>
      </c>
      <c r="S304" s="591">
        <v>0</v>
      </c>
      <c r="T304" s="118">
        <v>0</v>
      </c>
      <c r="U304" s="119">
        <v>0</v>
      </c>
      <c r="V304" s="120">
        <v>0</v>
      </c>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row>
    <row r="305" spans="1:49" x14ac:dyDescent="0.25">
      <c r="A305" s="78" t="s">
        <v>5</v>
      </c>
      <c r="B305" s="92" t="s">
        <v>50</v>
      </c>
      <c r="C305" s="589">
        <v>0</v>
      </c>
      <c r="D305" s="590">
        <v>0</v>
      </c>
      <c r="E305" s="590">
        <v>0</v>
      </c>
      <c r="F305" s="590">
        <v>0</v>
      </c>
      <c r="G305" s="590">
        <v>0</v>
      </c>
      <c r="H305" s="590">
        <v>0</v>
      </c>
      <c r="I305" s="590">
        <v>0</v>
      </c>
      <c r="J305" s="590">
        <v>0</v>
      </c>
      <c r="K305" s="590">
        <v>0</v>
      </c>
      <c r="L305" s="590">
        <v>0</v>
      </c>
      <c r="M305" s="590">
        <v>0</v>
      </c>
      <c r="N305" s="590">
        <v>0</v>
      </c>
      <c r="O305" s="590">
        <v>0</v>
      </c>
      <c r="P305" s="590">
        <v>25</v>
      </c>
      <c r="Q305" s="590">
        <v>0</v>
      </c>
      <c r="R305" s="590">
        <v>0</v>
      </c>
      <c r="S305" s="591">
        <v>0</v>
      </c>
      <c r="T305" s="118">
        <v>0</v>
      </c>
      <c r="U305" s="119">
        <v>0</v>
      </c>
      <c r="V305" s="120">
        <v>0</v>
      </c>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row>
    <row r="306" spans="1:49" x14ac:dyDescent="0.25">
      <c r="A306" s="78" t="s">
        <v>6</v>
      </c>
      <c r="B306" s="92" t="s">
        <v>50</v>
      </c>
      <c r="C306" s="589">
        <v>0</v>
      </c>
      <c r="D306" s="590">
        <v>0</v>
      </c>
      <c r="E306" s="590">
        <v>0</v>
      </c>
      <c r="F306" s="590">
        <v>0</v>
      </c>
      <c r="G306" s="590">
        <v>0</v>
      </c>
      <c r="H306" s="590">
        <v>0</v>
      </c>
      <c r="I306" s="590">
        <v>0</v>
      </c>
      <c r="J306" s="590">
        <v>0</v>
      </c>
      <c r="K306" s="590">
        <v>0</v>
      </c>
      <c r="L306" s="590">
        <v>0</v>
      </c>
      <c r="M306" s="590">
        <v>0</v>
      </c>
      <c r="N306" s="590">
        <v>0</v>
      </c>
      <c r="O306" s="590">
        <v>0</v>
      </c>
      <c r="P306" s="590">
        <v>0</v>
      </c>
      <c r="Q306" s="590">
        <v>0</v>
      </c>
      <c r="R306" s="590">
        <v>0</v>
      </c>
      <c r="S306" s="591">
        <v>0</v>
      </c>
      <c r="T306" s="118">
        <v>0</v>
      </c>
      <c r="U306" s="119">
        <v>0</v>
      </c>
      <c r="V306" s="120">
        <v>0</v>
      </c>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row>
    <row r="307" spans="1:49" x14ac:dyDescent="0.25">
      <c r="A307" s="78" t="s">
        <v>7</v>
      </c>
      <c r="B307" s="92" t="s">
        <v>50</v>
      </c>
      <c r="C307" s="589">
        <v>22.4</v>
      </c>
      <c r="D307" s="590">
        <v>23.1</v>
      </c>
      <c r="E307" s="590">
        <v>24.1</v>
      </c>
      <c r="F307" s="590">
        <v>25.9</v>
      </c>
      <c r="G307" s="590">
        <v>25.5</v>
      </c>
      <c r="H307" s="590">
        <v>28.3</v>
      </c>
      <c r="I307" s="590">
        <v>29.1</v>
      </c>
      <c r="J307" s="590">
        <v>29</v>
      </c>
      <c r="K307" s="590">
        <v>26.9</v>
      </c>
      <c r="L307" s="590">
        <v>40.299999999999997</v>
      </c>
      <c r="M307" s="590">
        <v>36.9</v>
      </c>
      <c r="N307" s="590">
        <v>44.9</v>
      </c>
      <c r="O307" s="590">
        <v>52.1</v>
      </c>
      <c r="P307" s="590">
        <v>48.5</v>
      </c>
      <c r="Q307" s="590">
        <v>44.7</v>
      </c>
      <c r="R307" s="590">
        <v>39.299999999999997</v>
      </c>
      <c r="S307" s="591">
        <v>42.7</v>
      </c>
      <c r="T307" s="118">
        <v>26.972998530000002</v>
      </c>
      <c r="U307" s="119">
        <v>29.14199721</v>
      </c>
      <c r="V307" s="120">
        <v>31.310996800000002</v>
      </c>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row>
    <row r="308" spans="1:49" x14ac:dyDescent="0.25">
      <c r="A308" s="78" t="s">
        <v>8</v>
      </c>
      <c r="B308" s="92" t="s">
        <v>50</v>
      </c>
      <c r="C308" s="589">
        <v>0</v>
      </c>
      <c r="D308" s="590">
        <v>0</v>
      </c>
      <c r="E308" s="590">
        <v>0</v>
      </c>
      <c r="F308" s="590">
        <v>0</v>
      </c>
      <c r="G308" s="590">
        <v>7.9</v>
      </c>
      <c r="H308" s="590">
        <v>18.3</v>
      </c>
      <c r="I308" s="590">
        <v>18.600000000000001</v>
      </c>
      <c r="J308" s="590">
        <v>0</v>
      </c>
      <c r="K308" s="590">
        <v>0</v>
      </c>
      <c r="L308" s="590">
        <v>0</v>
      </c>
      <c r="M308" s="590">
        <v>0</v>
      </c>
      <c r="N308" s="590">
        <v>0</v>
      </c>
      <c r="O308" s="590">
        <v>0</v>
      </c>
      <c r="P308" s="590">
        <v>0</v>
      </c>
      <c r="Q308" s="590">
        <v>0</v>
      </c>
      <c r="R308" s="590">
        <v>0</v>
      </c>
      <c r="S308" s="591">
        <v>0</v>
      </c>
      <c r="T308" s="118">
        <v>0</v>
      </c>
      <c r="U308" s="119">
        <v>0</v>
      </c>
      <c r="V308" s="120">
        <v>0</v>
      </c>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row>
    <row r="309" spans="1:49" x14ac:dyDescent="0.25">
      <c r="A309" s="78" t="s">
        <v>9</v>
      </c>
      <c r="B309" s="92" t="s">
        <v>50</v>
      </c>
      <c r="C309" s="589">
        <v>0</v>
      </c>
      <c r="D309" s="590">
        <v>0</v>
      </c>
      <c r="E309" s="590">
        <v>0</v>
      </c>
      <c r="F309" s="590">
        <v>0</v>
      </c>
      <c r="G309" s="590">
        <v>0</v>
      </c>
      <c r="H309" s="590">
        <v>12</v>
      </c>
      <c r="I309" s="590">
        <v>5.0999999999999996</v>
      </c>
      <c r="J309" s="590">
        <v>31.7</v>
      </c>
      <c r="K309" s="590">
        <v>24.6</v>
      </c>
      <c r="L309" s="590">
        <v>26.3</v>
      </c>
      <c r="M309" s="590">
        <v>23.4</v>
      </c>
      <c r="N309" s="590">
        <v>27.9</v>
      </c>
      <c r="O309" s="590">
        <v>15.2</v>
      </c>
      <c r="P309" s="590">
        <v>19</v>
      </c>
      <c r="Q309" s="590">
        <v>6.2</v>
      </c>
      <c r="R309" s="590">
        <v>17.100000000000001</v>
      </c>
      <c r="S309" s="591">
        <v>70.5</v>
      </c>
      <c r="T309" s="118">
        <v>0</v>
      </c>
      <c r="U309" s="119">
        <v>0</v>
      </c>
      <c r="V309" s="120">
        <v>0</v>
      </c>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row>
    <row r="310" spans="1:49" x14ac:dyDescent="0.25">
      <c r="A310" s="78" t="s">
        <v>10</v>
      </c>
      <c r="B310" s="92" t="s">
        <v>50</v>
      </c>
      <c r="C310" s="589">
        <v>0</v>
      </c>
      <c r="D310" s="590">
        <v>0</v>
      </c>
      <c r="E310" s="590">
        <v>5</v>
      </c>
      <c r="F310" s="590">
        <v>0</v>
      </c>
      <c r="G310" s="590">
        <v>0</v>
      </c>
      <c r="H310" s="590">
        <v>0</v>
      </c>
      <c r="I310" s="590">
        <v>16.7</v>
      </c>
      <c r="J310" s="590"/>
      <c r="K310" s="590">
        <v>7.8</v>
      </c>
      <c r="L310" s="590"/>
      <c r="M310" s="590"/>
      <c r="N310" s="590">
        <v>29.3</v>
      </c>
      <c r="O310" s="590">
        <v>20.99</v>
      </c>
      <c r="P310" s="590">
        <v>46.3</v>
      </c>
      <c r="Q310" s="590">
        <v>31.2</v>
      </c>
      <c r="R310" s="590">
        <v>28.9</v>
      </c>
      <c r="S310" s="591">
        <v>35.200000000000003</v>
      </c>
      <c r="T310" s="118">
        <v>0</v>
      </c>
      <c r="U310" s="119">
        <v>0</v>
      </c>
      <c r="V310" s="120">
        <v>0</v>
      </c>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row>
    <row r="311" spans="1:49" x14ac:dyDescent="0.25">
      <c r="A311" s="74" t="s">
        <v>51</v>
      </c>
      <c r="B311" s="520"/>
      <c r="C311" s="521"/>
      <c r="D311" s="522"/>
      <c r="E311" s="522"/>
      <c r="F311" s="522"/>
      <c r="G311" s="522"/>
      <c r="H311" s="522"/>
      <c r="I311" s="523"/>
      <c r="J311" s="523"/>
      <c r="K311" s="523"/>
      <c r="L311" s="523"/>
      <c r="M311" s="523"/>
      <c r="N311" s="523"/>
      <c r="O311" s="523"/>
      <c r="P311" s="523"/>
      <c r="Q311" s="523"/>
      <c r="R311" s="523"/>
      <c r="S311" s="524"/>
      <c r="T311" s="525"/>
      <c r="U311" s="523"/>
      <c r="V311" s="52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row>
    <row r="312" spans="1:49" x14ac:dyDescent="0.25">
      <c r="A312" s="78" t="s">
        <v>0</v>
      </c>
      <c r="B312" s="92" t="s">
        <v>50</v>
      </c>
      <c r="C312" s="589">
        <v>0</v>
      </c>
      <c r="D312" s="590">
        <v>10</v>
      </c>
      <c r="E312" s="590">
        <v>0</v>
      </c>
      <c r="F312" s="590">
        <v>15.3</v>
      </c>
      <c r="G312" s="590">
        <v>28.5</v>
      </c>
      <c r="H312" s="590">
        <v>21.6</v>
      </c>
      <c r="I312" s="590">
        <v>15.5</v>
      </c>
      <c r="J312" s="590">
        <v>21.3</v>
      </c>
      <c r="K312" s="590">
        <v>18.8</v>
      </c>
      <c r="L312" s="590">
        <v>17.3</v>
      </c>
      <c r="M312" s="590">
        <v>25</v>
      </c>
      <c r="N312" s="590">
        <v>26.9</v>
      </c>
      <c r="O312" s="590">
        <v>31.6</v>
      </c>
      <c r="P312" s="590">
        <v>33.4</v>
      </c>
      <c r="Q312" s="590">
        <v>22.3</v>
      </c>
      <c r="R312" s="590">
        <v>26.3</v>
      </c>
      <c r="S312" s="591">
        <v>30.5</v>
      </c>
      <c r="T312" s="118">
        <v>17.047998459999999</v>
      </c>
      <c r="U312" s="119">
        <v>18.424995110000001</v>
      </c>
      <c r="V312" s="120">
        <v>19.802002349999999</v>
      </c>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row>
    <row r="313" spans="1:49" x14ac:dyDescent="0.25">
      <c r="A313" s="78" t="s">
        <v>1</v>
      </c>
      <c r="B313" s="92" t="s">
        <v>50</v>
      </c>
      <c r="C313" s="589">
        <v>0</v>
      </c>
      <c r="D313" s="590">
        <v>0</v>
      </c>
      <c r="E313" s="590">
        <v>0</v>
      </c>
      <c r="F313" s="590">
        <v>3.3</v>
      </c>
      <c r="G313" s="590">
        <v>17.3</v>
      </c>
      <c r="H313" s="590">
        <v>9.1</v>
      </c>
      <c r="I313" s="590">
        <v>5.3</v>
      </c>
      <c r="J313" s="590">
        <v>12</v>
      </c>
      <c r="K313" s="590">
        <v>16.2</v>
      </c>
      <c r="L313" s="590">
        <v>13</v>
      </c>
      <c r="M313" s="590">
        <v>33.299999999999997</v>
      </c>
      <c r="N313" s="590">
        <v>15.9</v>
      </c>
      <c r="O313" s="590">
        <v>13.8</v>
      </c>
      <c r="P313" s="590">
        <v>26.8</v>
      </c>
      <c r="Q313" s="590">
        <v>13.4</v>
      </c>
      <c r="R313" s="590">
        <v>13.5</v>
      </c>
      <c r="S313" s="591">
        <v>16.399999999999999</v>
      </c>
      <c r="T313" s="118">
        <v>9.2989978099999995</v>
      </c>
      <c r="U313" s="119">
        <v>10.04999699</v>
      </c>
      <c r="V313" s="120">
        <v>10.79999606</v>
      </c>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row>
    <row r="314" spans="1:49" x14ac:dyDescent="0.25">
      <c r="A314" s="78" t="s">
        <v>2</v>
      </c>
      <c r="B314" s="92" t="s">
        <v>50</v>
      </c>
      <c r="C314" s="589">
        <v>0</v>
      </c>
      <c r="D314" s="590">
        <v>0</v>
      </c>
      <c r="E314" s="590">
        <v>0</v>
      </c>
      <c r="F314" s="590">
        <v>16.2</v>
      </c>
      <c r="G314" s="590">
        <v>15.8</v>
      </c>
      <c r="H314" s="590">
        <v>17.399999999999999</v>
      </c>
      <c r="I314" s="590">
        <v>14.1</v>
      </c>
      <c r="J314" s="590">
        <v>20.8</v>
      </c>
      <c r="K314" s="590">
        <v>13.3</v>
      </c>
      <c r="L314" s="590">
        <v>17.8</v>
      </c>
      <c r="M314" s="590">
        <v>16.3</v>
      </c>
      <c r="N314" s="590">
        <v>19.399999999999999</v>
      </c>
      <c r="O314" s="590">
        <v>22.9</v>
      </c>
      <c r="P314" s="590">
        <v>24.4</v>
      </c>
      <c r="Q314" s="590">
        <v>15.7</v>
      </c>
      <c r="R314" s="590">
        <v>23.2</v>
      </c>
      <c r="S314" s="591">
        <v>21.5</v>
      </c>
      <c r="T314" s="118">
        <v>13.00699558</v>
      </c>
      <c r="U314" s="119">
        <v>14.05799856</v>
      </c>
      <c r="V314" s="120">
        <v>15.10799699</v>
      </c>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row>
    <row r="315" spans="1:49" x14ac:dyDescent="0.25">
      <c r="A315" s="78" t="s">
        <v>3</v>
      </c>
      <c r="B315" s="92" t="s">
        <v>50</v>
      </c>
      <c r="C315" s="589">
        <v>0</v>
      </c>
      <c r="D315" s="590">
        <v>0</v>
      </c>
      <c r="E315" s="590">
        <v>23.3</v>
      </c>
      <c r="F315" s="590">
        <v>27</v>
      </c>
      <c r="G315" s="590">
        <v>43.1</v>
      </c>
      <c r="H315" s="590">
        <v>32.9</v>
      </c>
      <c r="I315" s="590">
        <v>89.7</v>
      </c>
      <c r="J315" s="590">
        <v>0</v>
      </c>
      <c r="K315" s="590">
        <v>10</v>
      </c>
      <c r="L315" s="590">
        <v>8</v>
      </c>
      <c r="M315" s="590">
        <v>8.4</v>
      </c>
      <c r="N315" s="590">
        <v>0</v>
      </c>
      <c r="O315" s="590">
        <v>0</v>
      </c>
      <c r="P315" s="590">
        <v>0</v>
      </c>
      <c r="Q315" s="590">
        <v>0</v>
      </c>
      <c r="R315" s="590">
        <v>0</v>
      </c>
      <c r="S315" s="591">
        <v>0</v>
      </c>
      <c r="T315" s="118">
        <v>0</v>
      </c>
      <c r="U315" s="119">
        <v>0</v>
      </c>
      <c r="V315" s="120">
        <v>0</v>
      </c>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row>
    <row r="316" spans="1:49" x14ac:dyDescent="0.25">
      <c r="A316" s="78" t="s">
        <v>4</v>
      </c>
      <c r="B316" s="92" t="s">
        <v>50</v>
      </c>
      <c r="C316" s="589">
        <v>0</v>
      </c>
      <c r="D316" s="590">
        <v>0</v>
      </c>
      <c r="E316" s="590">
        <v>0</v>
      </c>
      <c r="F316" s="590">
        <v>0</v>
      </c>
      <c r="G316" s="590">
        <v>0</v>
      </c>
      <c r="H316" s="590">
        <v>18.2</v>
      </c>
      <c r="I316" s="590">
        <v>25.1</v>
      </c>
      <c r="J316" s="590">
        <v>26.7</v>
      </c>
      <c r="K316" s="590">
        <v>0</v>
      </c>
      <c r="L316" s="590">
        <v>0</v>
      </c>
      <c r="M316" s="590">
        <v>0</v>
      </c>
      <c r="N316" s="590">
        <v>0</v>
      </c>
      <c r="O316" s="590">
        <v>0</v>
      </c>
      <c r="P316" s="590">
        <v>0</v>
      </c>
      <c r="Q316" s="590">
        <v>31</v>
      </c>
      <c r="R316" s="590">
        <v>31</v>
      </c>
      <c r="S316" s="591">
        <v>31</v>
      </c>
      <c r="T316" s="118">
        <v>19.831</v>
      </c>
      <c r="U316" s="119">
        <v>21.425999999999998</v>
      </c>
      <c r="V316" s="120">
        <v>23.021999999999998</v>
      </c>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row>
    <row r="317" spans="1:49" x14ac:dyDescent="0.25">
      <c r="A317" s="78" t="s">
        <v>5</v>
      </c>
      <c r="B317" s="92" t="s">
        <v>50</v>
      </c>
      <c r="C317" s="589">
        <v>0</v>
      </c>
      <c r="D317" s="590">
        <v>0</v>
      </c>
      <c r="E317" s="590">
        <v>0</v>
      </c>
      <c r="F317" s="590">
        <v>0</v>
      </c>
      <c r="G317" s="590">
        <v>0</v>
      </c>
      <c r="H317" s="590">
        <v>0</v>
      </c>
      <c r="I317" s="590">
        <v>9.3000000000000007</v>
      </c>
      <c r="J317" s="590">
        <v>0</v>
      </c>
      <c r="K317" s="590">
        <v>0</v>
      </c>
      <c r="L317" s="590">
        <v>0</v>
      </c>
      <c r="M317" s="590">
        <v>0</v>
      </c>
      <c r="N317" s="590">
        <v>0</v>
      </c>
      <c r="O317" s="590">
        <v>0</v>
      </c>
      <c r="P317" s="590">
        <v>13.4</v>
      </c>
      <c r="Q317" s="590">
        <v>0</v>
      </c>
      <c r="R317" s="590">
        <v>0</v>
      </c>
      <c r="S317" s="591">
        <v>0</v>
      </c>
      <c r="T317" s="118">
        <v>0</v>
      </c>
      <c r="U317" s="119">
        <v>0</v>
      </c>
      <c r="V317" s="120">
        <v>0</v>
      </c>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row>
    <row r="318" spans="1:49" x14ac:dyDescent="0.25">
      <c r="A318" s="78" t="s">
        <v>6</v>
      </c>
      <c r="B318" s="92" t="s">
        <v>50</v>
      </c>
      <c r="C318" s="589">
        <v>0</v>
      </c>
      <c r="D318" s="590">
        <v>0</v>
      </c>
      <c r="E318" s="590">
        <v>0</v>
      </c>
      <c r="F318" s="590">
        <v>0</v>
      </c>
      <c r="G318" s="590">
        <v>0</v>
      </c>
      <c r="H318" s="590">
        <v>0</v>
      </c>
      <c r="I318" s="590">
        <v>0</v>
      </c>
      <c r="J318" s="590">
        <v>0</v>
      </c>
      <c r="K318" s="590">
        <v>0</v>
      </c>
      <c r="L318" s="590">
        <v>0</v>
      </c>
      <c r="M318" s="590">
        <v>0</v>
      </c>
      <c r="N318" s="590">
        <v>0</v>
      </c>
      <c r="O318" s="590">
        <v>0</v>
      </c>
      <c r="P318" s="590">
        <v>0</v>
      </c>
      <c r="Q318" s="590">
        <v>0</v>
      </c>
      <c r="R318" s="590">
        <v>0</v>
      </c>
      <c r="S318" s="591">
        <v>0</v>
      </c>
      <c r="T318" s="118">
        <v>0</v>
      </c>
      <c r="U318" s="119">
        <v>0</v>
      </c>
      <c r="V318" s="120">
        <v>0</v>
      </c>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row>
    <row r="319" spans="1:49" x14ac:dyDescent="0.25">
      <c r="A319" s="78" t="s">
        <v>7</v>
      </c>
      <c r="B319" s="92" t="s">
        <v>50</v>
      </c>
      <c r="C319" s="589">
        <v>25.9</v>
      </c>
      <c r="D319" s="590">
        <v>35.700000000000003</v>
      </c>
      <c r="E319" s="590">
        <v>41.7</v>
      </c>
      <c r="F319" s="590">
        <v>34.1</v>
      </c>
      <c r="G319" s="590">
        <v>34.200000000000003</v>
      </c>
      <c r="H319" s="590">
        <v>37.6</v>
      </c>
      <c r="I319" s="590">
        <v>37.9</v>
      </c>
      <c r="J319" s="590">
        <v>38.799999999999997</v>
      </c>
      <c r="K319" s="590">
        <v>37.1</v>
      </c>
      <c r="L319" s="590">
        <v>40.4</v>
      </c>
      <c r="M319" s="590">
        <v>40.4</v>
      </c>
      <c r="N319" s="590">
        <v>43</v>
      </c>
      <c r="O319" s="590">
        <v>38.299999999999997</v>
      </c>
      <c r="P319" s="590">
        <v>45.4</v>
      </c>
      <c r="Q319" s="590">
        <v>44.1</v>
      </c>
      <c r="R319" s="590">
        <v>42.5</v>
      </c>
      <c r="S319" s="591">
        <v>43.3</v>
      </c>
      <c r="T319" s="118">
        <v>27.68199804</v>
      </c>
      <c r="U319" s="119">
        <v>29.907997040000001</v>
      </c>
      <c r="V319" s="120">
        <v>32.134995410000002</v>
      </c>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row>
    <row r="320" spans="1:49" x14ac:dyDescent="0.25">
      <c r="A320" s="78" t="s">
        <v>8</v>
      </c>
      <c r="B320" s="92" t="s">
        <v>50</v>
      </c>
      <c r="C320" s="589">
        <v>0</v>
      </c>
      <c r="D320" s="590">
        <v>0</v>
      </c>
      <c r="E320" s="590">
        <v>10</v>
      </c>
      <c r="F320" s="590">
        <v>0</v>
      </c>
      <c r="G320" s="590">
        <v>0</v>
      </c>
      <c r="H320" s="590">
        <v>20</v>
      </c>
      <c r="I320" s="590">
        <v>3</v>
      </c>
      <c r="J320" s="590">
        <v>0</v>
      </c>
      <c r="K320" s="590">
        <v>0</v>
      </c>
      <c r="L320" s="590">
        <v>0</v>
      </c>
      <c r="M320" s="590">
        <v>0</v>
      </c>
      <c r="N320" s="590">
        <v>0</v>
      </c>
      <c r="O320" s="590">
        <v>0</v>
      </c>
      <c r="P320" s="590">
        <v>0</v>
      </c>
      <c r="Q320" s="590">
        <v>0</v>
      </c>
      <c r="R320" s="590">
        <v>0</v>
      </c>
      <c r="S320" s="591">
        <v>0</v>
      </c>
      <c r="T320" s="118">
        <v>0</v>
      </c>
      <c r="U320" s="119">
        <v>0</v>
      </c>
      <c r="V320" s="120">
        <v>0</v>
      </c>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row>
    <row r="321" spans="1:49" x14ac:dyDescent="0.25">
      <c r="A321" s="78" t="s">
        <v>9</v>
      </c>
      <c r="B321" s="92" t="s">
        <v>50</v>
      </c>
      <c r="C321" s="589">
        <v>0</v>
      </c>
      <c r="D321" s="590">
        <v>0</v>
      </c>
      <c r="E321" s="590">
        <v>0</v>
      </c>
      <c r="F321" s="590">
        <v>0</v>
      </c>
      <c r="G321" s="590">
        <v>0</v>
      </c>
      <c r="H321" s="590">
        <v>38.9</v>
      </c>
      <c r="I321" s="590">
        <v>27.4</v>
      </c>
      <c r="J321" s="590">
        <v>27.7</v>
      </c>
      <c r="K321" s="590">
        <v>24</v>
      </c>
      <c r="L321" s="590">
        <v>29.7</v>
      </c>
      <c r="M321" s="590">
        <v>30.2</v>
      </c>
      <c r="N321" s="590">
        <v>30.2</v>
      </c>
      <c r="O321" s="590">
        <v>28.4</v>
      </c>
      <c r="P321" s="590">
        <v>31.6</v>
      </c>
      <c r="Q321" s="590">
        <v>9.4</v>
      </c>
      <c r="R321" s="590">
        <v>6.7</v>
      </c>
      <c r="S321" s="591">
        <v>8</v>
      </c>
      <c r="T321" s="118">
        <v>5.1079999999999997</v>
      </c>
      <c r="U321" s="119">
        <v>5.5179999999999998</v>
      </c>
      <c r="V321" s="120">
        <v>5.9279999999999999</v>
      </c>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row>
    <row r="322" spans="1:49" x14ac:dyDescent="0.25">
      <c r="A322" s="78" t="s">
        <v>10</v>
      </c>
      <c r="B322" s="92" t="s">
        <v>50</v>
      </c>
      <c r="C322" s="589">
        <v>0</v>
      </c>
      <c r="D322" s="590">
        <v>0</v>
      </c>
      <c r="E322" s="590">
        <v>5</v>
      </c>
      <c r="F322" s="590">
        <v>0</v>
      </c>
      <c r="G322" s="590">
        <v>0</v>
      </c>
      <c r="H322" s="590">
        <v>0</v>
      </c>
      <c r="I322" s="590">
        <v>0</v>
      </c>
      <c r="J322" s="590">
        <v>9</v>
      </c>
      <c r="K322" s="590">
        <v>8</v>
      </c>
      <c r="L322" s="590">
        <v>12</v>
      </c>
      <c r="M322" s="590">
        <v>13</v>
      </c>
      <c r="N322" s="590">
        <v>11</v>
      </c>
      <c r="O322" s="590">
        <v>15</v>
      </c>
      <c r="P322" s="590">
        <v>30</v>
      </c>
      <c r="Q322" s="590">
        <v>31.8</v>
      </c>
      <c r="R322" s="590">
        <v>0</v>
      </c>
      <c r="S322" s="591">
        <v>25</v>
      </c>
      <c r="T322" s="118">
        <v>0</v>
      </c>
      <c r="U322" s="119">
        <v>0</v>
      </c>
      <c r="V322" s="120">
        <v>0</v>
      </c>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row>
    <row r="323" spans="1:49" x14ac:dyDescent="0.25">
      <c r="A323" s="74" t="s">
        <v>52</v>
      </c>
      <c r="B323" s="520"/>
      <c r="C323" s="521"/>
      <c r="D323" s="522"/>
      <c r="E323" s="522"/>
      <c r="F323" s="522"/>
      <c r="G323" s="522"/>
      <c r="H323" s="522"/>
      <c r="I323" s="523"/>
      <c r="J323" s="523"/>
      <c r="K323" s="523"/>
      <c r="L323" s="523"/>
      <c r="M323" s="523"/>
      <c r="N323" s="523"/>
      <c r="O323" s="523"/>
      <c r="P323" s="523"/>
      <c r="Q323" s="523"/>
      <c r="R323" s="523"/>
      <c r="S323" s="524"/>
      <c r="T323" s="525"/>
      <c r="U323" s="523"/>
      <c r="V323" s="524"/>
      <c r="W323" s="526"/>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row>
    <row r="324" spans="1:49" x14ac:dyDescent="0.25">
      <c r="A324" s="78" t="s">
        <v>0</v>
      </c>
      <c r="B324" s="92" t="s">
        <v>50</v>
      </c>
      <c r="C324" s="589">
        <v>0</v>
      </c>
      <c r="D324" s="590">
        <v>0</v>
      </c>
      <c r="E324" s="590">
        <v>0</v>
      </c>
      <c r="F324" s="590">
        <v>0</v>
      </c>
      <c r="G324" s="590">
        <v>0</v>
      </c>
      <c r="H324" s="590">
        <v>0</v>
      </c>
      <c r="I324" s="590">
        <v>0</v>
      </c>
      <c r="J324" s="590">
        <v>0</v>
      </c>
      <c r="K324" s="590">
        <v>0</v>
      </c>
      <c r="L324" s="590">
        <v>0</v>
      </c>
      <c r="M324" s="590">
        <v>0</v>
      </c>
      <c r="N324" s="590">
        <v>0</v>
      </c>
      <c r="O324" s="590">
        <v>0</v>
      </c>
      <c r="P324" s="590">
        <v>0</v>
      </c>
      <c r="Q324" s="590">
        <v>0</v>
      </c>
      <c r="R324" s="590">
        <v>0</v>
      </c>
      <c r="S324" s="591">
        <v>0</v>
      </c>
      <c r="T324" s="118">
        <v>0</v>
      </c>
      <c r="U324" s="119">
        <v>0</v>
      </c>
      <c r="V324" s="120">
        <v>0</v>
      </c>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row>
    <row r="325" spans="1:49" x14ac:dyDescent="0.25">
      <c r="A325" s="78" t="s">
        <v>1</v>
      </c>
      <c r="B325" s="92" t="s">
        <v>50</v>
      </c>
      <c r="C325" s="589">
        <v>0</v>
      </c>
      <c r="D325" s="590">
        <v>0</v>
      </c>
      <c r="E325" s="590">
        <v>0</v>
      </c>
      <c r="F325" s="590">
        <v>0</v>
      </c>
      <c r="G325" s="590">
        <v>0</v>
      </c>
      <c r="H325" s="590">
        <v>13.2</v>
      </c>
      <c r="I325" s="590">
        <v>0</v>
      </c>
      <c r="J325" s="590">
        <v>0</v>
      </c>
      <c r="K325" s="590">
        <v>0</v>
      </c>
      <c r="L325" s="590">
        <v>0</v>
      </c>
      <c r="M325" s="590">
        <v>0</v>
      </c>
      <c r="N325" s="590">
        <v>0</v>
      </c>
      <c r="O325" s="590">
        <v>0</v>
      </c>
      <c r="P325" s="590">
        <v>0</v>
      </c>
      <c r="Q325" s="590">
        <v>0</v>
      </c>
      <c r="R325" s="590">
        <v>0</v>
      </c>
      <c r="S325" s="591">
        <v>0</v>
      </c>
      <c r="T325" s="118">
        <v>0</v>
      </c>
      <c r="U325" s="119">
        <v>0</v>
      </c>
      <c r="V325" s="120">
        <v>0</v>
      </c>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row>
    <row r="326" spans="1:49" x14ac:dyDescent="0.25">
      <c r="A326" s="78" t="s">
        <v>2</v>
      </c>
      <c r="B326" s="92" t="s">
        <v>50</v>
      </c>
      <c r="C326" s="589">
        <v>0</v>
      </c>
      <c r="D326" s="590">
        <v>0</v>
      </c>
      <c r="E326" s="590">
        <v>0</v>
      </c>
      <c r="F326" s="590">
        <v>0</v>
      </c>
      <c r="G326" s="590">
        <v>0</v>
      </c>
      <c r="H326" s="590">
        <v>0</v>
      </c>
      <c r="I326" s="590">
        <v>0</v>
      </c>
      <c r="J326" s="590">
        <v>0</v>
      </c>
      <c r="K326" s="590">
        <v>0</v>
      </c>
      <c r="L326" s="590">
        <v>0</v>
      </c>
      <c r="M326" s="590">
        <v>0</v>
      </c>
      <c r="N326" s="590">
        <v>0</v>
      </c>
      <c r="O326" s="590">
        <v>0</v>
      </c>
      <c r="P326" s="590">
        <v>0</v>
      </c>
      <c r="Q326" s="590">
        <v>0</v>
      </c>
      <c r="R326" s="590">
        <v>0</v>
      </c>
      <c r="S326" s="591">
        <v>0</v>
      </c>
      <c r="T326" s="118">
        <v>0</v>
      </c>
      <c r="U326" s="119">
        <v>0</v>
      </c>
      <c r="V326" s="120">
        <v>0</v>
      </c>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row>
    <row r="327" spans="1:49" x14ac:dyDescent="0.25">
      <c r="A327" s="78" t="s">
        <v>3</v>
      </c>
      <c r="B327" s="92" t="s">
        <v>50</v>
      </c>
      <c r="C327" s="589">
        <v>0</v>
      </c>
      <c r="D327" s="590">
        <v>0</v>
      </c>
      <c r="E327" s="590">
        <v>0</v>
      </c>
      <c r="F327" s="590">
        <v>0</v>
      </c>
      <c r="G327" s="590">
        <v>0</v>
      </c>
      <c r="H327" s="590">
        <v>0</v>
      </c>
      <c r="I327" s="590">
        <v>0</v>
      </c>
      <c r="J327" s="590">
        <v>0</v>
      </c>
      <c r="K327" s="590">
        <v>0</v>
      </c>
      <c r="L327" s="590">
        <v>0</v>
      </c>
      <c r="M327" s="590">
        <v>0</v>
      </c>
      <c r="N327" s="590">
        <v>0</v>
      </c>
      <c r="O327" s="590">
        <v>0</v>
      </c>
      <c r="P327" s="590">
        <v>0</v>
      </c>
      <c r="Q327" s="590">
        <v>0</v>
      </c>
      <c r="R327" s="590">
        <v>0</v>
      </c>
      <c r="S327" s="591">
        <v>0</v>
      </c>
      <c r="T327" s="118">
        <v>0</v>
      </c>
      <c r="U327" s="119">
        <v>0</v>
      </c>
      <c r="V327" s="120">
        <v>0</v>
      </c>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row>
    <row r="328" spans="1:49" x14ac:dyDescent="0.25">
      <c r="A328" s="78" t="s">
        <v>4</v>
      </c>
      <c r="B328" s="92" t="s">
        <v>50</v>
      </c>
      <c r="C328" s="589">
        <v>0</v>
      </c>
      <c r="D328" s="590">
        <v>0</v>
      </c>
      <c r="E328" s="590">
        <v>0</v>
      </c>
      <c r="F328" s="590">
        <v>0</v>
      </c>
      <c r="G328" s="590">
        <v>0</v>
      </c>
      <c r="H328" s="590">
        <v>0</v>
      </c>
      <c r="I328" s="590">
        <v>0</v>
      </c>
      <c r="J328" s="590">
        <v>0</v>
      </c>
      <c r="K328" s="590">
        <v>0</v>
      </c>
      <c r="L328" s="590">
        <v>0</v>
      </c>
      <c r="M328" s="590">
        <v>0</v>
      </c>
      <c r="N328" s="590">
        <v>0</v>
      </c>
      <c r="O328" s="590">
        <v>0</v>
      </c>
      <c r="P328" s="590">
        <v>0</v>
      </c>
      <c r="Q328" s="590">
        <v>0</v>
      </c>
      <c r="R328" s="590">
        <v>0</v>
      </c>
      <c r="S328" s="591">
        <v>0</v>
      </c>
      <c r="T328" s="118">
        <v>0</v>
      </c>
      <c r="U328" s="119">
        <v>0</v>
      </c>
      <c r="V328" s="120">
        <v>0</v>
      </c>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row>
    <row r="329" spans="1:49" x14ac:dyDescent="0.25">
      <c r="A329" s="78" t="s">
        <v>5</v>
      </c>
      <c r="B329" s="92" t="s">
        <v>50</v>
      </c>
      <c r="C329" s="589">
        <v>0</v>
      </c>
      <c r="D329" s="590">
        <v>0</v>
      </c>
      <c r="E329" s="590">
        <v>0</v>
      </c>
      <c r="F329" s="590">
        <v>0</v>
      </c>
      <c r="G329" s="590">
        <v>0</v>
      </c>
      <c r="H329" s="590">
        <v>0</v>
      </c>
      <c r="I329" s="590">
        <v>0</v>
      </c>
      <c r="J329" s="590">
        <v>0</v>
      </c>
      <c r="K329" s="590">
        <v>0</v>
      </c>
      <c r="L329" s="590">
        <v>0</v>
      </c>
      <c r="M329" s="590">
        <v>0</v>
      </c>
      <c r="N329" s="590">
        <v>0</v>
      </c>
      <c r="O329" s="590">
        <v>0</v>
      </c>
      <c r="P329" s="590">
        <v>0</v>
      </c>
      <c r="Q329" s="590">
        <v>0</v>
      </c>
      <c r="R329" s="590">
        <v>0</v>
      </c>
      <c r="S329" s="591">
        <v>0</v>
      </c>
      <c r="T329" s="118">
        <v>0</v>
      </c>
      <c r="U329" s="119">
        <v>0</v>
      </c>
      <c r="V329" s="120">
        <v>0</v>
      </c>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row>
    <row r="330" spans="1:49" x14ac:dyDescent="0.25">
      <c r="A330" s="78" t="s">
        <v>6</v>
      </c>
      <c r="B330" s="92" t="s">
        <v>50</v>
      </c>
      <c r="C330" s="589">
        <v>0</v>
      </c>
      <c r="D330" s="590">
        <v>0</v>
      </c>
      <c r="E330" s="590">
        <v>0</v>
      </c>
      <c r="F330" s="590">
        <v>0</v>
      </c>
      <c r="G330" s="590">
        <v>0</v>
      </c>
      <c r="H330" s="590">
        <v>0</v>
      </c>
      <c r="I330" s="590">
        <v>0</v>
      </c>
      <c r="J330" s="590">
        <v>0</v>
      </c>
      <c r="K330" s="590">
        <v>0</v>
      </c>
      <c r="L330" s="590">
        <v>0</v>
      </c>
      <c r="M330" s="590">
        <v>0</v>
      </c>
      <c r="N330" s="590">
        <v>0</v>
      </c>
      <c r="O330" s="590">
        <v>0</v>
      </c>
      <c r="P330" s="590">
        <v>0</v>
      </c>
      <c r="Q330" s="590">
        <v>0</v>
      </c>
      <c r="R330" s="590">
        <v>0</v>
      </c>
      <c r="S330" s="591">
        <v>0</v>
      </c>
      <c r="T330" s="118">
        <v>0</v>
      </c>
      <c r="U330" s="119">
        <v>0</v>
      </c>
      <c r="V330" s="120">
        <v>0</v>
      </c>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row>
    <row r="331" spans="1:49" x14ac:dyDescent="0.25">
      <c r="A331" s="78" t="s">
        <v>7</v>
      </c>
      <c r="B331" s="92" t="s">
        <v>50</v>
      </c>
      <c r="C331" s="589">
        <v>0</v>
      </c>
      <c r="D331" s="590">
        <v>0</v>
      </c>
      <c r="E331" s="590">
        <v>0</v>
      </c>
      <c r="F331" s="590">
        <v>0</v>
      </c>
      <c r="G331" s="590">
        <v>0</v>
      </c>
      <c r="H331" s="590">
        <v>0</v>
      </c>
      <c r="I331" s="590">
        <v>0</v>
      </c>
      <c r="J331" s="590">
        <v>0</v>
      </c>
      <c r="K331" s="590">
        <v>0</v>
      </c>
      <c r="L331" s="590">
        <v>0</v>
      </c>
      <c r="M331" s="590">
        <v>0</v>
      </c>
      <c r="N331" s="590">
        <v>0</v>
      </c>
      <c r="O331" s="590">
        <v>0</v>
      </c>
      <c r="P331" s="590">
        <v>0</v>
      </c>
      <c r="Q331" s="590">
        <v>0</v>
      </c>
      <c r="R331" s="590">
        <v>0</v>
      </c>
      <c r="S331" s="591">
        <v>0</v>
      </c>
      <c r="T331" s="118">
        <v>0</v>
      </c>
      <c r="U331" s="119">
        <v>0</v>
      </c>
      <c r="V331" s="120">
        <v>0</v>
      </c>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row>
    <row r="332" spans="1:49" x14ac:dyDescent="0.25">
      <c r="A332" s="78" t="s">
        <v>8</v>
      </c>
      <c r="B332" s="92" t="s">
        <v>50</v>
      </c>
      <c r="C332" s="589">
        <v>0</v>
      </c>
      <c r="D332" s="590">
        <v>0</v>
      </c>
      <c r="E332" s="590">
        <v>0</v>
      </c>
      <c r="F332" s="590">
        <v>0</v>
      </c>
      <c r="G332" s="590">
        <v>0</v>
      </c>
      <c r="H332" s="590">
        <v>0</v>
      </c>
      <c r="I332" s="590">
        <v>0</v>
      </c>
      <c r="J332" s="590">
        <v>0</v>
      </c>
      <c r="K332" s="590">
        <v>0</v>
      </c>
      <c r="L332" s="590">
        <v>0</v>
      </c>
      <c r="M332" s="590">
        <v>0</v>
      </c>
      <c r="N332" s="590">
        <v>0</v>
      </c>
      <c r="O332" s="590">
        <v>0</v>
      </c>
      <c r="P332" s="590">
        <v>0</v>
      </c>
      <c r="Q332" s="590">
        <v>0</v>
      </c>
      <c r="R332" s="590">
        <v>0</v>
      </c>
      <c r="S332" s="591">
        <v>0</v>
      </c>
      <c r="T332" s="118">
        <v>0</v>
      </c>
      <c r="U332" s="119">
        <v>0</v>
      </c>
      <c r="V332" s="120">
        <v>0</v>
      </c>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row>
    <row r="333" spans="1:49" x14ac:dyDescent="0.25">
      <c r="A333" s="78" t="s">
        <v>9</v>
      </c>
      <c r="B333" s="92" t="s">
        <v>50</v>
      </c>
      <c r="C333" s="589">
        <v>0</v>
      </c>
      <c r="D333" s="590">
        <v>0</v>
      </c>
      <c r="E333" s="590">
        <v>0</v>
      </c>
      <c r="F333" s="590">
        <v>0</v>
      </c>
      <c r="G333" s="590">
        <v>0</v>
      </c>
      <c r="H333" s="590">
        <v>0</v>
      </c>
      <c r="I333" s="590">
        <v>0</v>
      </c>
      <c r="J333" s="590">
        <v>0</v>
      </c>
      <c r="K333" s="590">
        <v>0</v>
      </c>
      <c r="L333" s="590">
        <v>0</v>
      </c>
      <c r="M333" s="590">
        <v>0</v>
      </c>
      <c r="N333" s="590">
        <v>0</v>
      </c>
      <c r="O333" s="590">
        <v>0</v>
      </c>
      <c r="P333" s="590">
        <v>0</v>
      </c>
      <c r="Q333" s="590">
        <v>0</v>
      </c>
      <c r="R333" s="590">
        <v>0</v>
      </c>
      <c r="S333" s="591">
        <v>0</v>
      </c>
      <c r="T333" s="118">
        <v>0</v>
      </c>
      <c r="U333" s="119">
        <v>0</v>
      </c>
      <c r="V333" s="120">
        <v>0</v>
      </c>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row>
    <row r="334" spans="1:49" x14ac:dyDescent="0.25">
      <c r="A334" s="78" t="s">
        <v>10</v>
      </c>
      <c r="B334" s="92" t="s">
        <v>50</v>
      </c>
      <c r="C334" s="589">
        <v>0</v>
      </c>
      <c r="D334" s="590">
        <v>0</v>
      </c>
      <c r="E334" s="590">
        <v>0</v>
      </c>
      <c r="F334" s="590">
        <v>0</v>
      </c>
      <c r="G334" s="590">
        <v>0</v>
      </c>
      <c r="H334" s="590">
        <v>0</v>
      </c>
      <c r="I334" s="590">
        <v>0</v>
      </c>
      <c r="J334" s="590">
        <v>0</v>
      </c>
      <c r="K334" s="590">
        <v>0</v>
      </c>
      <c r="L334" s="590">
        <v>0</v>
      </c>
      <c r="M334" s="590">
        <v>0</v>
      </c>
      <c r="N334" s="590">
        <v>0</v>
      </c>
      <c r="O334" s="590">
        <v>0</v>
      </c>
      <c r="P334" s="590">
        <v>0</v>
      </c>
      <c r="Q334" s="590">
        <v>0</v>
      </c>
      <c r="R334" s="590">
        <v>0</v>
      </c>
      <c r="S334" s="591">
        <v>0</v>
      </c>
      <c r="T334" s="118">
        <v>0</v>
      </c>
      <c r="U334" s="119">
        <v>0</v>
      </c>
      <c r="V334" s="120">
        <v>0</v>
      </c>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row>
    <row r="335" spans="1:49" ht="15.75" thickBot="1" x14ac:dyDescent="0.3">
      <c r="A335" s="513" t="s">
        <v>53</v>
      </c>
      <c r="B335" s="514" t="s">
        <v>50</v>
      </c>
      <c r="C335" s="513">
        <v>1</v>
      </c>
      <c r="D335" s="515">
        <v>2</v>
      </c>
      <c r="E335" s="515">
        <v>3</v>
      </c>
      <c r="F335" s="515">
        <v>4</v>
      </c>
      <c r="G335" s="515">
        <v>5</v>
      </c>
      <c r="H335" s="515">
        <v>6</v>
      </c>
      <c r="I335" s="515">
        <v>7</v>
      </c>
      <c r="J335" s="515">
        <v>8</v>
      </c>
      <c r="K335" s="515">
        <v>9</v>
      </c>
      <c r="L335" s="515">
        <v>10</v>
      </c>
      <c r="M335" s="515">
        <v>11</v>
      </c>
      <c r="N335" s="515">
        <v>12</v>
      </c>
      <c r="O335" s="515">
        <v>13</v>
      </c>
      <c r="P335" s="515">
        <v>14</v>
      </c>
      <c r="Q335" s="515">
        <v>15</v>
      </c>
      <c r="R335" s="515">
        <v>16</v>
      </c>
      <c r="S335" s="516">
        <v>17</v>
      </c>
      <c r="T335" s="98">
        <v>18</v>
      </c>
      <c r="U335" s="100">
        <v>19</v>
      </c>
      <c r="V335" s="101">
        <v>20</v>
      </c>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row>
    <row r="336" spans="1:49" s="44" customFormat="1" ht="15.75" thickBot="1" x14ac:dyDescent="0.3">
      <c r="A336" s="1"/>
      <c r="B336" s="1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row>
    <row r="337" spans="1:49" s="44" customFormat="1" ht="31.35" customHeight="1" x14ac:dyDescent="0.25">
      <c r="A337" s="66" t="s">
        <v>54</v>
      </c>
      <c r="B337" s="94"/>
      <c r="C337" s="597" t="s">
        <v>57</v>
      </c>
      <c r="D337" s="598"/>
      <c r="E337" s="597" t="s">
        <v>58</v>
      </c>
      <c r="F337" s="598"/>
      <c r="G337" s="597" t="s">
        <v>59</v>
      </c>
      <c r="H337" s="598"/>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row>
    <row r="338" spans="1:49" ht="15.75" thickBot="1" x14ac:dyDescent="0.3">
      <c r="A338" s="67" t="s">
        <v>11</v>
      </c>
      <c r="B338" s="95" t="s">
        <v>86</v>
      </c>
      <c r="C338" s="67" t="s">
        <v>55</v>
      </c>
      <c r="D338" s="102" t="s">
        <v>56</v>
      </c>
      <c r="E338" s="67" t="s">
        <v>55</v>
      </c>
      <c r="F338" s="102" t="s">
        <v>56</v>
      </c>
      <c r="G338" s="67" t="s">
        <v>55</v>
      </c>
      <c r="H338" s="102" t="s">
        <v>56</v>
      </c>
      <c r="I338" s="11"/>
      <c r="J338" s="11"/>
      <c r="K338" s="11"/>
      <c r="L338" s="11"/>
      <c r="M338" s="11"/>
      <c r="N338" s="11"/>
      <c r="O338" s="11"/>
      <c r="P338" s="11"/>
      <c r="Q338" s="11"/>
      <c r="R338" s="11"/>
      <c r="S338" s="11"/>
      <c r="T338" s="11"/>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row>
    <row r="339" spans="1:49" x14ac:dyDescent="0.25">
      <c r="A339" s="84" t="s">
        <v>0</v>
      </c>
      <c r="B339" s="96" t="s">
        <v>50</v>
      </c>
      <c r="C339" s="451">
        <f t="array" ref="C339:D339">LINEST(C604:S604,$C$639:$S$639,1,0)</f>
        <v>1.1490196078431367</v>
      </c>
      <c r="D339" s="452">
        <v>0.91176470588235858</v>
      </c>
      <c r="E339" s="451">
        <f t="array" ref="E339:F339">LINEST(C616:S616,$C$639:$S$639,1,0)</f>
        <v>1.533578431372548</v>
      </c>
      <c r="F339" s="452">
        <v>6.4507352941176563</v>
      </c>
      <c r="G339" s="451">
        <f t="array" ref="G339:H339">LINEST(C628:S628,$C$639:$S$639,1,0)</f>
        <v>0</v>
      </c>
      <c r="H339" s="452">
        <v>0</v>
      </c>
      <c r="I339" s="11"/>
      <c r="J339" s="11"/>
      <c r="K339" s="11"/>
      <c r="L339" s="11"/>
      <c r="M339" s="11"/>
      <c r="N339" s="11"/>
      <c r="O339" s="11"/>
      <c r="P339" s="11"/>
      <c r="Q339" s="11"/>
      <c r="R339" s="11"/>
      <c r="S339" s="11"/>
      <c r="T339" s="11"/>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row>
    <row r="340" spans="1:49" x14ac:dyDescent="0.25">
      <c r="A340" s="78" t="s">
        <v>1</v>
      </c>
      <c r="B340" s="28" t="s">
        <v>50</v>
      </c>
      <c r="C340" s="453">
        <f t="array" ref="C340:D340">LINEST(C605:S605,$C$639:$S$639,1,0)</f>
        <v>0.55441176470588194</v>
      </c>
      <c r="D340" s="454">
        <v>2.2161764705882394</v>
      </c>
      <c r="E340" s="453">
        <f t="array" ref="E340:F340">LINEST(C617:S617,$C$639:$S$639,1,0)</f>
        <v>1.1936274509803915</v>
      </c>
      <c r="F340" s="454">
        <v>1.5691176470588317</v>
      </c>
      <c r="G340" s="453">
        <f t="array" ref="G340:H340">LINEST(C629:S629,$C$639:$S$639,1,0)</f>
        <v>-9.7058823529411725E-2</v>
      </c>
      <c r="H340" s="454">
        <v>1.6499999999999995</v>
      </c>
      <c r="I340" s="11"/>
      <c r="J340" s="11"/>
      <c r="K340" s="11"/>
      <c r="L340" s="11"/>
      <c r="M340" s="11"/>
      <c r="N340" s="11"/>
      <c r="O340" s="11"/>
      <c r="P340" s="11"/>
      <c r="Q340" s="11"/>
      <c r="R340" s="11"/>
      <c r="S340" s="11"/>
      <c r="T340" s="11"/>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row>
    <row r="341" spans="1:49" x14ac:dyDescent="0.25">
      <c r="A341" s="78" t="s">
        <v>2</v>
      </c>
      <c r="B341" s="28" t="s">
        <v>50</v>
      </c>
      <c r="C341" s="453">
        <f t="array" ref="C341:D341">LINEST(C606:S606,$C$639:$S$639,1,0)</f>
        <v>1.1034313725490188</v>
      </c>
      <c r="D341" s="454">
        <v>3.9691176470588303</v>
      </c>
      <c r="E341" s="453">
        <f t="array" ref="E341:F341">LINEST(C618:S618,$C$639:$S$639,1,0)</f>
        <v>1.238725490196078</v>
      </c>
      <c r="F341" s="454">
        <v>4.0750000000000011</v>
      </c>
      <c r="G341" s="453">
        <f t="array" ref="G341:H341">LINEST(C630:S630,$C$639:$S$639,1,0)</f>
        <v>0</v>
      </c>
      <c r="H341" s="454">
        <v>0</v>
      </c>
      <c r="I341" s="11"/>
      <c r="J341" s="11"/>
      <c r="K341" s="11"/>
      <c r="L341" s="11"/>
      <c r="M341" s="11"/>
      <c r="N341" s="11"/>
      <c r="O341" s="11"/>
      <c r="P341" s="11"/>
      <c r="Q341" s="11"/>
      <c r="R341" s="11"/>
      <c r="S341" s="11"/>
      <c r="T341" s="11"/>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row>
    <row r="342" spans="1:49" x14ac:dyDescent="0.25">
      <c r="A342" s="78" t="s">
        <v>3</v>
      </c>
      <c r="B342" s="28" t="s">
        <v>50</v>
      </c>
      <c r="C342" s="453">
        <f t="array" ref="C342:D342">LINEST(C607:S607,$C$639:$S$639,1,0)</f>
        <v>6.2651960784313712</v>
      </c>
      <c r="D342" s="454">
        <v>-20.710294117647045</v>
      </c>
      <c r="E342" s="453">
        <f t="array" ref="E342:F342">LINEST(C619:S619,$C$639:$S$639,1,0)</f>
        <v>-1.7169117647058818</v>
      </c>
      <c r="F342" s="454">
        <v>29.711029411764702</v>
      </c>
      <c r="G342" s="453">
        <f t="array" ref="G342:H342">LINEST(C631:S631,$C$639:$S$639,1,0)</f>
        <v>0</v>
      </c>
      <c r="H342" s="455">
        <v>0</v>
      </c>
      <c r="I342" s="11"/>
      <c r="J342" s="11"/>
      <c r="K342" s="11"/>
      <c r="L342" s="11"/>
      <c r="M342" s="11"/>
      <c r="N342" s="11"/>
      <c r="O342" s="11"/>
      <c r="P342" s="11"/>
      <c r="Q342" s="11"/>
      <c r="R342" s="11"/>
      <c r="S342" s="11"/>
      <c r="T342" s="11"/>
      <c r="U342" s="1"/>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row>
    <row r="343" spans="1:49" x14ac:dyDescent="0.25">
      <c r="A343" s="78" t="s">
        <v>4</v>
      </c>
      <c r="B343" s="28" t="s">
        <v>50</v>
      </c>
      <c r="C343" s="453">
        <f t="array" ref="C343:D343">LINEST(C608:S608,$C$639:$S$639,1,0)</f>
        <v>-0.14583333333333345</v>
      </c>
      <c r="D343" s="454">
        <v>9.1183823529411772</v>
      </c>
      <c r="E343" s="453">
        <f t="array" ref="E343:F343">LINEST(C620:S620,$C$639:$S$639,1,0)</f>
        <v>1.2732843137254897</v>
      </c>
      <c r="F343" s="454">
        <v>-1.8713235294117609</v>
      </c>
      <c r="G343" s="453">
        <f t="array" ref="G343:H343">LINEST(C632:S632,$C$639:$S$639,1,0)</f>
        <v>0</v>
      </c>
      <c r="H343" s="454">
        <v>0</v>
      </c>
      <c r="I343" s="11"/>
      <c r="J343" s="11"/>
      <c r="K343" s="11"/>
      <c r="L343" s="11"/>
      <c r="M343" s="11"/>
      <c r="N343" s="11"/>
      <c r="O343" s="11"/>
      <c r="P343" s="11"/>
      <c r="Q343" s="11"/>
      <c r="R343" s="11"/>
      <c r="S343" s="11"/>
      <c r="T343" s="11"/>
      <c r="U343" s="1"/>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row>
    <row r="344" spans="1:49" x14ac:dyDescent="0.25">
      <c r="A344" s="78" t="s">
        <v>5</v>
      </c>
      <c r="B344" s="28" t="s">
        <v>50</v>
      </c>
      <c r="C344" s="453">
        <f t="array" ref="C344:D344">LINEST(C609:S609,$C$639:$S$639,1,0)</f>
        <v>0.3063725490196077</v>
      </c>
      <c r="D344" s="454">
        <v>-1.2867647058823515</v>
      </c>
      <c r="E344" s="453">
        <f t="array" ref="E344:F344">LINEST(C621:S621,$C$639:$S$639,1,0)</f>
        <v>0.11862745098039217</v>
      </c>
      <c r="F344" s="454">
        <v>0.26764705882352957</v>
      </c>
      <c r="G344" s="453">
        <f t="array" ref="G344:H344">LINEST(C633:S633,$C$639:$S$639,1,0)</f>
        <v>0</v>
      </c>
      <c r="H344" s="454">
        <v>0</v>
      </c>
      <c r="I344" s="11"/>
      <c r="J344" s="11"/>
      <c r="K344" s="11"/>
      <c r="L344" s="11"/>
      <c r="M344" s="11"/>
      <c r="N344" s="11"/>
      <c r="O344" s="11"/>
      <c r="P344" s="11"/>
      <c r="Q344" s="11"/>
      <c r="R344" s="11"/>
      <c r="S344" s="11"/>
      <c r="T344" s="11"/>
      <c r="U344" s="1"/>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row>
    <row r="345" spans="1:49" x14ac:dyDescent="0.25">
      <c r="A345" s="78" t="s">
        <v>6</v>
      </c>
      <c r="B345" s="28" t="s">
        <v>50</v>
      </c>
      <c r="C345" s="453">
        <f t="array" ref="C345:D345">LINEST(C610:S610,$C$639:$S$639,1,0)</f>
        <v>0</v>
      </c>
      <c r="D345" s="454">
        <v>0</v>
      </c>
      <c r="E345" s="453">
        <f t="array" ref="E345:F345">LINEST(C622:S622,$C$639:$S$639,1,0)</f>
        <v>0</v>
      </c>
      <c r="F345" s="454">
        <v>0</v>
      </c>
      <c r="G345" s="453">
        <f t="array" ref="G345:H345">LINEST(C634:S634,$C$639:$S$639,1,0)</f>
        <v>0</v>
      </c>
      <c r="H345" s="454">
        <v>0</v>
      </c>
      <c r="I345" s="11"/>
      <c r="J345" s="11"/>
      <c r="K345" s="11"/>
      <c r="L345" s="11"/>
      <c r="M345" s="11"/>
      <c r="N345" s="11"/>
      <c r="O345" s="11"/>
      <c r="P345" s="11"/>
      <c r="Q345" s="11"/>
      <c r="R345" s="11"/>
      <c r="S345" s="11"/>
      <c r="T345" s="11"/>
      <c r="U345" s="1"/>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row>
    <row r="346" spans="1:49" x14ac:dyDescent="0.25">
      <c r="A346" s="78" t="s">
        <v>7</v>
      </c>
      <c r="B346" s="28" t="s">
        <v>50</v>
      </c>
      <c r="C346" s="453">
        <f t="array" ref="C346:D346">LINEST(C611:S611,$C$639:$S$639,1,0)</f>
        <v>1.7046568627450971</v>
      </c>
      <c r="D346" s="454">
        <v>18.993382352941186</v>
      </c>
      <c r="E346" s="453">
        <f t="array" ref="E346:F346">LINEST(C623:S623,$C$639:$S$639,1,0)</f>
        <v>0.72769607843137196</v>
      </c>
      <c r="F346" s="454">
        <v>32.297794117647058</v>
      </c>
      <c r="G346" s="453">
        <f t="array" ref="G346:H346">LINEST(C635:S635,$C$639:$S$639,1,0)</f>
        <v>0</v>
      </c>
      <c r="H346" s="455">
        <v>0</v>
      </c>
      <c r="I346" s="11"/>
      <c r="J346" s="11"/>
      <c r="K346" s="11"/>
      <c r="L346" s="11"/>
      <c r="M346" s="11"/>
      <c r="N346" s="11"/>
      <c r="O346" s="11"/>
      <c r="P346" s="11"/>
      <c r="Q346" s="11"/>
      <c r="R346" s="11"/>
      <c r="S346" s="11"/>
      <c r="T346" s="11"/>
      <c r="U346" s="1"/>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row>
    <row r="347" spans="1:49" x14ac:dyDescent="0.25">
      <c r="A347" s="78" t="s">
        <v>8</v>
      </c>
      <c r="B347" s="28" t="s">
        <v>50</v>
      </c>
      <c r="C347" s="453">
        <f t="array" ref="C347:D347">LINEST(C612:S612,$C$639:$S$639,1,0)</f>
        <v>-0.30318627450980379</v>
      </c>
      <c r="D347" s="454">
        <v>5.3639705882352935</v>
      </c>
      <c r="E347" s="453">
        <f t="array" ref="E347:F347">LINEST(C624:S624,$C$639:$S$639,1,0)</f>
        <v>-0.30882352941176461</v>
      </c>
      <c r="F347" s="454">
        <v>4.7205882352941169</v>
      </c>
      <c r="G347" s="453">
        <f t="array" ref="G347:H347">LINEST(C636:S636,$C$639:$S$639,1,0)</f>
        <v>0</v>
      </c>
      <c r="H347" s="454">
        <v>0</v>
      </c>
      <c r="I347" s="11"/>
      <c r="J347" s="11"/>
      <c r="K347" s="11"/>
      <c r="L347" s="11"/>
      <c r="M347" s="11"/>
      <c r="N347" s="11"/>
      <c r="O347" s="11"/>
      <c r="P347" s="11"/>
      <c r="Q347" s="11"/>
      <c r="R347" s="11"/>
      <c r="S347" s="11"/>
      <c r="T347" s="11"/>
      <c r="U347" s="1"/>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row>
    <row r="348" spans="1:49" x14ac:dyDescent="0.25">
      <c r="A348" s="78" t="s">
        <v>9</v>
      </c>
      <c r="B348" s="28" t="s">
        <v>50</v>
      </c>
      <c r="C348" s="453">
        <f t="array" ref="C348:D348">LINEST(C613:S613,$C$639:$S$639,1,0)</f>
        <v>2.3421568627450977</v>
      </c>
      <c r="D348" s="454">
        <v>-4.6676470588235297</v>
      </c>
      <c r="E348" s="453">
        <f t="array" ref="E348:F348">LINEST(C625:S625,$C$639:$S$639,1,0)</f>
        <v>1.030392156862745</v>
      </c>
      <c r="F348" s="454">
        <v>7.914705882352937</v>
      </c>
      <c r="G348" s="453">
        <f t="array" ref="G348:H348">LINEST(C637:S637,$C$639:$S$639,1,0)</f>
        <v>0</v>
      </c>
      <c r="H348" s="454">
        <v>0</v>
      </c>
      <c r="I348" s="11"/>
      <c r="J348" s="11"/>
      <c r="K348" s="11"/>
      <c r="L348" s="11"/>
      <c r="M348" s="11"/>
      <c r="N348" s="11"/>
      <c r="O348" s="11"/>
      <c r="P348" s="11"/>
      <c r="Q348" s="11"/>
      <c r="R348" s="11"/>
      <c r="S348" s="11"/>
      <c r="T348" s="11"/>
      <c r="U348" s="1"/>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row>
    <row r="349" spans="1:49" ht="15.75" thickBot="1" x14ac:dyDescent="0.3">
      <c r="A349" s="79" t="s">
        <v>10</v>
      </c>
      <c r="B349" s="35" t="s">
        <v>50</v>
      </c>
      <c r="C349" s="456">
        <f t="array" ref="C349:D349">LINEST(C614:S614,$C$639:$S$639,1,0)</f>
        <v>2.4780882352941167</v>
      </c>
      <c r="D349" s="457">
        <v>-9.279852941176463</v>
      </c>
      <c r="E349" s="456">
        <f t="array" ref="E349:F349">LINEST(C626:S626,$C$639:$S$639,1,0)</f>
        <v>1.5509803921568623</v>
      </c>
      <c r="F349" s="457">
        <v>-4.5588235294117609</v>
      </c>
      <c r="G349" s="456">
        <f t="array" ref="G349:H349">LINEST(C638:S638,$C$639:$S$639,1,0)</f>
        <v>0</v>
      </c>
      <c r="H349" s="457">
        <v>0</v>
      </c>
      <c r="I349" s="11"/>
      <c r="J349" s="11"/>
      <c r="K349" s="11"/>
      <c r="L349" s="11"/>
      <c r="M349" s="11"/>
      <c r="N349" s="11"/>
      <c r="O349" s="11"/>
      <c r="P349" s="11"/>
      <c r="Q349" s="11"/>
      <c r="R349" s="11"/>
      <c r="S349" s="11"/>
      <c r="T349" s="11"/>
      <c r="U349" s="1"/>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row>
    <row r="350" spans="1:49" x14ac:dyDescent="0.25">
      <c r="A350" s="4"/>
      <c r="B350" s="85"/>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row>
    <row r="351" spans="1:49" x14ac:dyDescent="0.25">
      <c r="A351" s="226" t="s">
        <v>60</v>
      </c>
      <c r="B351" s="85"/>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row>
    <row r="352" spans="1:49" x14ac:dyDescent="0.25">
      <c r="A352" s="221" t="s">
        <v>192</v>
      </c>
      <c r="B352" s="85"/>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row>
    <row r="353" spans="1:49" ht="15.75" thickBot="1" x14ac:dyDescent="0.3">
      <c r="A353" s="222" t="s">
        <v>191</v>
      </c>
      <c r="B353" s="85"/>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row>
    <row r="354" spans="1:49" ht="14.65" customHeight="1" x14ac:dyDescent="0.25">
      <c r="A354" s="603" t="s">
        <v>38</v>
      </c>
      <c r="B354" s="601" t="s">
        <v>86</v>
      </c>
      <c r="C354" s="607" t="str">
        <f>YEAR(Test_date)&amp;" год"</f>
        <v>2021 год</v>
      </c>
      <c r="D354" s="609" t="str">
        <f>C354</f>
        <v>2021 год</v>
      </c>
      <c r="E354" s="604"/>
      <c r="F354" s="604"/>
      <c r="G354" s="605"/>
      <c r="H354" s="610" t="s">
        <v>188</v>
      </c>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row>
    <row r="355" spans="1:49" ht="15.75" thickBot="1" x14ac:dyDescent="0.3">
      <c r="A355" s="606"/>
      <c r="B355" s="602"/>
      <c r="C355" s="608"/>
      <c r="D355" s="46" t="s">
        <v>12</v>
      </c>
      <c r="E355" s="47" t="s">
        <v>13</v>
      </c>
      <c r="F355" s="47" t="s">
        <v>14</v>
      </c>
      <c r="G355" s="49" t="s">
        <v>15</v>
      </c>
      <c r="H355" s="610"/>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row>
    <row r="356" spans="1:49" x14ac:dyDescent="0.25">
      <c r="A356" s="370" t="s">
        <v>61</v>
      </c>
      <c r="B356" s="90" t="s">
        <v>190</v>
      </c>
      <c r="C356" s="424">
        <f t="shared" ref="C356:C391" si="158">SUM(D356:G356)</f>
        <v>1</v>
      </c>
      <c r="D356" s="412">
        <f>AVERAGE(D116/$C$116,I116/$H$116,N116/$M$116)</f>
        <v>0</v>
      </c>
      <c r="E356" s="413">
        <f>AVERAGE(E116/$C$116,J116/$H$116,O116/$M$116)</f>
        <v>3.2310968594717652E-3</v>
      </c>
      <c r="F356" s="413">
        <f>AVERAGE(F116/$C$116,K116/$H$116,P116/$M$116)</f>
        <v>0.71899619410370053</v>
      </c>
      <c r="G356" s="415">
        <f>1-SUM(D356:F356)</f>
        <v>0.27777270903682771</v>
      </c>
      <c r="H356" s="423"/>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row>
    <row r="357" spans="1:49" x14ac:dyDescent="0.25">
      <c r="A357" s="78" t="s">
        <v>0</v>
      </c>
      <c r="B357" s="29" t="s">
        <v>190</v>
      </c>
      <c r="C357" s="425">
        <f>SUM(D357:G357)</f>
        <v>1</v>
      </c>
      <c r="D357" s="426">
        <v>0</v>
      </c>
      <c r="E357" s="592">
        <v>0.05</v>
      </c>
      <c r="F357" s="426">
        <v>0.55000000000000004</v>
      </c>
      <c r="G357" s="593">
        <v>0.4</v>
      </c>
      <c r="H357" s="449" t="str">
        <f>IF(AND(SUM(D357:G357)&gt;0,C357&lt;&gt;1),"Сумма значений 1,2,3,4 кварталов должна равняться '1'","Проверка пройдена")</f>
        <v>Проверка пройдена</v>
      </c>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row>
    <row r="358" spans="1:49" x14ac:dyDescent="0.25">
      <c r="A358" s="78" t="s">
        <v>1</v>
      </c>
      <c r="B358" s="29" t="s">
        <v>190</v>
      </c>
      <c r="C358" s="425">
        <f t="shared" si="158"/>
        <v>1</v>
      </c>
      <c r="D358" s="426">
        <v>0</v>
      </c>
      <c r="E358" s="592">
        <v>0</v>
      </c>
      <c r="F358" s="426">
        <v>0.6</v>
      </c>
      <c r="G358" s="593">
        <v>0.4</v>
      </c>
      <c r="H358" s="449" t="str">
        <f t="shared" ref="H358:H367" si="159">IF(AND(SUM(D358:G358)&gt;0,C358&lt;&gt;1),"Сумма значений 1,2,3,4 кварталов должна равняться '1'","Проверка пройдена")</f>
        <v>Проверка пройдена</v>
      </c>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row>
    <row r="359" spans="1:49" x14ac:dyDescent="0.25">
      <c r="A359" s="78" t="s">
        <v>2</v>
      </c>
      <c r="B359" s="29" t="s">
        <v>190</v>
      </c>
      <c r="C359" s="425">
        <f t="shared" si="158"/>
        <v>1</v>
      </c>
      <c r="D359" s="426">
        <v>0</v>
      </c>
      <c r="E359" s="592">
        <v>0</v>
      </c>
      <c r="F359" s="426">
        <v>0.52</v>
      </c>
      <c r="G359" s="593">
        <v>0.48</v>
      </c>
      <c r="H359" s="449" t="str">
        <f t="shared" si="159"/>
        <v>Проверка пройдена</v>
      </c>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row>
    <row r="360" spans="1:49" x14ac:dyDescent="0.25">
      <c r="A360" s="78" t="s">
        <v>3</v>
      </c>
      <c r="B360" s="29" t="s">
        <v>190</v>
      </c>
      <c r="C360" s="425">
        <f t="shared" si="158"/>
        <v>1</v>
      </c>
      <c r="D360" s="426">
        <v>0</v>
      </c>
      <c r="E360" s="592">
        <v>0</v>
      </c>
      <c r="F360" s="426">
        <v>0.6</v>
      </c>
      <c r="G360" s="593">
        <v>0.4</v>
      </c>
      <c r="H360" s="449" t="str">
        <f t="shared" si="159"/>
        <v>Проверка пройдена</v>
      </c>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row>
    <row r="361" spans="1:49" x14ac:dyDescent="0.25">
      <c r="A361" s="78" t="s">
        <v>4</v>
      </c>
      <c r="B361" s="29" t="s">
        <v>190</v>
      </c>
      <c r="C361" s="425">
        <f t="shared" si="158"/>
        <v>1</v>
      </c>
      <c r="D361" s="426">
        <v>0</v>
      </c>
      <c r="E361" s="592">
        <v>0</v>
      </c>
      <c r="F361" s="426">
        <v>0.6</v>
      </c>
      <c r="G361" s="593">
        <v>0.4</v>
      </c>
      <c r="H361" s="449" t="str">
        <f t="shared" si="159"/>
        <v>Проверка пройдена</v>
      </c>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row>
    <row r="362" spans="1:49" x14ac:dyDescent="0.25">
      <c r="A362" s="78" t="s">
        <v>5</v>
      </c>
      <c r="B362" s="29" t="s">
        <v>190</v>
      </c>
      <c r="C362" s="425">
        <f t="shared" si="158"/>
        <v>0</v>
      </c>
      <c r="D362" s="426">
        <v>0</v>
      </c>
      <c r="E362" s="592">
        <v>0</v>
      </c>
      <c r="F362" s="426">
        <v>0</v>
      </c>
      <c r="G362" s="593">
        <v>0</v>
      </c>
      <c r="H362" s="449" t="str">
        <f t="shared" si="159"/>
        <v>Проверка пройдена</v>
      </c>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row>
    <row r="363" spans="1:49" x14ac:dyDescent="0.25">
      <c r="A363" s="78" t="s">
        <v>6</v>
      </c>
      <c r="B363" s="29" t="s">
        <v>190</v>
      </c>
      <c r="C363" s="425">
        <f t="shared" si="158"/>
        <v>0</v>
      </c>
      <c r="D363" s="426">
        <v>0</v>
      </c>
      <c r="E363" s="592">
        <v>0</v>
      </c>
      <c r="F363" s="426">
        <v>0</v>
      </c>
      <c r="G363" s="593">
        <v>0</v>
      </c>
      <c r="H363" s="449" t="str">
        <f t="shared" si="159"/>
        <v>Проверка пройдена</v>
      </c>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row>
    <row r="364" spans="1:49" x14ac:dyDescent="0.25">
      <c r="A364" s="78" t="s">
        <v>7</v>
      </c>
      <c r="B364" s="29" t="s">
        <v>190</v>
      </c>
      <c r="C364" s="425">
        <f t="shared" si="158"/>
        <v>1</v>
      </c>
      <c r="D364" s="426">
        <v>0</v>
      </c>
      <c r="E364" s="592">
        <v>0</v>
      </c>
      <c r="F364" s="426">
        <v>0.61299999999999999</v>
      </c>
      <c r="G364" s="593">
        <v>0.38700000000000001</v>
      </c>
      <c r="H364" s="449" t="str">
        <f t="shared" si="159"/>
        <v>Проверка пройдена</v>
      </c>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row>
    <row r="365" spans="1:49" x14ac:dyDescent="0.25">
      <c r="A365" s="78" t="s">
        <v>8</v>
      </c>
      <c r="B365" s="29" t="s">
        <v>190</v>
      </c>
      <c r="C365" s="425">
        <f t="shared" si="158"/>
        <v>0</v>
      </c>
      <c r="D365" s="426">
        <v>0</v>
      </c>
      <c r="E365" s="592">
        <v>0</v>
      </c>
      <c r="F365" s="426">
        <v>0</v>
      </c>
      <c r="G365" s="593">
        <v>0</v>
      </c>
      <c r="H365" s="449" t="str">
        <f t="shared" si="159"/>
        <v>Проверка пройдена</v>
      </c>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row>
    <row r="366" spans="1:49" x14ac:dyDescent="0.25">
      <c r="A366" s="78" t="s">
        <v>9</v>
      </c>
      <c r="B366" s="29" t="s">
        <v>190</v>
      </c>
      <c r="C366" s="425">
        <f t="shared" si="158"/>
        <v>1</v>
      </c>
      <c r="D366" s="426">
        <v>0</v>
      </c>
      <c r="E366" s="592">
        <v>0</v>
      </c>
      <c r="F366" s="426">
        <v>1</v>
      </c>
      <c r="G366" s="593">
        <v>0</v>
      </c>
      <c r="H366" s="449" t="str">
        <f t="shared" si="159"/>
        <v>Проверка пройдена</v>
      </c>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row>
    <row r="367" spans="1:49" x14ac:dyDescent="0.25">
      <c r="A367" s="78" t="s">
        <v>10</v>
      </c>
      <c r="B367" s="29" t="s">
        <v>190</v>
      </c>
      <c r="C367" s="425">
        <f t="shared" si="158"/>
        <v>1</v>
      </c>
      <c r="D367" s="426">
        <v>0</v>
      </c>
      <c r="E367" s="592">
        <v>0</v>
      </c>
      <c r="F367" s="426">
        <v>0.6</v>
      </c>
      <c r="G367" s="593">
        <v>0.4</v>
      </c>
      <c r="H367" s="449" t="str">
        <f t="shared" si="159"/>
        <v>Проверка пройдена</v>
      </c>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row>
    <row r="368" spans="1:49" x14ac:dyDescent="0.25">
      <c r="A368" s="349" t="s">
        <v>62</v>
      </c>
      <c r="B368" s="90" t="s">
        <v>190</v>
      </c>
      <c r="C368" s="427">
        <f t="shared" si="158"/>
        <v>1</v>
      </c>
      <c r="D368" s="232">
        <f>AVERAGE(D152/$C$152,I152/$H$152,N152/$M$152)</f>
        <v>0</v>
      </c>
      <c r="E368" s="233">
        <f>AVERAGE(E152/$C$152,J152/$H$152,O152/$M$152)</f>
        <v>0.87958592132505176</v>
      </c>
      <c r="F368" s="233">
        <f>AVERAGE(F152/$C$152,K152/$H$152,P152/$M$152)</f>
        <v>0.12041407867494824</v>
      </c>
      <c r="G368" s="234">
        <f t="shared" ref="G368:G380" si="160">IF(SUM(D368:F368)=0,0,1-SUM(D368:F368))</f>
        <v>0</v>
      </c>
      <c r="H368" s="450"/>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row>
    <row r="369" spans="1:39" x14ac:dyDescent="0.25">
      <c r="A369" s="78" t="s">
        <v>0</v>
      </c>
      <c r="B369" s="29" t="s">
        <v>190</v>
      </c>
      <c r="C369" s="425">
        <f t="shared" si="158"/>
        <v>1</v>
      </c>
      <c r="D369" s="426">
        <v>0</v>
      </c>
      <c r="E369" s="592">
        <v>0.4</v>
      </c>
      <c r="F369" s="592">
        <v>0</v>
      </c>
      <c r="G369" s="593">
        <v>0.6</v>
      </c>
      <c r="H369" s="449" t="str">
        <f t="shared" ref="H369:H379" si="161">IF(AND(SUM(D369:G369)&gt;0,C369&lt;&gt;1),"Сумма значений 1,2,3,4 кварталов должна равняться '1'","Проверка пройдена")</f>
        <v>Проверка пройдена</v>
      </c>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row>
    <row r="370" spans="1:39" x14ac:dyDescent="0.25">
      <c r="A370" s="78" t="s">
        <v>1</v>
      </c>
      <c r="B370" s="29" t="s">
        <v>190</v>
      </c>
      <c r="C370" s="425">
        <f t="shared" si="158"/>
        <v>1</v>
      </c>
      <c r="D370" s="426">
        <v>0</v>
      </c>
      <c r="E370" s="592">
        <v>0.4</v>
      </c>
      <c r="F370" s="592">
        <v>0</v>
      </c>
      <c r="G370" s="593">
        <v>0.6</v>
      </c>
      <c r="H370" s="449" t="str">
        <f t="shared" si="161"/>
        <v>Проверка пройдена</v>
      </c>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row>
    <row r="371" spans="1:39" x14ac:dyDescent="0.25">
      <c r="A371" s="78" t="s">
        <v>2</v>
      </c>
      <c r="B371" s="29" t="s">
        <v>190</v>
      </c>
      <c r="C371" s="425">
        <f t="shared" si="158"/>
        <v>1</v>
      </c>
      <c r="D371" s="426">
        <v>0</v>
      </c>
      <c r="E371" s="592">
        <v>1</v>
      </c>
      <c r="F371" s="592">
        <v>0</v>
      </c>
      <c r="G371" s="593">
        <v>0</v>
      </c>
      <c r="H371" s="449" t="str">
        <f t="shared" si="161"/>
        <v>Проверка пройдена</v>
      </c>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row>
    <row r="372" spans="1:39" x14ac:dyDescent="0.25">
      <c r="A372" s="78" t="s">
        <v>3</v>
      </c>
      <c r="B372" s="29" t="s">
        <v>190</v>
      </c>
      <c r="C372" s="425">
        <f t="shared" si="158"/>
        <v>0</v>
      </c>
      <c r="D372" s="426">
        <v>0</v>
      </c>
      <c r="E372" s="592">
        <v>0</v>
      </c>
      <c r="F372" s="592">
        <v>0</v>
      </c>
      <c r="G372" s="593">
        <v>0</v>
      </c>
      <c r="H372" s="449" t="str">
        <f t="shared" si="161"/>
        <v>Проверка пройдена</v>
      </c>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row>
    <row r="373" spans="1:39" x14ac:dyDescent="0.25">
      <c r="A373" s="78" t="s">
        <v>4</v>
      </c>
      <c r="B373" s="29" t="s">
        <v>190</v>
      </c>
      <c r="C373" s="425">
        <f t="shared" si="158"/>
        <v>1</v>
      </c>
      <c r="D373" s="426">
        <v>0</v>
      </c>
      <c r="E373" s="592">
        <v>0.4</v>
      </c>
      <c r="F373" s="592">
        <v>0</v>
      </c>
      <c r="G373" s="593">
        <v>0.6</v>
      </c>
      <c r="H373" s="449" t="str">
        <f t="shared" si="161"/>
        <v>Проверка пройдена</v>
      </c>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row>
    <row r="374" spans="1:39" x14ac:dyDescent="0.25">
      <c r="A374" s="78" t="s">
        <v>5</v>
      </c>
      <c r="B374" s="29" t="s">
        <v>190</v>
      </c>
      <c r="C374" s="425">
        <f t="shared" si="158"/>
        <v>0</v>
      </c>
      <c r="D374" s="426">
        <v>0</v>
      </c>
      <c r="E374" s="592">
        <v>0</v>
      </c>
      <c r="F374" s="592">
        <v>0</v>
      </c>
      <c r="G374" s="593">
        <v>0</v>
      </c>
      <c r="H374" s="449" t="str">
        <f t="shared" si="161"/>
        <v>Проверка пройдена</v>
      </c>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row>
    <row r="375" spans="1:39" x14ac:dyDescent="0.25">
      <c r="A375" s="78" t="s">
        <v>6</v>
      </c>
      <c r="B375" s="29" t="s">
        <v>190</v>
      </c>
      <c r="C375" s="425">
        <f t="shared" si="158"/>
        <v>0</v>
      </c>
      <c r="D375" s="426">
        <v>0</v>
      </c>
      <c r="E375" s="592">
        <v>0</v>
      </c>
      <c r="F375" s="592">
        <v>0</v>
      </c>
      <c r="G375" s="593">
        <v>0</v>
      </c>
      <c r="H375" s="449" t="str">
        <f t="shared" si="161"/>
        <v>Проверка пройдена</v>
      </c>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row>
    <row r="376" spans="1:39" x14ac:dyDescent="0.25">
      <c r="A376" s="78" t="s">
        <v>7</v>
      </c>
      <c r="B376" s="29" t="s">
        <v>190</v>
      </c>
      <c r="C376" s="425">
        <f t="shared" si="158"/>
        <v>1</v>
      </c>
      <c r="D376" s="426">
        <v>0</v>
      </c>
      <c r="E376" s="592">
        <v>1</v>
      </c>
      <c r="F376" s="592">
        <v>0</v>
      </c>
      <c r="G376" s="593">
        <v>0</v>
      </c>
      <c r="H376" s="449" t="str">
        <f t="shared" si="161"/>
        <v>Проверка пройдена</v>
      </c>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row>
    <row r="377" spans="1:39" x14ac:dyDescent="0.25">
      <c r="A377" s="78" t="s">
        <v>8</v>
      </c>
      <c r="B377" s="29" t="s">
        <v>190</v>
      </c>
      <c r="C377" s="425">
        <f t="shared" si="158"/>
        <v>0</v>
      </c>
      <c r="D377" s="426">
        <v>0</v>
      </c>
      <c r="E377" s="592">
        <v>0</v>
      </c>
      <c r="F377" s="592">
        <v>0</v>
      </c>
      <c r="G377" s="593">
        <v>0</v>
      </c>
      <c r="H377" s="449" t="str">
        <f t="shared" si="161"/>
        <v>Проверка пройдена</v>
      </c>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row>
    <row r="378" spans="1:39" x14ac:dyDescent="0.25">
      <c r="A378" s="78" t="s">
        <v>9</v>
      </c>
      <c r="B378" s="29" t="s">
        <v>190</v>
      </c>
      <c r="C378" s="425">
        <f t="shared" si="158"/>
        <v>1</v>
      </c>
      <c r="D378" s="426">
        <v>0</v>
      </c>
      <c r="E378" s="592">
        <v>0.4</v>
      </c>
      <c r="F378" s="592">
        <v>0</v>
      </c>
      <c r="G378" s="593">
        <v>0.6</v>
      </c>
      <c r="H378" s="449" t="str">
        <f t="shared" si="161"/>
        <v>Проверка пройдена</v>
      </c>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row>
    <row r="379" spans="1:39" x14ac:dyDescent="0.25">
      <c r="A379" s="78" t="s">
        <v>10</v>
      </c>
      <c r="B379" s="29" t="s">
        <v>190</v>
      </c>
      <c r="C379" s="425">
        <f t="shared" si="158"/>
        <v>1</v>
      </c>
      <c r="D379" s="426">
        <v>0</v>
      </c>
      <c r="E379" s="592">
        <v>1</v>
      </c>
      <c r="F379" s="592">
        <v>0</v>
      </c>
      <c r="G379" s="593">
        <v>0</v>
      </c>
      <c r="H379" s="449" t="str">
        <f t="shared" si="161"/>
        <v>Проверка пройдена</v>
      </c>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row>
    <row r="380" spans="1:39" x14ac:dyDescent="0.25">
      <c r="A380" s="349" t="s">
        <v>63</v>
      </c>
      <c r="B380" s="90" t="s">
        <v>190</v>
      </c>
      <c r="C380" s="427">
        <f t="shared" si="158"/>
        <v>1</v>
      </c>
      <c r="D380" s="232">
        <f>AVERAGE(D212/$C$212,I212/$H$212,N212/$M$212)</f>
        <v>5.6481481481481473E-2</v>
      </c>
      <c r="E380" s="233">
        <f>AVERAGE(E212/$C$212,J212/$H$212,O212/$M$212)</f>
        <v>5.1111111111111107E-2</v>
      </c>
      <c r="F380" s="233">
        <f>AVERAGE(F212/$C$212,K212/$H$212,P212/$M$212)</f>
        <v>0.10944444444444446</v>
      </c>
      <c r="G380" s="234">
        <f t="shared" si="160"/>
        <v>0.78296296296296297</v>
      </c>
      <c r="H380" s="450"/>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row>
    <row r="381" spans="1:39" x14ac:dyDescent="0.25">
      <c r="A381" s="78" t="s">
        <v>0</v>
      </c>
      <c r="B381" s="29" t="s">
        <v>190</v>
      </c>
      <c r="C381" s="425">
        <f t="shared" si="158"/>
        <v>1</v>
      </c>
      <c r="D381" s="426">
        <v>0</v>
      </c>
      <c r="E381" s="592">
        <v>0.1</v>
      </c>
      <c r="F381" s="592">
        <v>0.6</v>
      </c>
      <c r="G381" s="593">
        <v>0.3</v>
      </c>
      <c r="H381" s="449" t="str">
        <f t="shared" ref="H381:H391" si="162">IF(AND(SUM(D381:G381)&gt;0,C381&lt;&gt;1),"Сумма значений 1,2,3,4 кварталов должна равняться '1'","Проверка пройдена")</f>
        <v>Проверка пройдена</v>
      </c>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row>
    <row r="382" spans="1:39" x14ac:dyDescent="0.25">
      <c r="A382" s="78" t="s">
        <v>1</v>
      </c>
      <c r="B382" s="29" t="s">
        <v>190</v>
      </c>
      <c r="C382" s="425">
        <f t="shared" si="158"/>
        <v>1</v>
      </c>
      <c r="D382" s="426">
        <v>0</v>
      </c>
      <c r="E382" s="592">
        <v>0.1</v>
      </c>
      <c r="F382" s="592">
        <v>0.6</v>
      </c>
      <c r="G382" s="593">
        <v>0.3</v>
      </c>
      <c r="H382" s="449" t="str">
        <f t="shared" si="162"/>
        <v>Проверка пройдена</v>
      </c>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row>
    <row r="383" spans="1:39" x14ac:dyDescent="0.25">
      <c r="A383" s="78" t="s">
        <v>2</v>
      </c>
      <c r="B383" s="29" t="s">
        <v>190</v>
      </c>
      <c r="C383" s="425">
        <f t="shared" si="158"/>
        <v>1</v>
      </c>
      <c r="D383" s="426">
        <v>0</v>
      </c>
      <c r="E383" s="592">
        <v>0.1</v>
      </c>
      <c r="F383" s="592">
        <v>0.6</v>
      </c>
      <c r="G383" s="593">
        <v>0.3</v>
      </c>
      <c r="H383" s="449" t="str">
        <f t="shared" si="162"/>
        <v>Проверка пройдена</v>
      </c>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row>
    <row r="384" spans="1:39" x14ac:dyDescent="0.25">
      <c r="A384" s="78" t="s">
        <v>3</v>
      </c>
      <c r="B384" s="29" t="s">
        <v>190</v>
      </c>
      <c r="C384" s="425">
        <f t="shared" si="158"/>
        <v>0</v>
      </c>
      <c r="D384" s="426">
        <v>0</v>
      </c>
      <c r="E384" s="592">
        <v>0</v>
      </c>
      <c r="F384" s="592">
        <v>0</v>
      </c>
      <c r="G384" s="593">
        <v>0</v>
      </c>
      <c r="H384" s="449" t="str">
        <f t="shared" si="162"/>
        <v>Проверка пройдена</v>
      </c>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row>
    <row r="385" spans="1:49" x14ac:dyDescent="0.25">
      <c r="A385" s="78" t="s">
        <v>4</v>
      </c>
      <c r="B385" s="29" t="s">
        <v>190</v>
      </c>
      <c r="C385" s="425">
        <f t="shared" si="158"/>
        <v>0</v>
      </c>
      <c r="D385" s="426">
        <v>0</v>
      </c>
      <c r="E385" s="592">
        <v>0</v>
      </c>
      <c r="F385" s="592">
        <v>0</v>
      </c>
      <c r="G385" s="593">
        <v>0</v>
      </c>
      <c r="H385" s="449" t="str">
        <f t="shared" si="162"/>
        <v>Проверка пройдена</v>
      </c>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row>
    <row r="386" spans="1:49" x14ac:dyDescent="0.25">
      <c r="A386" s="78" t="s">
        <v>5</v>
      </c>
      <c r="B386" s="29" t="s">
        <v>190</v>
      </c>
      <c r="C386" s="425">
        <f t="shared" si="158"/>
        <v>0</v>
      </c>
      <c r="D386" s="426">
        <v>0</v>
      </c>
      <c r="E386" s="592">
        <v>0</v>
      </c>
      <c r="F386" s="592">
        <v>0</v>
      </c>
      <c r="G386" s="593">
        <v>0</v>
      </c>
      <c r="H386" s="449" t="str">
        <f t="shared" si="162"/>
        <v>Проверка пройдена</v>
      </c>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row>
    <row r="387" spans="1:49" x14ac:dyDescent="0.25">
      <c r="A387" s="78" t="s">
        <v>6</v>
      </c>
      <c r="B387" s="29" t="s">
        <v>190</v>
      </c>
      <c r="C387" s="425">
        <f t="shared" si="158"/>
        <v>0</v>
      </c>
      <c r="D387" s="426">
        <v>0</v>
      </c>
      <c r="E387" s="592">
        <v>0</v>
      </c>
      <c r="F387" s="592">
        <v>0</v>
      </c>
      <c r="G387" s="593">
        <v>0</v>
      </c>
      <c r="H387" s="449" t="str">
        <f t="shared" si="162"/>
        <v>Проверка пройдена</v>
      </c>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row>
    <row r="388" spans="1:49" x14ac:dyDescent="0.25">
      <c r="A388" s="78" t="s">
        <v>7</v>
      </c>
      <c r="B388" s="29" t="s">
        <v>190</v>
      </c>
      <c r="C388" s="425">
        <f t="shared" si="158"/>
        <v>1</v>
      </c>
      <c r="D388" s="426">
        <v>0</v>
      </c>
      <c r="E388" s="592">
        <v>0.2</v>
      </c>
      <c r="F388" s="592">
        <v>0.37</v>
      </c>
      <c r="G388" s="593">
        <v>0.43</v>
      </c>
      <c r="H388" s="449" t="str">
        <f t="shared" si="162"/>
        <v>Проверка пройдена</v>
      </c>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row>
    <row r="389" spans="1:49" x14ac:dyDescent="0.25">
      <c r="A389" s="78" t="s">
        <v>8</v>
      </c>
      <c r="B389" s="29" t="s">
        <v>190</v>
      </c>
      <c r="C389" s="425">
        <f t="shared" si="158"/>
        <v>0</v>
      </c>
      <c r="D389" s="426">
        <v>0</v>
      </c>
      <c r="E389" s="592">
        <v>0</v>
      </c>
      <c r="F389" s="592">
        <v>0</v>
      </c>
      <c r="G389" s="593">
        <v>0</v>
      </c>
      <c r="H389" s="449" t="str">
        <f t="shared" si="162"/>
        <v>Проверка пройдена</v>
      </c>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row>
    <row r="390" spans="1:49" x14ac:dyDescent="0.25">
      <c r="A390" s="78" t="s">
        <v>9</v>
      </c>
      <c r="B390" s="29" t="s">
        <v>190</v>
      </c>
      <c r="C390" s="425">
        <f t="shared" si="158"/>
        <v>0</v>
      </c>
      <c r="D390" s="426">
        <v>0</v>
      </c>
      <c r="E390" s="592">
        <v>0</v>
      </c>
      <c r="F390" s="592">
        <v>0</v>
      </c>
      <c r="G390" s="593">
        <v>0</v>
      </c>
      <c r="H390" s="449" t="str">
        <f t="shared" si="162"/>
        <v>Проверка пройдена</v>
      </c>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row>
    <row r="391" spans="1:49" ht="15.75" thickBot="1" x14ac:dyDescent="0.3">
      <c r="A391" s="79" t="s">
        <v>10</v>
      </c>
      <c r="B391" s="88" t="s">
        <v>190</v>
      </c>
      <c r="C391" s="428">
        <f t="shared" si="158"/>
        <v>0</v>
      </c>
      <c r="D391" s="429">
        <v>0</v>
      </c>
      <c r="E391" s="594">
        <v>0</v>
      </c>
      <c r="F391" s="594">
        <v>0</v>
      </c>
      <c r="G391" s="595">
        <v>0</v>
      </c>
      <c r="H391" s="449" t="str">
        <f t="shared" si="162"/>
        <v>Проверка пройдена</v>
      </c>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row>
    <row r="392" spans="1:49" x14ac:dyDescent="0.25">
      <c r="A392" s="4"/>
      <c r="B392" s="85"/>
      <c r="C392" s="4"/>
      <c r="D392" s="4"/>
      <c r="E392" s="4"/>
      <c r="F392" s="4"/>
      <c r="G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row>
    <row r="393" spans="1:49" x14ac:dyDescent="0.25">
      <c r="A393" s="226" t="s">
        <v>64</v>
      </c>
      <c r="B393" s="85"/>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row>
    <row r="394" spans="1:49" x14ac:dyDescent="0.25">
      <c r="A394" s="223" t="s">
        <v>198</v>
      </c>
      <c r="B394" s="97"/>
      <c r="C394" s="12"/>
      <c r="D394" s="12"/>
      <c r="E394" s="12"/>
      <c r="F394" s="12"/>
      <c r="G394" s="12"/>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row>
    <row r="395" spans="1:49" ht="15.75" thickBot="1" x14ac:dyDescent="0.3">
      <c r="A395" s="223" t="s">
        <v>199</v>
      </c>
      <c r="B395" s="97"/>
      <c r="C395" s="12"/>
      <c r="D395" s="12"/>
      <c r="E395" s="12"/>
      <c r="F395" s="12"/>
      <c r="G395" s="12"/>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row>
    <row r="396" spans="1:49" x14ac:dyDescent="0.25">
      <c r="A396" s="599" t="s">
        <v>65</v>
      </c>
      <c r="B396" s="601" t="s">
        <v>86</v>
      </c>
      <c r="C396" s="603" t="str">
        <f>YEAR(Test_date)&amp;" год"</f>
        <v>2021 год</v>
      </c>
      <c r="D396" s="604"/>
      <c r="E396" s="604"/>
      <c r="F396" s="605"/>
      <c r="G396" s="603" t="str">
        <f>(LEFT(C396,4)+1)&amp;" год"</f>
        <v>2022 год</v>
      </c>
      <c r="H396" s="604"/>
      <c r="I396" s="604"/>
      <c r="J396" s="605"/>
      <c r="K396" s="603" t="str">
        <f>(LEFT(G396,4)+1)&amp;" год"</f>
        <v>2023 год</v>
      </c>
      <c r="L396" s="604"/>
      <c r="M396" s="604"/>
      <c r="N396" s="605"/>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row>
    <row r="397" spans="1:49" ht="15.75" thickBot="1" x14ac:dyDescent="0.3">
      <c r="A397" s="600"/>
      <c r="B397" s="602"/>
      <c r="C397" s="379">
        <v>1</v>
      </c>
      <c r="D397" s="380">
        <v>2</v>
      </c>
      <c r="E397" s="380">
        <v>3</v>
      </c>
      <c r="F397" s="381">
        <v>4</v>
      </c>
      <c r="G397" s="379" t="s">
        <v>12</v>
      </c>
      <c r="H397" s="380" t="s">
        <v>13</v>
      </c>
      <c r="I397" s="380" t="s">
        <v>14</v>
      </c>
      <c r="J397" s="381" t="s">
        <v>15</v>
      </c>
      <c r="K397" s="402" t="s">
        <v>12</v>
      </c>
      <c r="L397" s="380" t="s">
        <v>13</v>
      </c>
      <c r="M397" s="380" t="s">
        <v>14</v>
      </c>
      <c r="N397" s="381" t="s">
        <v>15</v>
      </c>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row>
    <row r="398" spans="1:49" x14ac:dyDescent="0.25">
      <c r="A398" s="403" t="s">
        <v>66</v>
      </c>
      <c r="B398" s="404"/>
      <c r="C398" s="405"/>
      <c r="D398" s="405"/>
      <c r="E398" s="405"/>
      <c r="F398" s="405"/>
      <c r="G398" s="405"/>
      <c r="H398" s="405"/>
      <c r="I398" s="405"/>
      <c r="J398" s="405"/>
      <c r="K398" s="405"/>
      <c r="L398" s="405"/>
      <c r="M398" s="405"/>
      <c r="N398" s="406"/>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row>
    <row r="399" spans="1:49" x14ac:dyDescent="0.25">
      <c r="A399" s="371" t="s">
        <v>67</v>
      </c>
      <c r="B399" s="372" t="s">
        <v>189</v>
      </c>
      <c r="C399" s="392">
        <f t="shared" ref="C399:N399" si="163">SUM(C400:C410)</f>
        <v>137.5</v>
      </c>
      <c r="D399" s="383">
        <f t="shared" si="163"/>
        <v>83.103999999999999</v>
      </c>
      <c r="E399" s="383">
        <f t="shared" si="163"/>
        <v>64.592999999999989</v>
      </c>
      <c r="F399" s="396">
        <f t="shared" si="163"/>
        <v>89.004999999999995</v>
      </c>
      <c r="G399" s="382">
        <f t="shared" si="163"/>
        <v>137.5</v>
      </c>
      <c r="H399" s="383">
        <f t="shared" si="163"/>
        <v>83.103999999999999</v>
      </c>
      <c r="I399" s="383">
        <f t="shared" si="163"/>
        <v>64.592999999999989</v>
      </c>
      <c r="J399" s="384">
        <f t="shared" si="163"/>
        <v>89.004999999999995</v>
      </c>
      <c r="K399" s="392">
        <f t="shared" si="163"/>
        <v>137.5</v>
      </c>
      <c r="L399" s="383">
        <f t="shared" si="163"/>
        <v>83.103999999999999</v>
      </c>
      <c r="M399" s="383">
        <f t="shared" si="163"/>
        <v>64.592999999999989</v>
      </c>
      <c r="N399" s="384">
        <f t="shared" si="163"/>
        <v>89.004999999999995</v>
      </c>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row>
    <row r="400" spans="1:49" x14ac:dyDescent="0.25">
      <c r="A400" s="18" t="s">
        <v>0</v>
      </c>
      <c r="B400" s="373" t="s">
        <v>189</v>
      </c>
      <c r="C400" s="393">
        <f>'2. Прогноз. Без корректировки'!C100</f>
        <v>0</v>
      </c>
      <c r="D400" s="386">
        <f>'2. Прогноз. Без корректировки'!D100</f>
        <v>52.701999999999998</v>
      </c>
      <c r="E400" s="386">
        <f>'2. Прогноз. Без корректировки'!E100</f>
        <v>15.016999999999999</v>
      </c>
      <c r="F400" s="397">
        <f>'2. Прогноз. Без корректировки'!F100</f>
        <v>46.52</v>
      </c>
      <c r="G400" s="385">
        <f>'2. Прогноз. Без корректировки'!H100</f>
        <v>0</v>
      </c>
      <c r="H400" s="386">
        <f>'2. Прогноз. Без корректировки'!I100</f>
        <v>52.701999999999998</v>
      </c>
      <c r="I400" s="386">
        <f>'2. Прогноз. Без корректировки'!J100</f>
        <v>15.016999999999999</v>
      </c>
      <c r="J400" s="387">
        <f>'2. Прогноз. Без корректировки'!K100</f>
        <v>46.52</v>
      </c>
      <c r="K400" s="393">
        <f>'2. Прогноз. Без корректировки'!M100</f>
        <v>0</v>
      </c>
      <c r="L400" s="386">
        <f>'2. Прогноз. Без корректировки'!N100</f>
        <v>52.701999999999998</v>
      </c>
      <c r="M400" s="386">
        <f>'2. Прогноз. Без корректировки'!O100</f>
        <v>15.016999999999999</v>
      </c>
      <c r="N400" s="387">
        <f>'2. Прогноз. Без корректировки'!P100</f>
        <v>46.52</v>
      </c>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row>
    <row r="401" spans="1:49" x14ac:dyDescent="0.25">
      <c r="A401" s="18" t="s">
        <v>1</v>
      </c>
      <c r="B401" s="373" t="s">
        <v>189</v>
      </c>
      <c r="C401" s="393">
        <f>'2. Прогноз. Без корректировки'!C103</f>
        <v>0</v>
      </c>
      <c r="D401" s="386">
        <f>'2. Прогноз. Без корректировки'!D103</f>
        <v>7.1890000000000001</v>
      </c>
      <c r="E401" s="386">
        <f>'2. Прогноз. Без корректировки'!E103</f>
        <v>1.931</v>
      </c>
      <c r="F401" s="397">
        <f>'2. Прогноз. Без корректировки'!F103</f>
        <v>15.9</v>
      </c>
      <c r="G401" s="385">
        <f>'2. Прогноз. Без корректировки'!H103</f>
        <v>0</v>
      </c>
      <c r="H401" s="386">
        <f>'2. Прогноз. Без корректировки'!I103</f>
        <v>7.1890000000000001</v>
      </c>
      <c r="I401" s="386">
        <f>'2. Прогноз. Без корректировки'!J103</f>
        <v>1.931</v>
      </c>
      <c r="J401" s="387">
        <f>'2. Прогноз. Без корректировки'!K103</f>
        <v>15.9</v>
      </c>
      <c r="K401" s="393">
        <f>'2. Прогноз. Без корректировки'!M103</f>
        <v>0</v>
      </c>
      <c r="L401" s="386">
        <f>'2. Прогноз. Без корректировки'!N103</f>
        <v>7.1890000000000001</v>
      </c>
      <c r="M401" s="386">
        <f>'2. Прогноз. Без корректировки'!O103</f>
        <v>1.931</v>
      </c>
      <c r="N401" s="387">
        <f>'2. Прогноз. Без корректировки'!P103</f>
        <v>15.9</v>
      </c>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row>
    <row r="402" spans="1:49" x14ac:dyDescent="0.25">
      <c r="A402" s="18" t="s">
        <v>2</v>
      </c>
      <c r="B402" s="373" t="s">
        <v>189</v>
      </c>
      <c r="C402" s="393">
        <f>'2. Прогноз. Без корректировки'!C106</f>
        <v>80</v>
      </c>
      <c r="D402" s="386">
        <f>'2. Прогноз. Без корректировки'!D106</f>
        <v>32.045000000000002</v>
      </c>
      <c r="E402" s="386">
        <f>'2. Прогноз. Без корректировки'!E106</f>
        <v>35.125</v>
      </c>
      <c r="F402" s="397">
        <f>'2. Прогноз. Без корректировки'!F106</f>
        <v>38.189</v>
      </c>
      <c r="G402" s="385">
        <f>'2. Прогноз. Без корректировки'!H106</f>
        <v>80</v>
      </c>
      <c r="H402" s="386">
        <f>'2. Прогноз. Без корректировки'!I106</f>
        <v>32.045000000000002</v>
      </c>
      <c r="I402" s="386">
        <f>'2. Прогноз. Без корректировки'!J106</f>
        <v>35.125</v>
      </c>
      <c r="J402" s="387">
        <f>'2. Прогноз. Без корректировки'!K106</f>
        <v>38.189</v>
      </c>
      <c r="K402" s="393">
        <f>'2. Прогноз. Без корректировки'!M106</f>
        <v>80</v>
      </c>
      <c r="L402" s="386">
        <f>'2. Прогноз. Без корректировки'!N106</f>
        <v>32.045000000000002</v>
      </c>
      <c r="M402" s="386">
        <f>'2. Прогноз. Без корректировки'!O106</f>
        <v>35.125</v>
      </c>
      <c r="N402" s="387">
        <f>'2. Прогноз. Без корректировки'!P106</f>
        <v>38.189</v>
      </c>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row>
    <row r="403" spans="1:49" x14ac:dyDescent="0.25">
      <c r="A403" s="18" t="s">
        <v>3</v>
      </c>
      <c r="B403" s="373" t="s">
        <v>189</v>
      </c>
      <c r="C403" s="393">
        <f>'2. Прогноз. Без корректировки'!C109</f>
        <v>57.5</v>
      </c>
      <c r="D403" s="386">
        <f>'2. Прогноз. Без корректировки'!D109</f>
        <v>-14.7</v>
      </c>
      <c r="E403" s="386">
        <f>'2. Прогноз. Без корректировки'!E109</f>
        <v>12.202999999999999</v>
      </c>
      <c r="F403" s="397">
        <f>'2. Прогноз. Без корректировки'!F109</f>
        <v>-20.23</v>
      </c>
      <c r="G403" s="385">
        <f>'2. Прогноз. Без корректировки'!H109</f>
        <v>57.5</v>
      </c>
      <c r="H403" s="386">
        <f>'2. Прогноз. Без корректировки'!I109</f>
        <v>-14.7</v>
      </c>
      <c r="I403" s="386">
        <f>'2. Прогноз. Без корректировки'!J109</f>
        <v>12.202999999999999</v>
      </c>
      <c r="J403" s="387">
        <f>'2. Прогноз. Без корректировки'!K109</f>
        <v>-20.23</v>
      </c>
      <c r="K403" s="393">
        <f>'2. Прогноз. Без корректировки'!M109</f>
        <v>57.5</v>
      </c>
      <c r="L403" s="386">
        <f>'2. Прогноз. Без корректировки'!N109</f>
        <v>-14.7</v>
      </c>
      <c r="M403" s="386">
        <f>'2. Прогноз. Без корректировки'!O109</f>
        <v>12.202999999999999</v>
      </c>
      <c r="N403" s="387">
        <f>'2. Прогноз. Без корректировки'!P109</f>
        <v>-20.23</v>
      </c>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row>
    <row r="404" spans="1:49" x14ac:dyDescent="0.25">
      <c r="A404" s="18" t="s">
        <v>4</v>
      </c>
      <c r="B404" s="373" t="s">
        <v>189</v>
      </c>
      <c r="C404" s="393">
        <f>'2. Прогноз. Без корректировки'!C112</f>
        <v>0</v>
      </c>
      <c r="D404" s="386">
        <f>'2. Прогноз. Без корректировки'!D112</f>
        <v>0.51400000000000001</v>
      </c>
      <c r="E404" s="386">
        <f>'2. Прогноз. Без корректировки'!E112</f>
        <v>0</v>
      </c>
      <c r="F404" s="397">
        <f>'2. Прогноз. Без корректировки'!F112</f>
        <v>2</v>
      </c>
      <c r="G404" s="385">
        <f>'2. Прогноз. Без корректировки'!H112</f>
        <v>0</v>
      </c>
      <c r="H404" s="386">
        <f>'2. Прогноз. Без корректировки'!I112</f>
        <v>0.51400000000000001</v>
      </c>
      <c r="I404" s="386">
        <f>'2. Прогноз. Без корректировки'!J112</f>
        <v>0</v>
      </c>
      <c r="J404" s="387">
        <f>'2. Прогноз. Без корректировки'!K112</f>
        <v>2</v>
      </c>
      <c r="K404" s="393">
        <f>'2. Прогноз. Без корректировки'!M112</f>
        <v>0</v>
      </c>
      <c r="L404" s="386">
        <f>'2. Прогноз. Без корректировки'!N112</f>
        <v>0.51400000000000001</v>
      </c>
      <c r="M404" s="386">
        <f>'2. Прогноз. Без корректировки'!O112</f>
        <v>0</v>
      </c>
      <c r="N404" s="387">
        <f>'2. Прогноз. Без корректировки'!P112</f>
        <v>2</v>
      </c>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row>
    <row r="405" spans="1:49" x14ac:dyDescent="0.25">
      <c r="A405" s="18" t="s">
        <v>5</v>
      </c>
      <c r="B405" s="373" t="s">
        <v>189</v>
      </c>
      <c r="C405" s="393">
        <f>'2. Прогноз. Без корректировки'!C115</f>
        <v>0</v>
      </c>
      <c r="D405" s="386">
        <f>'2. Прогноз. Без корректировки'!D115</f>
        <v>0</v>
      </c>
      <c r="E405" s="386">
        <f>'2. Прогноз. Без корректировки'!E115</f>
        <v>0</v>
      </c>
      <c r="F405" s="397">
        <f>'2. Прогноз. Без корректировки'!F115</f>
        <v>0</v>
      </c>
      <c r="G405" s="385">
        <f>'2. Прогноз. Без корректировки'!H115</f>
        <v>0</v>
      </c>
      <c r="H405" s="386">
        <f>'2. Прогноз. Без корректировки'!I115</f>
        <v>0</v>
      </c>
      <c r="I405" s="386">
        <f>'2. Прогноз. Без корректировки'!J115</f>
        <v>0</v>
      </c>
      <c r="J405" s="387">
        <f>'2. Прогноз. Без корректировки'!K115</f>
        <v>0</v>
      </c>
      <c r="K405" s="393">
        <f>'2. Прогноз. Без корректировки'!M115</f>
        <v>0</v>
      </c>
      <c r="L405" s="386">
        <f>'2. Прогноз. Без корректировки'!N115</f>
        <v>0</v>
      </c>
      <c r="M405" s="386">
        <f>'2. Прогноз. Без корректировки'!O115</f>
        <v>0</v>
      </c>
      <c r="N405" s="387">
        <f>'2. Прогноз. Без корректировки'!P115</f>
        <v>0</v>
      </c>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row>
    <row r="406" spans="1:49" x14ac:dyDescent="0.25">
      <c r="A406" s="18" t="s">
        <v>6</v>
      </c>
      <c r="B406" s="373" t="s">
        <v>189</v>
      </c>
      <c r="C406" s="393">
        <f>'2. Прогноз. Без корректировки'!C118</f>
        <v>0</v>
      </c>
      <c r="D406" s="386">
        <f>'2. Прогноз. Без корректировки'!D118</f>
        <v>0</v>
      </c>
      <c r="E406" s="386">
        <f>'2. Прогноз. Без корректировки'!E118</f>
        <v>0</v>
      </c>
      <c r="F406" s="397">
        <f>'2. Прогноз. Без корректировки'!F118</f>
        <v>0</v>
      </c>
      <c r="G406" s="385">
        <f>'2. Прогноз. Без корректировки'!H118</f>
        <v>0</v>
      </c>
      <c r="H406" s="386">
        <f>'2. Прогноз. Без корректировки'!I118</f>
        <v>0</v>
      </c>
      <c r="I406" s="386">
        <f>'2. Прогноз. Без корректировки'!J118</f>
        <v>0</v>
      </c>
      <c r="J406" s="387">
        <f>'2. Прогноз. Без корректировки'!K118</f>
        <v>0</v>
      </c>
      <c r="K406" s="393">
        <f>'2. Прогноз. Без корректировки'!M118</f>
        <v>0</v>
      </c>
      <c r="L406" s="386">
        <f>'2. Прогноз. Без корректировки'!N118</f>
        <v>0</v>
      </c>
      <c r="M406" s="386">
        <f>'2. Прогноз. Без корректировки'!O118</f>
        <v>0</v>
      </c>
      <c r="N406" s="387">
        <f>'2. Прогноз. Без корректировки'!P118</f>
        <v>0</v>
      </c>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row>
    <row r="407" spans="1:49" x14ac:dyDescent="0.25">
      <c r="A407" s="18" t="s">
        <v>7</v>
      </c>
      <c r="B407" s="373" t="s">
        <v>189</v>
      </c>
      <c r="C407" s="393">
        <f>'2. Прогноз. Без корректировки'!C121</f>
        <v>0</v>
      </c>
      <c r="D407" s="386">
        <f>'2. Прогноз. Без корректировки'!D121</f>
        <v>3.1</v>
      </c>
      <c r="E407" s="386">
        <f>'2. Прогноз. Без корректировки'!E121</f>
        <v>0</v>
      </c>
      <c r="F407" s="397">
        <f>'2. Прогноз. Без корректировки'!F121</f>
        <v>2.94</v>
      </c>
      <c r="G407" s="385">
        <f>'2. Прогноз. Без корректировки'!H121</f>
        <v>0</v>
      </c>
      <c r="H407" s="386">
        <f>'2. Прогноз. Без корректировки'!I121</f>
        <v>3.1</v>
      </c>
      <c r="I407" s="386">
        <f>'2. Прогноз. Без корректировки'!J121</f>
        <v>0</v>
      </c>
      <c r="J407" s="387">
        <f>'2. Прогноз. Без корректировки'!K121</f>
        <v>2.94</v>
      </c>
      <c r="K407" s="393">
        <f>'2. Прогноз. Без корректировки'!M121</f>
        <v>0</v>
      </c>
      <c r="L407" s="386">
        <f>'2. Прогноз. Без корректировки'!N121</f>
        <v>3.1</v>
      </c>
      <c r="M407" s="386">
        <f>'2. Прогноз. Без корректировки'!O121</f>
        <v>0</v>
      </c>
      <c r="N407" s="387">
        <f>'2. Прогноз. Без корректировки'!P121</f>
        <v>2.94</v>
      </c>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row>
    <row r="408" spans="1:49" x14ac:dyDescent="0.25">
      <c r="A408" s="18" t="s">
        <v>8</v>
      </c>
      <c r="B408" s="373" t="s">
        <v>189</v>
      </c>
      <c r="C408" s="393">
        <f>'2. Прогноз. Без корректировки'!C124</f>
        <v>0</v>
      </c>
      <c r="D408" s="386">
        <f>'2. Прогноз. Без корректировки'!D124</f>
        <v>0</v>
      </c>
      <c r="E408" s="386">
        <f>'2. Прогноз. Без корректировки'!E124</f>
        <v>0</v>
      </c>
      <c r="F408" s="397">
        <f>'2. Прогноз. Без корректировки'!F124</f>
        <v>0</v>
      </c>
      <c r="G408" s="385">
        <f>'2. Прогноз. Без корректировки'!H124</f>
        <v>0</v>
      </c>
      <c r="H408" s="386">
        <f>'2. Прогноз. Без корректировки'!I124</f>
        <v>0</v>
      </c>
      <c r="I408" s="386">
        <f>'2. Прогноз. Без корректировки'!J124</f>
        <v>0</v>
      </c>
      <c r="J408" s="387">
        <f>'2. Прогноз. Без корректировки'!K124</f>
        <v>0</v>
      </c>
      <c r="K408" s="393">
        <f>'2. Прогноз. Без корректировки'!M124</f>
        <v>0</v>
      </c>
      <c r="L408" s="386">
        <f>'2. Прогноз. Без корректировки'!N124</f>
        <v>0</v>
      </c>
      <c r="M408" s="386">
        <f>'2. Прогноз. Без корректировки'!O124</f>
        <v>0</v>
      </c>
      <c r="N408" s="387">
        <f>'2. Прогноз. Без корректировки'!P124</f>
        <v>0</v>
      </c>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row>
    <row r="409" spans="1:49" x14ac:dyDescent="0.25">
      <c r="A409" s="18" t="s">
        <v>9</v>
      </c>
      <c r="B409" s="373" t="s">
        <v>189</v>
      </c>
      <c r="C409" s="393">
        <f>'2. Прогноз. Без корректировки'!C127</f>
        <v>0</v>
      </c>
      <c r="D409" s="386">
        <f>'2. Прогноз. Без корректировки'!D127</f>
        <v>1.337</v>
      </c>
      <c r="E409" s="386">
        <f>'2. Прогноз. Без корректировки'!E127</f>
        <v>0.317</v>
      </c>
      <c r="F409" s="397">
        <f>'2. Прогноз. Без корректировки'!F127</f>
        <v>1.1359999999999999</v>
      </c>
      <c r="G409" s="385">
        <f>'2. Прогноз. Без корректировки'!H127</f>
        <v>0</v>
      </c>
      <c r="H409" s="386">
        <f>'2. Прогноз. Без корректировки'!I127</f>
        <v>1.337</v>
      </c>
      <c r="I409" s="386">
        <f>'2. Прогноз. Без корректировки'!J127</f>
        <v>0.317</v>
      </c>
      <c r="J409" s="387">
        <f>'2. Прогноз. Без корректировки'!K127</f>
        <v>1.1359999999999999</v>
      </c>
      <c r="K409" s="393">
        <f>'2. Прогноз. Без корректировки'!M127</f>
        <v>0</v>
      </c>
      <c r="L409" s="386">
        <f>'2. Прогноз. Без корректировки'!N127</f>
        <v>1.337</v>
      </c>
      <c r="M409" s="386">
        <f>'2. Прогноз. Без корректировки'!O127</f>
        <v>0.317</v>
      </c>
      <c r="N409" s="387">
        <f>'2. Прогноз. Без корректировки'!P127</f>
        <v>1.1359999999999999</v>
      </c>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row>
    <row r="410" spans="1:49" x14ac:dyDescent="0.25">
      <c r="A410" s="18" t="s">
        <v>10</v>
      </c>
      <c r="B410" s="373" t="s">
        <v>189</v>
      </c>
      <c r="C410" s="393">
        <f>'2. Прогноз. Без корректировки'!C130</f>
        <v>0</v>
      </c>
      <c r="D410" s="386">
        <f>'2. Прогноз. Без корректировки'!D130</f>
        <v>0.91700000000000004</v>
      </c>
      <c r="E410" s="386">
        <f>'2. Прогноз. Без корректировки'!E130</f>
        <v>0</v>
      </c>
      <c r="F410" s="397">
        <f>'2. Прогноз. Без корректировки'!F130</f>
        <v>2.5499999999999998</v>
      </c>
      <c r="G410" s="385">
        <f>'2. Прогноз. Без корректировки'!H130</f>
        <v>0</v>
      </c>
      <c r="H410" s="386">
        <f>'2. Прогноз. Без корректировки'!I130</f>
        <v>0.91700000000000004</v>
      </c>
      <c r="I410" s="386">
        <f>'2. Прогноз. Без корректировки'!J130</f>
        <v>0</v>
      </c>
      <c r="J410" s="387">
        <f>'2. Прогноз. Без корректировки'!K130</f>
        <v>2.5499999999999998</v>
      </c>
      <c r="K410" s="393">
        <f>'2. Прогноз. Без корректировки'!M130</f>
        <v>0</v>
      </c>
      <c r="L410" s="386">
        <f>'2. Прогноз. Без корректировки'!N130</f>
        <v>0.91700000000000004</v>
      </c>
      <c r="M410" s="386">
        <f>'2. Прогноз. Без корректировки'!O130</f>
        <v>0</v>
      </c>
      <c r="N410" s="387">
        <f>'2. Прогноз. Без корректировки'!P130</f>
        <v>2.5499999999999998</v>
      </c>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row>
    <row r="411" spans="1:49" x14ac:dyDescent="0.25">
      <c r="A411" s="371" t="s">
        <v>68</v>
      </c>
      <c r="B411" s="372" t="s">
        <v>189</v>
      </c>
      <c r="C411" s="392">
        <f t="shared" ref="C411:N411" si="164">SUM(C412:C422)</f>
        <v>222.66399999999999</v>
      </c>
      <c r="D411" s="383">
        <f t="shared" si="164"/>
        <v>102.622</v>
      </c>
      <c r="E411" s="383">
        <f t="shared" si="164"/>
        <v>104.55299999999998</v>
      </c>
      <c r="F411" s="396">
        <f t="shared" si="164"/>
        <v>114.04</v>
      </c>
      <c r="G411" s="382">
        <f t="shared" si="164"/>
        <v>222.66399999999999</v>
      </c>
      <c r="H411" s="383">
        <f t="shared" si="164"/>
        <v>102.622</v>
      </c>
      <c r="I411" s="383">
        <f t="shared" si="164"/>
        <v>104.55299999999998</v>
      </c>
      <c r="J411" s="384">
        <f t="shared" si="164"/>
        <v>114.04</v>
      </c>
      <c r="K411" s="392">
        <f t="shared" si="164"/>
        <v>222.66399999999999</v>
      </c>
      <c r="L411" s="383">
        <f t="shared" si="164"/>
        <v>102.622</v>
      </c>
      <c r="M411" s="383">
        <f t="shared" si="164"/>
        <v>104.55299999999998</v>
      </c>
      <c r="N411" s="384">
        <f t="shared" si="164"/>
        <v>114.04</v>
      </c>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row>
    <row r="412" spans="1:49" x14ac:dyDescent="0.25">
      <c r="A412" s="18" t="s">
        <v>0</v>
      </c>
      <c r="B412" s="373" t="s">
        <v>189</v>
      </c>
      <c r="C412" s="393">
        <f>'2. Прогноз. Без корректировки'!C429</f>
        <v>10.513</v>
      </c>
      <c r="D412" s="386">
        <f>'2. Прогноз. Без корректировки'!D429</f>
        <v>49.252000000000002</v>
      </c>
      <c r="E412" s="386">
        <f>'2. Прогноз. Без корректировки'!E429</f>
        <v>22.844000000000001</v>
      </c>
      <c r="F412" s="397">
        <f>'2. Прогноз. Без корректировки'!F429</f>
        <v>41.74</v>
      </c>
      <c r="G412" s="385">
        <f>'2. Прогноз. Без корректировки'!H429</f>
        <v>10.513</v>
      </c>
      <c r="H412" s="386">
        <f>'2. Прогноз. Без корректировки'!I429</f>
        <v>49.252000000000002</v>
      </c>
      <c r="I412" s="386">
        <f>'2. Прогноз. Без корректировки'!J429</f>
        <v>22.844000000000001</v>
      </c>
      <c r="J412" s="387">
        <f>'2. Прогноз. Без корректировки'!K429</f>
        <v>41.74</v>
      </c>
      <c r="K412" s="393">
        <f>'2. Прогноз. Без корректировки'!M429</f>
        <v>10.513</v>
      </c>
      <c r="L412" s="386">
        <f>'2. Прогноз. Без корректировки'!N429</f>
        <v>49.252000000000002</v>
      </c>
      <c r="M412" s="386">
        <f>'2. Прогноз. Без корректировки'!O429</f>
        <v>22.844000000000001</v>
      </c>
      <c r="N412" s="387">
        <f>'2. Прогноз. Без корректировки'!P429</f>
        <v>41.74</v>
      </c>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row>
    <row r="413" spans="1:49" x14ac:dyDescent="0.25">
      <c r="A413" s="18" t="s">
        <v>1</v>
      </c>
      <c r="B413" s="374" t="s">
        <v>189</v>
      </c>
      <c r="C413" s="393">
        <f>'2. Прогноз. Без корректировки'!C432</f>
        <v>0.997</v>
      </c>
      <c r="D413" s="386">
        <f>'2. Прогноз. Без корректировки'!D432</f>
        <v>5.97</v>
      </c>
      <c r="E413" s="386">
        <f>'2. Прогноз. Без корректировки'!E432</f>
        <v>1.657</v>
      </c>
      <c r="F413" s="397">
        <f>'2. Прогноз. Без корректировки'!F432</f>
        <v>28.463000000000001</v>
      </c>
      <c r="G413" s="385">
        <f>'2. Прогноз. Без корректировки'!H432</f>
        <v>0.997</v>
      </c>
      <c r="H413" s="386">
        <f>'2. Прогноз. Без корректировки'!I432</f>
        <v>5.97</v>
      </c>
      <c r="I413" s="386">
        <f>'2. Прогноз. Без корректировки'!J432</f>
        <v>1.657</v>
      </c>
      <c r="J413" s="387">
        <f>'2. Прогноз. Без корректировки'!K432</f>
        <v>28.463000000000001</v>
      </c>
      <c r="K413" s="393">
        <f>'2. Прогноз. Без корректировки'!M432</f>
        <v>0.997</v>
      </c>
      <c r="L413" s="386">
        <f>'2. Прогноз. Без корректировки'!N432</f>
        <v>5.97</v>
      </c>
      <c r="M413" s="386">
        <f>'2. Прогноз. Без корректировки'!O432</f>
        <v>1.657</v>
      </c>
      <c r="N413" s="387">
        <f>'2. Прогноз. Без корректировки'!P432</f>
        <v>28.463000000000001</v>
      </c>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row>
    <row r="414" spans="1:49" x14ac:dyDescent="0.25">
      <c r="A414" s="18" t="s">
        <v>2</v>
      </c>
      <c r="B414" s="374" t="s">
        <v>189</v>
      </c>
      <c r="C414" s="393">
        <f>'2. Прогноз. Без корректировки'!C435</f>
        <v>121.51900000000001</v>
      </c>
      <c r="D414" s="386">
        <f>'2. Прогноз. Без корректировки'!D435</f>
        <v>42.4</v>
      </c>
      <c r="E414" s="386">
        <f>'2. Прогноз. Без корректировки'!E435</f>
        <v>45.143999999999998</v>
      </c>
      <c r="F414" s="397">
        <f>'2. Прогноз. Без корректировки'!F435</f>
        <v>16.477</v>
      </c>
      <c r="G414" s="385">
        <f>'2. Прогноз. Без корректировки'!H435</f>
        <v>121.51900000000001</v>
      </c>
      <c r="H414" s="386">
        <f>'2. Прогноз. Без корректировки'!I435</f>
        <v>42.4</v>
      </c>
      <c r="I414" s="386">
        <f>'2. Прогноз. Без корректировки'!J435</f>
        <v>45.143999999999998</v>
      </c>
      <c r="J414" s="387">
        <f>'2. Прогноз. Без корректировки'!K435</f>
        <v>16.477</v>
      </c>
      <c r="K414" s="393">
        <f>'2. Прогноз. Без корректировки'!M435</f>
        <v>121.51900000000001</v>
      </c>
      <c r="L414" s="386">
        <f>'2. Прогноз. Без корректировки'!N435</f>
        <v>42.4</v>
      </c>
      <c r="M414" s="386">
        <f>'2. Прогноз. Без корректировки'!O435</f>
        <v>45.143999999999998</v>
      </c>
      <c r="N414" s="387">
        <f>'2. Прогноз. Без корректировки'!P435</f>
        <v>16.477</v>
      </c>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row>
    <row r="415" spans="1:49" x14ac:dyDescent="0.25">
      <c r="A415" s="18" t="s">
        <v>3</v>
      </c>
      <c r="B415" s="374" t="s">
        <v>189</v>
      </c>
      <c r="C415" s="393">
        <f>'2. Прогноз. Без корректировки'!C438</f>
        <v>73</v>
      </c>
      <c r="D415" s="386">
        <f>'2. Прогноз. Без корректировки'!D438</f>
        <v>5</v>
      </c>
      <c r="E415" s="386">
        <f>'2. Прогноз. Без корректировки'!E438</f>
        <v>13.3</v>
      </c>
      <c r="F415" s="397">
        <f>'2. Прогноз. Без корректировки'!F438</f>
        <v>27.26</v>
      </c>
      <c r="G415" s="385">
        <f>'2. Прогноз. Без корректировки'!H438</f>
        <v>73</v>
      </c>
      <c r="H415" s="386">
        <f>'2. Прогноз. Без корректировки'!I438</f>
        <v>5</v>
      </c>
      <c r="I415" s="386">
        <f>'2. Прогноз. Без корректировки'!J438</f>
        <v>13.3</v>
      </c>
      <c r="J415" s="387">
        <f>'2. Прогноз. Без корректировки'!K438</f>
        <v>27.26</v>
      </c>
      <c r="K415" s="393">
        <f>'2. Прогноз. Без корректировки'!M438</f>
        <v>73</v>
      </c>
      <c r="L415" s="386">
        <f>'2. Прогноз. Без корректировки'!N438</f>
        <v>5</v>
      </c>
      <c r="M415" s="386">
        <f>'2. Прогноз. Без корректировки'!O438</f>
        <v>13.3</v>
      </c>
      <c r="N415" s="387">
        <f>'2. Прогноз. Без корректировки'!P438</f>
        <v>27.26</v>
      </c>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row>
    <row r="416" spans="1:49" x14ac:dyDescent="0.25">
      <c r="A416" s="18" t="s">
        <v>4</v>
      </c>
      <c r="B416" s="374" t="s">
        <v>189</v>
      </c>
      <c r="C416" s="393">
        <f>'2. Прогноз. Без корректировки'!C441</f>
        <v>0</v>
      </c>
      <c r="D416" s="386">
        <f>'2. Прогноз. Без корректировки'!D441</f>
        <v>0</v>
      </c>
      <c r="E416" s="386">
        <f>'2. Прогноз. Без корректировки'!E441</f>
        <v>0</v>
      </c>
      <c r="F416" s="397">
        <f>'2. Прогноз. Без корректировки'!F441</f>
        <v>0</v>
      </c>
      <c r="G416" s="385">
        <f>'2. Прогноз. Без корректировки'!H441</f>
        <v>0</v>
      </c>
      <c r="H416" s="386">
        <f>'2. Прогноз. Без корректировки'!I441</f>
        <v>0</v>
      </c>
      <c r="I416" s="386">
        <f>'2. Прогноз. Без корректировки'!J441</f>
        <v>0</v>
      </c>
      <c r="J416" s="387">
        <f>'2. Прогноз. Без корректировки'!K441</f>
        <v>0</v>
      </c>
      <c r="K416" s="393">
        <f>'2. Прогноз. Без корректировки'!M441</f>
        <v>0</v>
      </c>
      <c r="L416" s="386">
        <f>'2. Прогноз. Без корректировки'!N441</f>
        <v>0</v>
      </c>
      <c r="M416" s="386">
        <f>'2. Прогноз. Без корректировки'!O441</f>
        <v>0</v>
      </c>
      <c r="N416" s="387">
        <f>'2. Прогноз. Без корректировки'!P441</f>
        <v>0</v>
      </c>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row>
    <row r="417" spans="1:49" x14ac:dyDescent="0.25">
      <c r="A417" s="18" t="s">
        <v>5</v>
      </c>
      <c r="B417" s="374" t="s">
        <v>189</v>
      </c>
      <c r="C417" s="393">
        <f>'2. Прогноз. Без корректировки'!C444</f>
        <v>0</v>
      </c>
      <c r="D417" s="386">
        <f>'2. Прогноз. Без корректировки'!D444</f>
        <v>0</v>
      </c>
      <c r="E417" s="386">
        <f>'2. Прогноз. Без корректировки'!E444</f>
        <v>0</v>
      </c>
      <c r="F417" s="397">
        <f>'2. Прогноз. Без корректировки'!F444</f>
        <v>0</v>
      </c>
      <c r="G417" s="385">
        <f>'2. Прогноз. Без корректировки'!H444</f>
        <v>0</v>
      </c>
      <c r="H417" s="386">
        <f>'2. Прогноз. Без корректировки'!I444</f>
        <v>0</v>
      </c>
      <c r="I417" s="386">
        <f>'2. Прогноз. Без корректировки'!J444</f>
        <v>0</v>
      </c>
      <c r="J417" s="387">
        <f>'2. Прогноз. Без корректировки'!K444</f>
        <v>0</v>
      </c>
      <c r="K417" s="393">
        <f>'2. Прогноз. Без корректировки'!M444</f>
        <v>0</v>
      </c>
      <c r="L417" s="386">
        <f>'2. Прогноз. Без корректировки'!N444</f>
        <v>0</v>
      </c>
      <c r="M417" s="386">
        <f>'2. Прогноз. Без корректировки'!O444</f>
        <v>0</v>
      </c>
      <c r="N417" s="387">
        <f>'2. Прогноз. Без корректировки'!P444</f>
        <v>0</v>
      </c>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row>
    <row r="418" spans="1:49" x14ac:dyDescent="0.25">
      <c r="A418" s="18" t="s">
        <v>6</v>
      </c>
      <c r="B418" s="374" t="s">
        <v>189</v>
      </c>
      <c r="C418" s="393">
        <f>'2. Прогноз. Без корректировки'!C447</f>
        <v>0</v>
      </c>
      <c r="D418" s="386">
        <f>'2. Прогноз. Без корректировки'!D447</f>
        <v>0</v>
      </c>
      <c r="E418" s="386">
        <f>'2. Прогноз. Без корректировки'!E447</f>
        <v>0</v>
      </c>
      <c r="F418" s="397">
        <f>'2. Прогноз. Без корректировки'!F447</f>
        <v>0</v>
      </c>
      <c r="G418" s="385">
        <f>'2. Прогноз. Без корректировки'!H447</f>
        <v>0</v>
      </c>
      <c r="H418" s="386">
        <f>'2. Прогноз. Без корректировки'!I447</f>
        <v>0</v>
      </c>
      <c r="I418" s="386">
        <f>'2. Прогноз. Без корректировки'!J447</f>
        <v>0</v>
      </c>
      <c r="J418" s="387">
        <f>'2. Прогноз. Без корректировки'!K447</f>
        <v>0</v>
      </c>
      <c r="K418" s="393">
        <f>'2. Прогноз. Без корректировки'!M447</f>
        <v>0</v>
      </c>
      <c r="L418" s="386">
        <f>'2. Прогноз. Без корректировки'!N447</f>
        <v>0</v>
      </c>
      <c r="M418" s="386">
        <f>'2. Прогноз. Без корректировки'!O447</f>
        <v>0</v>
      </c>
      <c r="N418" s="387">
        <f>'2. Прогноз. Без корректировки'!P447</f>
        <v>0</v>
      </c>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row>
    <row r="419" spans="1:49" x14ac:dyDescent="0.25">
      <c r="A419" s="18" t="s">
        <v>7</v>
      </c>
      <c r="B419" s="374" t="s">
        <v>189</v>
      </c>
      <c r="C419" s="393">
        <f>'2. Прогноз. Без корректировки'!C450</f>
        <v>15.702999999999999</v>
      </c>
      <c r="D419" s="386">
        <f>'2. Прогноз. Без корректировки'!D450</f>
        <v>0</v>
      </c>
      <c r="E419" s="386">
        <f>'2. Прогноз. Без корректировки'!E450</f>
        <v>20.776</v>
      </c>
      <c r="F419" s="397">
        <f>'2. Прогноз. Без корректировки'!F450</f>
        <v>0</v>
      </c>
      <c r="G419" s="385">
        <f>'2. Прогноз. Без корректировки'!H450</f>
        <v>15.702999999999999</v>
      </c>
      <c r="H419" s="386">
        <f>'2. Прогноз. Без корректировки'!I450</f>
        <v>0</v>
      </c>
      <c r="I419" s="386">
        <f>'2. Прогноз. Без корректировки'!J450</f>
        <v>20.776</v>
      </c>
      <c r="J419" s="387">
        <f>'2. Прогноз. Без корректировки'!K450</f>
        <v>0</v>
      </c>
      <c r="K419" s="393">
        <f>'2. Прогноз. Без корректировки'!M450</f>
        <v>15.702999999999999</v>
      </c>
      <c r="L419" s="386">
        <f>'2. Прогноз. Без корректировки'!N450</f>
        <v>0</v>
      </c>
      <c r="M419" s="386">
        <f>'2. Прогноз. Без корректировки'!O450</f>
        <v>20.776</v>
      </c>
      <c r="N419" s="387">
        <f>'2. Прогноз. Без корректировки'!P450</f>
        <v>0</v>
      </c>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row>
    <row r="420" spans="1:49" x14ac:dyDescent="0.25">
      <c r="A420" s="18" t="s">
        <v>8</v>
      </c>
      <c r="B420" s="374" t="s">
        <v>189</v>
      </c>
      <c r="C420" s="393">
        <f>'2. Прогноз. Без корректировки'!C453</f>
        <v>0</v>
      </c>
      <c r="D420" s="386">
        <f>'2. Прогноз. Без корректировки'!D453</f>
        <v>0</v>
      </c>
      <c r="E420" s="386">
        <f>'2. Прогноз. Без корректировки'!E453</f>
        <v>0</v>
      </c>
      <c r="F420" s="397">
        <f>'2. Прогноз. Без корректировки'!F453</f>
        <v>0</v>
      </c>
      <c r="G420" s="385">
        <f>'2. Прогноз. Без корректировки'!H453</f>
        <v>0</v>
      </c>
      <c r="H420" s="386">
        <f>'2. Прогноз. Без корректировки'!I453</f>
        <v>0</v>
      </c>
      <c r="I420" s="386">
        <f>'2. Прогноз. Без корректировки'!J453</f>
        <v>0</v>
      </c>
      <c r="J420" s="387">
        <f>'2. Прогноз. Без корректировки'!K453</f>
        <v>0</v>
      </c>
      <c r="K420" s="393">
        <f>'2. Прогноз. Без корректировки'!M453</f>
        <v>0</v>
      </c>
      <c r="L420" s="386">
        <f>'2. Прогноз. Без корректировки'!N453</f>
        <v>0</v>
      </c>
      <c r="M420" s="386">
        <f>'2. Прогноз. Без корректировки'!O453</f>
        <v>0</v>
      </c>
      <c r="N420" s="387">
        <f>'2. Прогноз. Без корректировки'!P453</f>
        <v>0</v>
      </c>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row>
    <row r="421" spans="1:49" x14ac:dyDescent="0.25">
      <c r="A421" s="18" t="s">
        <v>9</v>
      </c>
      <c r="B421" s="373" t="s">
        <v>189</v>
      </c>
      <c r="C421" s="393">
        <f>'2. Прогноз. Без корректировки'!C456</f>
        <v>0.03</v>
      </c>
      <c r="D421" s="386">
        <f>'2. Прогноз. Без корректировки'!D456</f>
        <v>0</v>
      </c>
      <c r="E421" s="386">
        <f>'2. Прогноз. Без корректировки'!E456</f>
        <v>0.25</v>
      </c>
      <c r="F421" s="397">
        <f>'2. Прогноз. Без корректировки'!F456</f>
        <v>0.1</v>
      </c>
      <c r="G421" s="385">
        <f>'2. Прогноз. Без корректировки'!H456</f>
        <v>0.03</v>
      </c>
      <c r="H421" s="386">
        <f>'2. Прогноз. Без корректировки'!I456</f>
        <v>0</v>
      </c>
      <c r="I421" s="386">
        <f>'2. Прогноз. Без корректировки'!J456</f>
        <v>0.25</v>
      </c>
      <c r="J421" s="387">
        <f>'2. Прогноз. Без корректировки'!K456</f>
        <v>0.1</v>
      </c>
      <c r="K421" s="393">
        <f>'2. Прогноз. Без корректировки'!M456</f>
        <v>0.03</v>
      </c>
      <c r="L421" s="386">
        <f>'2. Прогноз. Без корректировки'!N456</f>
        <v>0</v>
      </c>
      <c r="M421" s="386">
        <f>'2. Прогноз. Без корректировки'!O456</f>
        <v>0.25</v>
      </c>
      <c r="N421" s="387">
        <f>'2. Прогноз. Без корректировки'!P456</f>
        <v>0.1</v>
      </c>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row>
    <row r="422" spans="1:49" x14ac:dyDescent="0.25">
      <c r="A422" s="18" t="s">
        <v>10</v>
      </c>
      <c r="B422" s="373" t="s">
        <v>189</v>
      </c>
      <c r="C422" s="393">
        <f>'2. Прогноз. Без корректировки'!C459</f>
        <v>0.90200000000000002</v>
      </c>
      <c r="D422" s="386">
        <f>'2. Прогноз. Без корректировки'!D459</f>
        <v>0</v>
      </c>
      <c r="E422" s="386">
        <f>'2. Прогноз. Без корректировки'!E459</f>
        <v>0.58199999999999996</v>
      </c>
      <c r="F422" s="397">
        <f>'2. Прогноз. Без корректировки'!F459</f>
        <v>0</v>
      </c>
      <c r="G422" s="385">
        <f>'2. Прогноз. Без корректировки'!H459</f>
        <v>0.90200000000000002</v>
      </c>
      <c r="H422" s="386">
        <f>'2. Прогноз. Без корректировки'!I459</f>
        <v>0</v>
      </c>
      <c r="I422" s="386">
        <f>'2. Прогноз. Без корректировки'!J459</f>
        <v>0.58199999999999996</v>
      </c>
      <c r="J422" s="387">
        <f>'2. Прогноз. Без корректировки'!K459</f>
        <v>0</v>
      </c>
      <c r="K422" s="393">
        <f>'2. Прогноз. Без корректировки'!M459</f>
        <v>0.90200000000000002</v>
      </c>
      <c r="L422" s="386">
        <f>'2. Прогноз. Без корректировки'!N459</f>
        <v>0</v>
      </c>
      <c r="M422" s="386">
        <f>'2. Прогноз. Без корректировки'!O459</f>
        <v>0.58199999999999996</v>
      </c>
      <c r="N422" s="387">
        <f>'2. Прогноз. Без корректировки'!P459</f>
        <v>0</v>
      </c>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row>
    <row r="423" spans="1:49" s="36" customFormat="1" x14ac:dyDescent="0.25">
      <c r="A423" s="371" t="s">
        <v>69</v>
      </c>
      <c r="B423" s="372" t="s">
        <v>189</v>
      </c>
      <c r="C423" s="392">
        <f t="shared" ref="C423:N423" si="165">SUM(C424:C434)</f>
        <v>-19.730999999999998</v>
      </c>
      <c r="D423" s="383">
        <f t="shared" si="165"/>
        <v>-6.8700000000000045</v>
      </c>
      <c r="E423" s="383">
        <f t="shared" si="165"/>
        <v>12.433999999999999</v>
      </c>
      <c r="F423" s="396">
        <f t="shared" si="165"/>
        <v>-22.799999999999997</v>
      </c>
      <c r="G423" s="382">
        <f t="shared" si="165"/>
        <v>-59.033500000000004</v>
      </c>
      <c r="H423" s="383">
        <f t="shared" si="165"/>
        <v>-23.561999999999991</v>
      </c>
      <c r="I423" s="383">
        <f t="shared" si="165"/>
        <v>5.3199999999999932</v>
      </c>
      <c r="J423" s="384">
        <f t="shared" si="165"/>
        <v>-29.629999999999985</v>
      </c>
      <c r="K423" s="392">
        <f t="shared" si="165"/>
        <v>-65.439750000000004</v>
      </c>
      <c r="L423" s="383">
        <f t="shared" si="165"/>
        <v>-27.388000000000005</v>
      </c>
      <c r="M423" s="383">
        <f t="shared" si="165"/>
        <v>5.9140000000000139</v>
      </c>
      <c r="N423" s="384">
        <f t="shared" si="165"/>
        <v>-21.57800000000001</v>
      </c>
      <c r="O423" s="75"/>
      <c r="P423" s="75"/>
      <c r="Q423" s="75"/>
      <c r="R423" s="75"/>
      <c r="S423" s="75"/>
      <c r="T423" s="75"/>
      <c r="U423" s="75"/>
      <c r="V423" s="75"/>
      <c r="W423" s="75"/>
      <c r="X423" s="75"/>
      <c r="Y423" s="75"/>
      <c r="Z423" s="75"/>
      <c r="AA423" s="75"/>
      <c r="AB423" s="75"/>
      <c r="AC423" s="75"/>
      <c r="AD423" s="75"/>
      <c r="AE423" s="75"/>
      <c r="AF423" s="75"/>
      <c r="AG423" s="75"/>
      <c r="AH423" s="75"/>
      <c r="AI423" s="75"/>
      <c r="AJ423" s="75"/>
      <c r="AK423" s="75"/>
      <c r="AL423" s="75"/>
      <c r="AM423" s="75"/>
      <c r="AN423" s="75"/>
      <c r="AO423" s="75"/>
      <c r="AP423" s="75"/>
      <c r="AQ423" s="75"/>
      <c r="AR423" s="75"/>
      <c r="AS423" s="75"/>
      <c r="AT423" s="75"/>
      <c r="AU423" s="75"/>
      <c r="AV423" s="75"/>
      <c r="AW423" s="75"/>
    </row>
    <row r="424" spans="1:49" x14ac:dyDescent="0.25">
      <c r="A424" s="18" t="s">
        <v>0</v>
      </c>
      <c r="B424" s="373" t="s">
        <v>189</v>
      </c>
      <c r="C424" s="393">
        <f>'2. Прогноз. Без корректировки'!C509</f>
        <v>-3.5630000000000002</v>
      </c>
      <c r="D424" s="386">
        <f>'2. Прогноз. Без корректировки'!D509+C560</f>
        <v>0.629</v>
      </c>
      <c r="E424" s="386">
        <f>'2. Прогноз. Без корректировки'!E509+D560</f>
        <v>-3.3029999999999999</v>
      </c>
      <c r="F424" s="397">
        <f>'2. Прогноз. Без корректировки'!F509+E560</f>
        <v>-3.2800000000000002</v>
      </c>
      <c r="G424" s="385">
        <f>'2. Прогноз. Без корректировки'!H509+F560</f>
        <v>-13.433</v>
      </c>
      <c r="H424" s="386">
        <f>'2. Прогноз. Без корректировки'!I509+G560</f>
        <v>0.46999999999999886</v>
      </c>
      <c r="I424" s="386">
        <f>'2. Прогноз. Без корректировки'!J509+H560</f>
        <v>-5.0410000000000004</v>
      </c>
      <c r="J424" s="387">
        <f>'2. Прогноз. Без корректировки'!K509+I560</f>
        <v>-4.5440000000000005</v>
      </c>
      <c r="K424" s="393">
        <f>'2. Прогноз. Без корректировки'!M509+J560</f>
        <v>-14.032999999999994</v>
      </c>
      <c r="L424" s="386">
        <f>'2. Прогноз. Без корректировки'!N509+K560</f>
        <v>-7.9999999999998295E-2</v>
      </c>
      <c r="M424" s="386">
        <f>'2. Прогноз. Без корректировки'!O509+L560</f>
        <v>-5.3910000000000053</v>
      </c>
      <c r="N424" s="387">
        <f>'2. Прогноз. Без корректировки'!P509+M560</f>
        <v>2.0159999999999982</v>
      </c>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row>
    <row r="425" spans="1:49" x14ac:dyDescent="0.25">
      <c r="A425" s="18" t="s">
        <v>1</v>
      </c>
      <c r="B425" s="373" t="s">
        <v>189</v>
      </c>
      <c r="C425" s="393">
        <f>'2. Прогноз. Без корректировки'!C510</f>
        <v>-2.8969999999999998</v>
      </c>
      <c r="D425" s="386">
        <f>'2. Прогноз. Без корректировки'!D510+C561</f>
        <v>8.999999999999897E-3</v>
      </c>
      <c r="E425" s="386">
        <f>'2. Прогноз. Без корректировки'!E510+D561</f>
        <v>0.20100000000000007</v>
      </c>
      <c r="F425" s="397">
        <f>'2. Прогноз. Без корректировки'!F510+E561</f>
        <v>-12.420999999999999</v>
      </c>
      <c r="G425" s="385">
        <f>'2. Прогноз. Без корректировки'!H510+F561</f>
        <v>-2.897000000000002</v>
      </c>
      <c r="H425" s="386">
        <f>'2. Прогноз. Без корректировки'!I510+G561</f>
        <v>9.0000000000003411E-3</v>
      </c>
      <c r="I425" s="386">
        <f>'2. Прогноз. Без корректировки'!J510+H561</f>
        <v>0.20100000000000051</v>
      </c>
      <c r="J425" s="387">
        <f>'2. Прогноз. Без корректировки'!K510+I561</f>
        <v>-12.420999999999999</v>
      </c>
      <c r="K425" s="393">
        <f>'2. Прогноз. Без корректировки'!M510+J561</f>
        <v>-3.2970000000000041</v>
      </c>
      <c r="L425" s="386">
        <f>'2. Прогноз. Без корректировки'!N510+K561</f>
        <v>-0.24099999999999966</v>
      </c>
      <c r="M425" s="386">
        <f>'2. Прогноз. Без корректировки'!O510+L561</f>
        <v>5.1000000000001933E-2</v>
      </c>
      <c r="N425" s="387">
        <f>'2. Прогноз. Без корректировки'!P510+M561</f>
        <v>-12.651000000000003</v>
      </c>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row>
    <row r="426" spans="1:49" x14ac:dyDescent="0.25">
      <c r="A426" s="18" t="s">
        <v>2</v>
      </c>
      <c r="B426" s="373" t="s">
        <v>189</v>
      </c>
      <c r="C426" s="393">
        <f>'2. Прогноз. Без корректировки'!C511</f>
        <v>-22.099</v>
      </c>
      <c r="D426" s="386">
        <f>'2. Прогноз. Без корректировки'!D511+C562</f>
        <v>-13.218000000000004</v>
      </c>
      <c r="E426" s="386">
        <f>'2. Прогноз. Без корректировки'!E511+D562</f>
        <v>-2.8840000000000003</v>
      </c>
      <c r="F426" s="397">
        <f>'2. Прогноз. Без корректировки'!F511+E562</f>
        <v>16.600000000000005</v>
      </c>
      <c r="G426" s="385">
        <f>'2. Прогноз. Без корректировки'!H511+F562</f>
        <v>-38.891000000000005</v>
      </c>
      <c r="H426" s="386">
        <f>'2. Прогноз. Без корректировки'!I511+G562</f>
        <v>-13.215999999999994</v>
      </c>
      <c r="I426" s="386">
        <f>'2. Прогноз. Без корректировки'!J511+H562</f>
        <v>-3.8220000000000027</v>
      </c>
      <c r="J426" s="387">
        <f>'2. Прогноз. Без корректировки'!K511+I562</f>
        <v>15.729000000000013</v>
      </c>
      <c r="K426" s="393">
        <f>'2. Прогноз. Без корректировки'!M511+J562</f>
        <v>-38.891000000000005</v>
      </c>
      <c r="L426" s="386">
        <f>'2. Прогноз. Без корректировки'!N511+K562</f>
        <v>-13.215999999999994</v>
      </c>
      <c r="M426" s="386">
        <f>'2. Прогноз. Без корректировки'!O511+L562</f>
        <v>-3.8199999999999932</v>
      </c>
      <c r="N426" s="387">
        <f>'2. Прогноз. Без корректировки'!P511+M562</f>
        <v>15.72999999999999</v>
      </c>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row>
    <row r="427" spans="1:49" x14ac:dyDescent="0.25">
      <c r="A427" s="18" t="s">
        <v>3</v>
      </c>
      <c r="B427" s="373" t="s">
        <v>189</v>
      </c>
      <c r="C427" s="393">
        <f>'2. Прогноз. Без корректировки'!C512</f>
        <v>23.425000000000001</v>
      </c>
      <c r="D427" s="386">
        <f>'2. Прогноз. Без корректировки'!D512+C563</f>
        <v>2.4249999999999998</v>
      </c>
      <c r="E427" s="386">
        <f>'2. Прогноз. Без корректировки'!E512+D563</f>
        <v>16.96</v>
      </c>
      <c r="F427" s="397">
        <f>'2. Прогноз. Без корректировки'!F512+E563</f>
        <v>-44.478999999999999</v>
      </c>
      <c r="G427" s="385">
        <f>'2. Прогноз. Без корректировки'!H512+F563</f>
        <v>6.0779999999999959</v>
      </c>
      <c r="H427" s="386">
        <f>'2. Прогноз. Без корректировки'!I512+G563</f>
        <v>-14.921999999999997</v>
      </c>
      <c r="I427" s="386">
        <f>'2. Прогноз. Без корректировки'!J512+H563</f>
        <v>14.102999999999994</v>
      </c>
      <c r="J427" s="387">
        <f>'2. Прогноз. Без корректировки'!K512+I563</f>
        <v>-48.641999999999996</v>
      </c>
      <c r="K427" s="393">
        <f>'2. Прогноз. Без корректировки'!M512+J563</f>
        <v>1.6299999999999955</v>
      </c>
      <c r="L427" s="386">
        <f>'2. Прогноз. Без корректировки'!N512+K563</f>
        <v>-19.370000000000005</v>
      </c>
      <c r="M427" s="386">
        <f>'2. Прогноз. Без корректировки'!O512+L563</f>
        <v>14.103000000000009</v>
      </c>
      <c r="N427" s="387">
        <f>'2. Прогноз. Без корректировки'!P512+M563</f>
        <v>-48.641999999999996</v>
      </c>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row>
    <row r="428" spans="1:49" x14ac:dyDescent="0.25">
      <c r="A428" s="18" t="s">
        <v>4</v>
      </c>
      <c r="B428" s="373" t="s">
        <v>189</v>
      </c>
      <c r="C428" s="393">
        <f>'2. Прогноз. Без корректировки'!C513</f>
        <v>2.0640000000000001</v>
      </c>
      <c r="D428" s="386">
        <f>'2. Прогноз. Без корректировки'!D513+C564</f>
        <v>2.0739999999999998</v>
      </c>
      <c r="E428" s="386">
        <f>'2. Прогноз. Без корректировки'!E513+D564</f>
        <v>1.974</v>
      </c>
      <c r="F428" s="397">
        <f>'2. Прогноз. Без корректировки'!F513+E564</f>
        <v>1.9670000000000001</v>
      </c>
      <c r="G428" s="385">
        <f>'2. Прогноз. Без корректировки'!H513+F564</f>
        <v>1.9670000000000001</v>
      </c>
      <c r="H428" s="386">
        <f>'2. Прогноз. Без корректировки'!I513+G564</f>
        <v>1.9770000000000001</v>
      </c>
      <c r="I428" s="386">
        <f>'2. Прогноз. Без корректировки'!J513+H564</f>
        <v>1.877</v>
      </c>
      <c r="J428" s="387">
        <f>'2. Прогноз. Без корректировки'!K513+I564</f>
        <v>1.87</v>
      </c>
      <c r="K428" s="393">
        <f>'2. Прогноз. Без корректировки'!M513+J564</f>
        <v>1.87</v>
      </c>
      <c r="L428" s="386">
        <f>'2. Прогноз. Без корректировки'!N513+K564</f>
        <v>1.88</v>
      </c>
      <c r="M428" s="386">
        <f>'2. Прогноз. Без корректировки'!O513+L564</f>
        <v>1.78</v>
      </c>
      <c r="N428" s="387">
        <f>'2. Прогноз. Без корректировки'!P513+M564</f>
        <v>1.7729999999999999</v>
      </c>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row>
    <row r="429" spans="1:49" x14ac:dyDescent="0.25">
      <c r="A429" s="18" t="s">
        <v>5</v>
      </c>
      <c r="B429" s="373" t="s">
        <v>189</v>
      </c>
      <c r="C429" s="393">
        <f>'2. Прогноз. Без корректировки'!C514</f>
        <v>0</v>
      </c>
      <c r="D429" s="386">
        <f>'2. Прогноз. Без корректировки'!D514+C565</f>
        <v>0</v>
      </c>
      <c r="E429" s="386">
        <f>'2. Прогноз. Без корректировки'!E514+D565</f>
        <v>0</v>
      </c>
      <c r="F429" s="397">
        <f>'2. Прогноз. Без корректировки'!F514+E565</f>
        <v>0</v>
      </c>
      <c r="G429" s="385">
        <f>'2. Прогноз. Без корректировки'!H514+F565</f>
        <v>0</v>
      </c>
      <c r="H429" s="386">
        <f>'2. Прогноз. Без корректировки'!I514+G565</f>
        <v>0</v>
      </c>
      <c r="I429" s="386">
        <f>'2. Прогноз. Без корректировки'!J514+H565</f>
        <v>0</v>
      </c>
      <c r="J429" s="387">
        <f>'2. Прогноз. Без корректировки'!K514+I565</f>
        <v>0</v>
      </c>
      <c r="K429" s="393">
        <f>'2. Прогноз. Без корректировки'!M514+J565</f>
        <v>0</v>
      </c>
      <c r="L429" s="386">
        <f>'2. Прогноз. Без корректировки'!N514+K565</f>
        <v>0</v>
      </c>
      <c r="M429" s="386">
        <f>'2. Прогноз. Без корректировки'!O514+L565</f>
        <v>0</v>
      </c>
      <c r="N429" s="387">
        <f>'2. Прогноз. Без корректировки'!P514+M565</f>
        <v>0</v>
      </c>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row>
    <row r="430" spans="1:49" x14ac:dyDescent="0.25">
      <c r="A430" s="18" t="s">
        <v>6</v>
      </c>
      <c r="B430" s="373" t="s">
        <v>189</v>
      </c>
      <c r="C430" s="393">
        <f>'2. Прогноз. Без корректировки'!C515</f>
        <v>0</v>
      </c>
      <c r="D430" s="386">
        <f>'2. Прогноз. Без корректировки'!D515+C566</f>
        <v>0</v>
      </c>
      <c r="E430" s="386">
        <f>'2. Прогноз. Без корректировки'!E515+D566</f>
        <v>0</v>
      </c>
      <c r="F430" s="397">
        <f>'2. Прогноз. Без корректировки'!F515+E566</f>
        <v>0</v>
      </c>
      <c r="G430" s="385">
        <f>'2. Прогноз. Без корректировки'!H515+F566</f>
        <v>0</v>
      </c>
      <c r="H430" s="386">
        <f>'2. Прогноз. Без корректировки'!I515+G566</f>
        <v>0</v>
      </c>
      <c r="I430" s="386">
        <f>'2. Прогноз. Без корректировки'!J515+H566</f>
        <v>0</v>
      </c>
      <c r="J430" s="387">
        <f>'2. Прогноз. Без корректировки'!K515+I566</f>
        <v>0</v>
      </c>
      <c r="K430" s="393">
        <f>'2. Прогноз. Без корректировки'!M515+J566</f>
        <v>0</v>
      </c>
      <c r="L430" s="386">
        <f>'2. Прогноз. Без корректировки'!N515+K566</f>
        <v>0</v>
      </c>
      <c r="M430" s="386">
        <f>'2. Прогноз. Без корректировки'!O515+L566</f>
        <v>0</v>
      </c>
      <c r="N430" s="387">
        <f>'2. Прогноз. Без корректировки'!P515+M566</f>
        <v>0</v>
      </c>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row>
    <row r="431" spans="1:49" x14ac:dyDescent="0.25">
      <c r="A431" s="18" t="s">
        <v>7</v>
      </c>
      <c r="B431" s="373" t="s">
        <v>189</v>
      </c>
      <c r="C431" s="393">
        <f>'2. Прогноз. Без корректировки'!C516</f>
        <v>-16.702999999999999</v>
      </c>
      <c r="D431" s="386">
        <f>'2. Прогноз. Без корректировки'!D516+C567</f>
        <v>-0.54599999999999937</v>
      </c>
      <c r="E431" s="386">
        <f>'2. Прогноз. Без корректировки'!E516+D567</f>
        <v>-1.4720000000000013</v>
      </c>
      <c r="F431" s="397">
        <f>'2. Прогноз. Без корректировки'!F516+E567</f>
        <v>14.846</v>
      </c>
      <c r="G431" s="385">
        <f>'2. Прогноз. Без корректировки'!H516+F567</f>
        <v>-13.884499999999999</v>
      </c>
      <c r="H431" s="386">
        <f>'2. Прогноз. Без корректировки'!I516+G567</f>
        <v>-0.55000000000000071</v>
      </c>
      <c r="I431" s="386">
        <f>'2. Прогноз. Без корректировки'!J516+H567</f>
        <v>-4.8189999999999991</v>
      </c>
      <c r="J431" s="387">
        <f>'2. Прогноз. Без корректировки'!K516+I567</f>
        <v>12.728999999999999</v>
      </c>
      <c r="K431" s="393">
        <f>'2. Прогноз. Без корректировки'!M516+J567</f>
        <v>-17.265749999999997</v>
      </c>
      <c r="L431" s="386">
        <f>'2. Прогноз. Без корректировки'!N516+K567</f>
        <v>-1.5510000000000019</v>
      </c>
      <c r="M431" s="386">
        <f>'2. Прогноз. Без корректировки'!O516+L567</f>
        <v>-6.1499999999999986</v>
      </c>
      <c r="N431" s="387">
        <f>'2. Прогноз. Без корректировки'!P516+M567</f>
        <v>12.027000000000001</v>
      </c>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row>
    <row r="432" spans="1:49" x14ac:dyDescent="0.25">
      <c r="A432" s="18" t="s">
        <v>8</v>
      </c>
      <c r="B432" s="373" t="s">
        <v>189</v>
      </c>
      <c r="C432" s="393">
        <f>'2. Прогноз. Без корректировки'!C517</f>
        <v>0</v>
      </c>
      <c r="D432" s="386">
        <f>'2. Прогноз. Без корректировки'!D517+C568</f>
        <v>0</v>
      </c>
      <c r="E432" s="386">
        <f>'2. Прогноз. Без корректировки'!E517+D568</f>
        <v>0</v>
      </c>
      <c r="F432" s="397">
        <f>'2. Прогноз. Без корректировки'!F517+E568</f>
        <v>0</v>
      </c>
      <c r="G432" s="385">
        <f>'2. Прогноз. Без корректировки'!H517+F568</f>
        <v>0</v>
      </c>
      <c r="H432" s="386">
        <f>'2. Прогноз. Без корректировки'!I517+G568</f>
        <v>0</v>
      </c>
      <c r="I432" s="386">
        <f>'2. Прогноз. Без корректировки'!J517+H568</f>
        <v>0</v>
      </c>
      <c r="J432" s="387">
        <f>'2. Прогноз. Без корректировки'!K517+I568</f>
        <v>0</v>
      </c>
      <c r="K432" s="393">
        <f>'2. Прогноз. Без корректировки'!M517+J568</f>
        <v>0</v>
      </c>
      <c r="L432" s="386">
        <f>'2. Прогноз. Без корректировки'!N517+K568</f>
        <v>0</v>
      </c>
      <c r="M432" s="386">
        <f>'2. Прогноз. Без корректировки'!O517+L568</f>
        <v>0</v>
      </c>
      <c r="N432" s="387">
        <f>'2. Прогноз. Без корректировки'!P517+M568</f>
        <v>0</v>
      </c>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row>
    <row r="433" spans="1:49" x14ac:dyDescent="0.25">
      <c r="A433" s="18" t="s">
        <v>9</v>
      </c>
      <c r="B433" s="373" t="s">
        <v>189</v>
      </c>
      <c r="C433" s="393">
        <f>'2. Прогноз. Без корректировки'!C518</f>
        <v>1.1140000000000001</v>
      </c>
      <c r="D433" s="386">
        <f>'2. Прогноз. Без корректировки'!D518+C569</f>
        <v>1.2509999999999999</v>
      </c>
      <c r="E433" s="386">
        <f>'2. Прогноз. Без корректировки'!E518+D569</f>
        <v>1.23</v>
      </c>
      <c r="F433" s="397">
        <f>'2. Прогноз. Без корректировки'!F518+E569</f>
        <v>1.21</v>
      </c>
      <c r="G433" s="385">
        <f>'2. Прогноз. Без корректировки'!H518+F569</f>
        <v>1.18</v>
      </c>
      <c r="H433" s="386">
        <f>'2. Прогноз. Без корректировки'!I518+G569</f>
        <v>1.3169999999999999</v>
      </c>
      <c r="I433" s="386">
        <f>'2. Прогноз. Без корректировки'!J518+H569</f>
        <v>1.6040000000000001</v>
      </c>
      <c r="J433" s="387">
        <f>'2. Прогноз. Без корректировки'!K518+I569</f>
        <v>1.5840000000000001</v>
      </c>
      <c r="K433" s="393">
        <f>'2. Прогноз. Без корректировки'!M518+J569</f>
        <v>1.554</v>
      </c>
      <c r="L433" s="386">
        <f>'2. Прогноз. Без корректировки'!N518+K569</f>
        <v>1.6910000000000001</v>
      </c>
      <c r="M433" s="386">
        <f>'2. Прогноз. Без корректировки'!O518+L569</f>
        <v>1.978</v>
      </c>
      <c r="N433" s="387">
        <f>'2. Прогноз. Без корректировки'!P518+M569</f>
        <v>1.958</v>
      </c>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row>
    <row r="434" spans="1:49" x14ac:dyDescent="0.25">
      <c r="A434" s="18" t="s">
        <v>10</v>
      </c>
      <c r="B434" s="373" t="s">
        <v>189</v>
      </c>
      <c r="C434" s="393">
        <f>'2. Прогноз. Без корректировки'!C519</f>
        <v>-1.0720000000000001</v>
      </c>
      <c r="D434" s="386">
        <f>'2. Прогноз. Без корректировки'!D519+C570</f>
        <v>0.50600000000000012</v>
      </c>
      <c r="E434" s="386">
        <f>'2. Прогноз. Без корректировки'!E519+D570</f>
        <v>-0.27200000000000002</v>
      </c>
      <c r="F434" s="397">
        <f>'2. Прогноз. Без корректировки'!F519+E570</f>
        <v>2.7570000000000001</v>
      </c>
      <c r="G434" s="385">
        <f>'2. Прогноз. Без корректировки'!H519+F570</f>
        <v>0.84699999999999998</v>
      </c>
      <c r="H434" s="386">
        <f>'2. Прогноз. Без корректировки'!I519+G570</f>
        <v>1.353</v>
      </c>
      <c r="I434" s="386">
        <f>'2. Прогноз. Без корректировки'!J519+H570</f>
        <v>1.2170000000000001</v>
      </c>
      <c r="J434" s="387">
        <f>'2. Прогноз. Без корректировки'!K519+I570</f>
        <v>4.0650000000000004</v>
      </c>
      <c r="K434" s="393">
        <f>'2. Прогноз. Без корректировки'!M519+J570</f>
        <v>2.9929999999999999</v>
      </c>
      <c r="L434" s="386">
        <f>'2. Прогноз. Без корректировки'!N519+K570</f>
        <v>3.4990000000000001</v>
      </c>
      <c r="M434" s="386">
        <f>'2. Прогноз. Без корректировки'!O519+L570</f>
        <v>3.363</v>
      </c>
      <c r="N434" s="387">
        <f>'2. Прогноз. Без корректировки'!P519+M570</f>
        <v>6.2110000000000003</v>
      </c>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row>
    <row r="435" spans="1:49" ht="28.5" x14ac:dyDescent="0.25">
      <c r="A435" s="375" t="s">
        <v>70</v>
      </c>
      <c r="B435" s="372" t="s">
        <v>189</v>
      </c>
      <c r="C435" s="392">
        <f t="shared" ref="C435:N435" si="166">SUM(C436:C446)</f>
        <v>0.14499999999999999</v>
      </c>
      <c r="D435" s="383">
        <f t="shared" si="166"/>
        <v>3.0700000000000003</v>
      </c>
      <c r="E435" s="383">
        <f t="shared" si="166"/>
        <v>5.28</v>
      </c>
      <c r="F435" s="396">
        <f t="shared" si="166"/>
        <v>5.85</v>
      </c>
      <c r="G435" s="382">
        <f t="shared" si="166"/>
        <v>0.14499999999999999</v>
      </c>
      <c r="H435" s="383">
        <f t="shared" si="166"/>
        <v>3.0700000000000003</v>
      </c>
      <c r="I435" s="383">
        <f t="shared" si="166"/>
        <v>5.28</v>
      </c>
      <c r="J435" s="384">
        <f t="shared" si="166"/>
        <v>5.85</v>
      </c>
      <c r="K435" s="392">
        <f t="shared" si="166"/>
        <v>0.14499999999999999</v>
      </c>
      <c r="L435" s="383">
        <f t="shared" si="166"/>
        <v>3.0700000000000003</v>
      </c>
      <c r="M435" s="383">
        <f t="shared" si="166"/>
        <v>5.28</v>
      </c>
      <c r="N435" s="384">
        <f t="shared" si="166"/>
        <v>5.85</v>
      </c>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row>
    <row r="436" spans="1:49" x14ac:dyDescent="0.25">
      <c r="A436" s="78" t="s">
        <v>0</v>
      </c>
      <c r="B436" s="373" t="s">
        <v>189</v>
      </c>
      <c r="C436" s="393">
        <f t="shared" ref="C436:C446" si="167">(MIN(D282,I282,N282,S282,X282,AC282,AH282))</f>
        <v>0</v>
      </c>
      <c r="D436" s="386">
        <f t="shared" ref="D436:D446" si="168">(MIN(E282,J282,O282,T282,Y282,AD282,AI282))</f>
        <v>0.5</v>
      </c>
      <c r="E436" s="386">
        <f t="shared" ref="E436:E446" si="169">(MIN(F282,K282,P282,U282,Z282,AE282,AJ282))</f>
        <v>0.36399999999999999</v>
      </c>
      <c r="F436" s="397">
        <f t="shared" ref="F436:F446" si="170">(MIN(G282,L282,Q282,V282,AA282,AF282,AK282))</f>
        <v>0.88</v>
      </c>
      <c r="G436" s="385">
        <f t="shared" ref="G436:G446" si="171">(MIN(D282,I282,N282,S282,X282,AC282,AH282))</f>
        <v>0</v>
      </c>
      <c r="H436" s="386">
        <f t="shared" ref="H436:H446" si="172">(MIN(E282,J282,O282,T282,Y282,AD282,AI282))</f>
        <v>0.5</v>
      </c>
      <c r="I436" s="386">
        <f t="shared" ref="I436:I446" si="173">(MIN(F282,K282,P282,U282,Z282,AE282,AJ282))</f>
        <v>0.36399999999999999</v>
      </c>
      <c r="J436" s="387">
        <f t="shared" ref="J436:J446" si="174">(MIN(G282,L282,Q282,V282,AA282,AF282,AK282))</f>
        <v>0.88</v>
      </c>
      <c r="K436" s="393">
        <f t="shared" ref="K436:K446" si="175">(MIN(D282,I282,N282,S282,X282,AC282,AH282))</f>
        <v>0</v>
      </c>
      <c r="L436" s="386">
        <f t="shared" ref="L436:L446" si="176">(MIN(E282,J282,O282,T282,Y282,AD282,AI282))</f>
        <v>0.5</v>
      </c>
      <c r="M436" s="386">
        <f t="shared" ref="M436:M446" si="177">(MIN(F282,K282,P282,U282,Z282,AE282,AJ282))</f>
        <v>0.36399999999999999</v>
      </c>
      <c r="N436" s="387">
        <f t="shared" ref="N436:N446" si="178">(MIN(G282,L282,Q282,V282,AA282,AF282,AK282))</f>
        <v>0.88</v>
      </c>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row>
    <row r="437" spans="1:49" x14ac:dyDescent="0.25">
      <c r="A437" s="78" t="s">
        <v>1</v>
      </c>
      <c r="B437" s="373" t="s">
        <v>189</v>
      </c>
      <c r="C437" s="393">
        <f t="shared" si="167"/>
        <v>0</v>
      </c>
      <c r="D437" s="386">
        <f t="shared" si="168"/>
        <v>0.41899999999999998</v>
      </c>
      <c r="E437" s="386">
        <f t="shared" si="169"/>
        <v>0.51900000000000002</v>
      </c>
      <c r="F437" s="397">
        <f t="shared" si="170"/>
        <v>0</v>
      </c>
      <c r="G437" s="385">
        <f t="shared" si="171"/>
        <v>0</v>
      </c>
      <c r="H437" s="386">
        <f t="shared" si="172"/>
        <v>0.41899999999999998</v>
      </c>
      <c r="I437" s="386">
        <f t="shared" si="173"/>
        <v>0.51900000000000002</v>
      </c>
      <c r="J437" s="387">
        <f t="shared" si="174"/>
        <v>0</v>
      </c>
      <c r="K437" s="393">
        <f t="shared" si="175"/>
        <v>0</v>
      </c>
      <c r="L437" s="386">
        <f t="shared" si="176"/>
        <v>0.41899999999999998</v>
      </c>
      <c r="M437" s="386">
        <f t="shared" si="177"/>
        <v>0.51900000000000002</v>
      </c>
      <c r="N437" s="387">
        <f t="shared" si="178"/>
        <v>0</v>
      </c>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row>
    <row r="438" spans="1:49" x14ac:dyDescent="0.25">
      <c r="A438" s="78" t="s">
        <v>2</v>
      </c>
      <c r="B438" s="373" t="s">
        <v>189</v>
      </c>
      <c r="C438" s="393">
        <f t="shared" si="167"/>
        <v>0.14499999999999999</v>
      </c>
      <c r="D438" s="386">
        <f t="shared" si="168"/>
        <v>1.05</v>
      </c>
      <c r="E438" s="386">
        <f t="shared" si="169"/>
        <v>2.1110000000000002</v>
      </c>
      <c r="F438" s="397">
        <f t="shared" si="170"/>
        <v>2.6280000000000001</v>
      </c>
      <c r="G438" s="385">
        <f t="shared" si="171"/>
        <v>0.14499999999999999</v>
      </c>
      <c r="H438" s="386">
        <f t="shared" si="172"/>
        <v>1.05</v>
      </c>
      <c r="I438" s="386">
        <f t="shared" si="173"/>
        <v>2.1110000000000002</v>
      </c>
      <c r="J438" s="387">
        <f t="shared" si="174"/>
        <v>2.6280000000000001</v>
      </c>
      <c r="K438" s="393">
        <f t="shared" si="175"/>
        <v>0.14499999999999999</v>
      </c>
      <c r="L438" s="386">
        <f t="shared" si="176"/>
        <v>1.05</v>
      </c>
      <c r="M438" s="386">
        <f t="shared" si="177"/>
        <v>2.1110000000000002</v>
      </c>
      <c r="N438" s="387">
        <f t="shared" si="178"/>
        <v>2.6280000000000001</v>
      </c>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row>
    <row r="439" spans="1:49" x14ac:dyDescent="0.25">
      <c r="A439" s="78" t="s">
        <v>3</v>
      </c>
      <c r="B439" s="373" t="s">
        <v>189</v>
      </c>
      <c r="C439" s="393">
        <f t="shared" si="167"/>
        <v>0</v>
      </c>
      <c r="D439" s="386">
        <f t="shared" si="168"/>
        <v>0.7</v>
      </c>
      <c r="E439" s="386">
        <f t="shared" si="169"/>
        <v>1.3480000000000001</v>
      </c>
      <c r="F439" s="397">
        <f t="shared" si="170"/>
        <v>1.448</v>
      </c>
      <c r="G439" s="385">
        <f t="shared" si="171"/>
        <v>0</v>
      </c>
      <c r="H439" s="386">
        <f t="shared" si="172"/>
        <v>0.7</v>
      </c>
      <c r="I439" s="386">
        <f t="shared" si="173"/>
        <v>1.3480000000000001</v>
      </c>
      <c r="J439" s="387">
        <f t="shared" si="174"/>
        <v>1.448</v>
      </c>
      <c r="K439" s="393">
        <f t="shared" si="175"/>
        <v>0</v>
      </c>
      <c r="L439" s="386">
        <f t="shared" si="176"/>
        <v>0.7</v>
      </c>
      <c r="M439" s="386">
        <f t="shared" si="177"/>
        <v>1.3480000000000001</v>
      </c>
      <c r="N439" s="387">
        <f t="shared" si="178"/>
        <v>1.448</v>
      </c>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row>
    <row r="440" spans="1:49" x14ac:dyDescent="0.25">
      <c r="A440" s="78" t="s">
        <v>4</v>
      </c>
      <c r="B440" s="373" t="s">
        <v>189</v>
      </c>
      <c r="C440" s="393">
        <f t="shared" si="167"/>
        <v>0</v>
      </c>
      <c r="D440" s="386">
        <f t="shared" si="168"/>
        <v>0.33400000000000002</v>
      </c>
      <c r="E440" s="386">
        <f t="shared" si="169"/>
        <v>0.89400000000000002</v>
      </c>
      <c r="F440" s="397">
        <f t="shared" si="170"/>
        <v>0.89400000000000002</v>
      </c>
      <c r="G440" s="385">
        <f t="shared" si="171"/>
        <v>0</v>
      </c>
      <c r="H440" s="386">
        <f t="shared" si="172"/>
        <v>0.33400000000000002</v>
      </c>
      <c r="I440" s="386">
        <f t="shared" si="173"/>
        <v>0.89400000000000002</v>
      </c>
      <c r="J440" s="387">
        <f t="shared" si="174"/>
        <v>0.89400000000000002</v>
      </c>
      <c r="K440" s="393">
        <f t="shared" si="175"/>
        <v>0</v>
      </c>
      <c r="L440" s="386">
        <f t="shared" si="176"/>
        <v>0.33400000000000002</v>
      </c>
      <c r="M440" s="386">
        <f t="shared" si="177"/>
        <v>0.89400000000000002</v>
      </c>
      <c r="N440" s="387">
        <f t="shared" si="178"/>
        <v>0.89400000000000002</v>
      </c>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row>
    <row r="441" spans="1:49" x14ac:dyDescent="0.25">
      <c r="A441" s="78" t="s">
        <v>5</v>
      </c>
      <c r="B441" s="373" t="s">
        <v>189</v>
      </c>
      <c r="C441" s="393">
        <f t="shared" si="167"/>
        <v>0</v>
      </c>
      <c r="D441" s="386">
        <f t="shared" si="168"/>
        <v>0</v>
      </c>
      <c r="E441" s="386">
        <f t="shared" si="169"/>
        <v>0</v>
      </c>
      <c r="F441" s="397">
        <f t="shared" si="170"/>
        <v>0</v>
      </c>
      <c r="G441" s="385">
        <f t="shared" si="171"/>
        <v>0</v>
      </c>
      <c r="H441" s="386">
        <f t="shared" si="172"/>
        <v>0</v>
      </c>
      <c r="I441" s="386">
        <f t="shared" si="173"/>
        <v>0</v>
      </c>
      <c r="J441" s="387">
        <f t="shared" si="174"/>
        <v>0</v>
      </c>
      <c r="K441" s="393">
        <f t="shared" si="175"/>
        <v>0</v>
      </c>
      <c r="L441" s="386">
        <f t="shared" si="176"/>
        <v>0</v>
      </c>
      <c r="M441" s="386">
        <f t="shared" si="177"/>
        <v>0</v>
      </c>
      <c r="N441" s="387">
        <f t="shared" si="178"/>
        <v>0</v>
      </c>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row>
    <row r="442" spans="1:49" x14ac:dyDescent="0.25">
      <c r="A442" s="78" t="s">
        <v>6</v>
      </c>
      <c r="B442" s="373" t="s">
        <v>189</v>
      </c>
      <c r="C442" s="393">
        <f t="shared" si="167"/>
        <v>0</v>
      </c>
      <c r="D442" s="386">
        <f t="shared" si="168"/>
        <v>0</v>
      </c>
      <c r="E442" s="386">
        <f t="shared" si="169"/>
        <v>0</v>
      </c>
      <c r="F442" s="397">
        <f t="shared" si="170"/>
        <v>0</v>
      </c>
      <c r="G442" s="385">
        <f t="shared" si="171"/>
        <v>0</v>
      </c>
      <c r="H442" s="386">
        <f t="shared" si="172"/>
        <v>0</v>
      </c>
      <c r="I442" s="386">
        <f t="shared" si="173"/>
        <v>0</v>
      </c>
      <c r="J442" s="387">
        <f t="shared" si="174"/>
        <v>0</v>
      </c>
      <c r="K442" s="393">
        <f t="shared" si="175"/>
        <v>0</v>
      </c>
      <c r="L442" s="386">
        <f t="shared" si="176"/>
        <v>0</v>
      </c>
      <c r="M442" s="386">
        <f t="shared" si="177"/>
        <v>0</v>
      </c>
      <c r="N442" s="387">
        <f t="shared" si="178"/>
        <v>0</v>
      </c>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row>
    <row r="443" spans="1:49" x14ac:dyDescent="0.25">
      <c r="A443" s="78" t="s">
        <v>7</v>
      </c>
      <c r="B443" s="373" t="s">
        <v>189</v>
      </c>
      <c r="C443" s="393">
        <f t="shared" si="167"/>
        <v>0</v>
      </c>
      <c r="D443" s="386">
        <f t="shared" si="168"/>
        <v>0</v>
      </c>
      <c r="E443" s="386">
        <f t="shared" si="169"/>
        <v>0</v>
      </c>
      <c r="F443" s="397">
        <f t="shared" si="170"/>
        <v>0</v>
      </c>
      <c r="G443" s="385">
        <f t="shared" si="171"/>
        <v>0</v>
      </c>
      <c r="H443" s="386">
        <f t="shared" si="172"/>
        <v>0</v>
      </c>
      <c r="I443" s="386">
        <f t="shared" si="173"/>
        <v>0</v>
      </c>
      <c r="J443" s="387">
        <f t="shared" si="174"/>
        <v>0</v>
      </c>
      <c r="K443" s="393">
        <f t="shared" si="175"/>
        <v>0</v>
      </c>
      <c r="L443" s="386">
        <f t="shared" si="176"/>
        <v>0</v>
      </c>
      <c r="M443" s="386">
        <f t="shared" si="177"/>
        <v>0</v>
      </c>
      <c r="N443" s="387">
        <f t="shared" si="178"/>
        <v>0</v>
      </c>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row>
    <row r="444" spans="1:49" x14ac:dyDescent="0.25">
      <c r="A444" s="78" t="s">
        <v>8</v>
      </c>
      <c r="B444" s="373" t="s">
        <v>189</v>
      </c>
      <c r="C444" s="393">
        <f t="shared" si="167"/>
        <v>0</v>
      </c>
      <c r="D444" s="386">
        <f t="shared" si="168"/>
        <v>0</v>
      </c>
      <c r="E444" s="386">
        <f t="shared" si="169"/>
        <v>0</v>
      </c>
      <c r="F444" s="397">
        <f t="shared" si="170"/>
        <v>0</v>
      </c>
      <c r="G444" s="385">
        <f t="shared" si="171"/>
        <v>0</v>
      </c>
      <c r="H444" s="386">
        <f t="shared" si="172"/>
        <v>0</v>
      </c>
      <c r="I444" s="386">
        <f t="shared" si="173"/>
        <v>0</v>
      </c>
      <c r="J444" s="387">
        <f t="shared" si="174"/>
        <v>0</v>
      </c>
      <c r="K444" s="393">
        <f t="shared" si="175"/>
        <v>0</v>
      </c>
      <c r="L444" s="386">
        <f t="shared" si="176"/>
        <v>0</v>
      </c>
      <c r="M444" s="386">
        <f t="shared" si="177"/>
        <v>0</v>
      </c>
      <c r="N444" s="387">
        <f t="shared" si="178"/>
        <v>0</v>
      </c>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row>
    <row r="445" spans="1:49" x14ac:dyDescent="0.25">
      <c r="A445" s="78" t="s">
        <v>9</v>
      </c>
      <c r="B445" s="373" t="s">
        <v>189</v>
      </c>
      <c r="C445" s="393">
        <f t="shared" si="167"/>
        <v>0</v>
      </c>
      <c r="D445" s="386">
        <f t="shared" si="168"/>
        <v>6.7000000000000004E-2</v>
      </c>
      <c r="E445" s="386">
        <f t="shared" si="169"/>
        <v>4.3999999999999997E-2</v>
      </c>
      <c r="F445" s="397">
        <f t="shared" si="170"/>
        <v>0</v>
      </c>
      <c r="G445" s="385">
        <f t="shared" si="171"/>
        <v>0</v>
      </c>
      <c r="H445" s="386">
        <f t="shared" si="172"/>
        <v>6.7000000000000004E-2</v>
      </c>
      <c r="I445" s="386">
        <f t="shared" si="173"/>
        <v>4.3999999999999997E-2</v>
      </c>
      <c r="J445" s="387">
        <f t="shared" si="174"/>
        <v>0</v>
      </c>
      <c r="K445" s="393">
        <f t="shared" si="175"/>
        <v>0</v>
      </c>
      <c r="L445" s="386">
        <f t="shared" si="176"/>
        <v>6.7000000000000004E-2</v>
      </c>
      <c r="M445" s="386">
        <f t="shared" si="177"/>
        <v>4.3999999999999997E-2</v>
      </c>
      <c r="N445" s="387">
        <f t="shared" si="178"/>
        <v>0</v>
      </c>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row>
    <row r="446" spans="1:49" x14ac:dyDescent="0.25">
      <c r="A446" s="78" t="s">
        <v>10</v>
      </c>
      <c r="B446" s="373" t="s">
        <v>189</v>
      </c>
      <c r="C446" s="393">
        <f t="shared" si="167"/>
        <v>0</v>
      </c>
      <c r="D446" s="386">
        <f t="shared" si="168"/>
        <v>0</v>
      </c>
      <c r="E446" s="386">
        <f t="shared" si="169"/>
        <v>0</v>
      </c>
      <c r="F446" s="397">
        <f t="shared" si="170"/>
        <v>0</v>
      </c>
      <c r="G446" s="385">
        <f t="shared" si="171"/>
        <v>0</v>
      </c>
      <c r="H446" s="386">
        <f t="shared" si="172"/>
        <v>0</v>
      </c>
      <c r="I446" s="386">
        <f t="shared" si="173"/>
        <v>0</v>
      </c>
      <c r="J446" s="387">
        <f t="shared" si="174"/>
        <v>0</v>
      </c>
      <c r="K446" s="393">
        <f t="shared" si="175"/>
        <v>0</v>
      </c>
      <c r="L446" s="386">
        <f t="shared" si="176"/>
        <v>0</v>
      </c>
      <c r="M446" s="386">
        <f t="shared" si="177"/>
        <v>0</v>
      </c>
      <c r="N446" s="387">
        <f t="shared" si="178"/>
        <v>0</v>
      </c>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row>
    <row r="447" spans="1:49" x14ac:dyDescent="0.25">
      <c r="A447" s="407" t="s">
        <v>71</v>
      </c>
      <c r="B447" s="408"/>
      <c r="C447" s="409"/>
      <c r="D447" s="409"/>
      <c r="E447" s="409"/>
      <c r="F447" s="409"/>
      <c r="G447" s="409"/>
      <c r="H447" s="409"/>
      <c r="I447" s="409"/>
      <c r="J447" s="409"/>
      <c r="K447" s="409"/>
      <c r="L447" s="409"/>
      <c r="M447" s="409"/>
      <c r="N447" s="410"/>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row>
    <row r="448" spans="1:49" ht="57" x14ac:dyDescent="0.25">
      <c r="A448" s="371" t="s">
        <v>72</v>
      </c>
      <c r="B448" s="458" t="s">
        <v>189</v>
      </c>
      <c r="C448" s="459">
        <f t="shared" ref="C448:N448" si="179">SUM(C449:C459)</f>
        <v>46.478999999999999</v>
      </c>
      <c r="D448" s="460">
        <f t="shared" si="179"/>
        <v>15.224000000000004</v>
      </c>
      <c r="E448" s="460">
        <f t="shared" si="179"/>
        <v>10.724000000000002</v>
      </c>
      <c r="F448" s="461">
        <f t="shared" si="179"/>
        <v>62.507999999999996</v>
      </c>
      <c r="G448" s="462">
        <f t="shared" si="179"/>
        <v>69.250500000000017</v>
      </c>
      <c r="H448" s="460">
        <f t="shared" si="179"/>
        <v>30.877999999999993</v>
      </c>
      <c r="I448" s="460">
        <f t="shared" si="179"/>
        <v>16.475000000000001</v>
      </c>
      <c r="J448" s="463">
        <f t="shared" si="179"/>
        <v>67.935000000000002</v>
      </c>
      <c r="K448" s="459">
        <f t="shared" si="179"/>
        <v>73.631750000000011</v>
      </c>
      <c r="L448" s="460">
        <f t="shared" si="179"/>
        <v>37.126999999999995</v>
      </c>
      <c r="M448" s="460">
        <f t="shared" si="179"/>
        <v>18.303999999999995</v>
      </c>
      <c r="N448" s="463">
        <f t="shared" si="179"/>
        <v>62.741</v>
      </c>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row>
    <row r="449" spans="1:49" x14ac:dyDescent="0.25">
      <c r="A449" s="18" t="s">
        <v>0</v>
      </c>
      <c r="B449" s="373" t="s">
        <v>189</v>
      </c>
      <c r="C449" s="393">
        <f t="shared" ref="C449" si="180">IF(C424&lt;C436,-(C424-C436),0)</f>
        <v>3.5630000000000002</v>
      </c>
      <c r="D449" s="386">
        <f t="shared" ref="D449:N449" si="181">IF(D424&lt;D436,-(D424-D436),0)</f>
        <v>0</v>
      </c>
      <c r="E449" s="386">
        <f t="shared" si="181"/>
        <v>3.6669999999999998</v>
      </c>
      <c r="F449" s="397">
        <f t="shared" si="181"/>
        <v>4.16</v>
      </c>
      <c r="G449" s="385">
        <f t="shared" si="181"/>
        <v>13.433</v>
      </c>
      <c r="H449" s="386">
        <f t="shared" si="181"/>
        <v>3.0000000000001137E-2</v>
      </c>
      <c r="I449" s="386">
        <f t="shared" si="181"/>
        <v>5.4050000000000002</v>
      </c>
      <c r="J449" s="387">
        <f t="shared" si="181"/>
        <v>5.4240000000000004</v>
      </c>
      <c r="K449" s="393">
        <f t="shared" si="181"/>
        <v>14.032999999999994</v>
      </c>
      <c r="L449" s="386">
        <f t="shared" si="181"/>
        <v>0.57999999999999829</v>
      </c>
      <c r="M449" s="386">
        <f t="shared" si="181"/>
        <v>5.7550000000000052</v>
      </c>
      <c r="N449" s="387">
        <f t="shared" si="181"/>
        <v>0</v>
      </c>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row>
    <row r="450" spans="1:49" x14ac:dyDescent="0.25">
      <c r="A450" s="18" t="s">
        <v>1</v>
      </c>
      <c r="B450" s="373" t="s">
        <v>189</v>
      </c>
      <c r="C450" s="393">
        <f t="shared" ref="C450:N450" si="182">IF(C425&lt;C437,-(C425-C437),0)</f>
        <v>2.8969999999999998</v>
      </c>
      <c r="D450" s="386">
        <f t="shared" si="182"/>
        <v>0.41000000000000009</v>
      </c>
      <c r="E450" s="386">
        <f t="shared" si="182"/>
        <v>0.31799999999999995</v>
      </c>
      <c r="F450" s="397">
        <f t="shared" si="182"/>
        <v>12.420999999999999</v>
      </c>
      <c r="G450" s="385">
        <f t="shared" si="182"/>
        <v>2.897000000000002</v>
      </c>
      <c r="H450" s="386">
        <f t="shared" si="182"/>
        <v>0.40999999999999964</v>
      </c>
      <c r="I450" s="386">
        <f t="shared" si="182"/>
        <v>0.31799999999999951</v>
      </c>
      <c r="J450" s="387">
        <f t="shared" si="182"/>
        <v>12.420999999999999</v>
      </c>
      <c r="K450" s="393">
        <f t="shared" si="182"/>
        <v>3.2970000000000041</v>
      </c>
      <c r="L450" s="386">
        <f t="shared" si="182"/>
        <v>0.6599999999999997</v>
      </c>
      <c r="M450" s="386">
        <f t="shared" si="182"/>
        <v>0.46799999999999808</v>
      </c>
      <c r="N450" s="387">
        <f t="shared" si="182"/>
        <v>12.651000000000003</v>
      </c>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row>
    <row r="451" spans="1:49" x14ac:dyDescent="0.25">
      <c r="A451" s="18" t="s">
        <v>2</v>
      </c>
      <c r="B451" s="373" t="s">
        <v>189</v>
      </c>
      <c r="C451" s="393">
        <f t="shared" ref="C451:N451" si="183">IF(C426&lt;C438,-(C426-C438),0)</f>
        <v>22.244</v>
      </c>
      <c r="D451" s="386">
        <f t="shared" si="183"/>
        <v>14.268000000000004</v>
      </c>
      <c r="E451" s="386">
        <f t="shared" si="183"/>
        <v>4.995000000000001</v>
      </c>
      <c r="F451" s="397">
        <f t="shared" si="183"/>
        <v>0</v>
      </c>
      <c r="G451" s="385">
        <f t="shared" si="183"/>
        <v>39.036000000000008</v>
      </c>
      <c r="H451" s="386">
        <f t="shared" si="183"/>
        <v>14.265999999999995</v>
      </c>
      <c r="I451" s="386">
        <f t="shared" si="183"/>
        <v>5.9330000000000034</v>
      </c>
      <c r="J451" s="387">
        <f t="shared" si="183"/>
        <v>0</v>
      </c>
      <c r="K451" s="393">
        <f t="shared" si="183"/>
        <v>39.036000000000008</v>
      </c>
      <c r="L451" s="386">
        <f t="shared" si="183"/>
        <v>14.265999999999995</v>
      </c>
      <c r="M451" s="386">
        <f t="shared" si="183"/>
        <v>5.9309999999999938</v>
      </c>
      <c r="N451" s="387">
        <f t="shared" si="183"/>
        <v>0</v>
      </c>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row>
    <row r="452" spans="1:49" x14ac:dyDescent="0.25">
      <c r="A452" s="18" t="s">
        <v>3</v>
      </c>
      <c r="B452" s="373" t="s">
        <v>189</v>
      </c>
      <c r="C452" s="393">
        <f t="shared" ref="C452:N452" si="184">IF(C427&lt;C439,-(C427-C439),0)</f>
        <v>0</v>
      </c>
      <c r="D452" s="386">
        <f t="shared" si="184"/>
        <v>0</v>
      </c>
      <c r="E452" s="386">
        <f t="shared" si="184"/>
        <v>0</v>
      </c>
      <c r="F452" s="397">
        <f t="shared" si="184"/>
        <v>45.927</v>
      </c>
      <c r="G452" s="385">
        <f t="shared" si="184"/>
        <v>0</v>
      </c>
      <c r="H452" s="386">
        <f t="shared" si="184"/>
        <v>15.621999999999996</v>
      </c>
      <c r="I452" s="386">
        <f t="shared" si="184"/>
        <v>0</v>
      </c>
      <c r="J452" s="387">
        <f t="shared" si="184"/>
        <v>50.089999999999996</v>
      </c>
      <c r="K452" s="393">
        <f t="shared" si="184"/>
        <v>0</v>
      </c>
      <c r="L452" s="386">
        <f t="shared" si="184"/>
        <v>20.070000000000004</v>
      </c>
      <c r="M452" s="386">
        <f t="shared" si="184"/>
        <v>0</v>
      </c>
      <c r="N452" s="387">
        <f t="shared" si="184"/>
        <v>50.089999999999996</v>
      </c>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row>
    <row r="453" spans="1:49" x14ac:dyDescent="0.25">
      <c r="A453" s="18" t="s">
        <v>4</v>
      </c>
      <c r="B453" s="373" t="s">
        <v>189</v>
      </c>
      <c r="C453" s="393">
        <f t="shared" ref="C453:N453" si="185">IF(C428&lt;C440,-(C428-C440),0)</f>
        <v>0</v>
      </c>
      <c r="D453" s="386">
        <f t="shared" si="185"/>
        <v>0</v>
      </c>
      <c r="E453" s="386">
        <f t="shared" si="185"/>
        <v>0</v>
      </c>
      <c r="F453" s="397">
        <f t="shared" si="185"/>
        <v>0</v>
      </c>
      <c r="G453" s="385">
        <f t="shared" si="185"/>
        <v>0</v>
      </c>
      <c r="H453" s="386">
        <f t="shared" si="185"/>
        <v>0</v>
      </c>
      <c r="I453" s="386">
        <f t="shared" si="185"/>
        <v>0</v>
      </c>
      <c r="J453" s="387">
        <f t="shared" si="185"/>
        <v>0</v>
      </c>
      <c r="K453" s="393">
        <f t="shared" si="185"/>
        <v>0</v>
      </c>
      <c r="L453" s="386">
        <f t="shared" si="185"/>
        <v>0</v>
      </c>
      <c r="M453" s="386">
        <f t="shared" si="185"/>
        <v>0</v>
      </c>
      <c r="N453" s="387">
        <f t="shared" si="185"/>
        <v>0</v>
      </c>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row>
    <row r="454" spans="1:49" x14ac:dyDescent="0.25">
      <c r="A454" s="18" t="s">
        <v>5</v>
      </c>
      <c r="B454" s="373" t="s">
        <v>189</v>
      </c>
      <c r="C454" s="393">
        <f t="shared" ref="C454:N454" si="186">IF(C429&lt;C441,-(C429-C441),0)</f>
        <v>0</v>
      </c>
      <c r="D454" s="386">
        <f t="shared" si="186"/>
        <v>0</v>
      </c>
      <c r="E454" s="386">
        <f t="shared" si="186"/>
        <v>0</v>
      </c>
      <c r="F454" s="397">
        <f t="shared" si="186"/>
        <v>0</v>
      </c>
      <c r="G454" s="385">
        <f t="shared" si="186"/>
        <v>0</v>
      </c>
      <c r="H454" s="386">
        <f t="shared" si="186"/>
        <v>0</v>
      </c>
      <c r="I454" s="386">
        <f t="shared" si="186"/>
        <v>0</v>
      </c>
      <c r="J454" s="387">
        <f t="shared" si="186"/>
        <v>0</v>
      </c>
      <c r="K454" s="393">
        <f t="shared" si="186"/>
        <v>0</v>
      </c>
      <c r="L454" s="386">
        <f t="shared" si="186"/>
        <v>0</v>
      </c>
      <c r="M454" s="386">
        <f t="shared" si="186"/>
        <v>0</v>
      </c>
      <c r="N454" s="387">
        <f t="shared" si="186"/>
        <v>0</v>
      </c>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row>
    <row r="455" spans="1:49" x14ac:dyDescent="0.25">
      <c r="A455" s="18" t="s">
        <v>6</v>
      </c>
      <c r="B455" s="373" t="s">
        <v>189</v>
      </c>
      <c r="C455" s="393">
        <f t="shared" ref="C455:N455" si="187">IF(C430&lt;C442,-(C430-C442),0)</f>
        <v>0</v>
      </c>
      <c r="D455" s="386">
        <f t="shared" si="187"/>
        <v>0</v>
      </c>
      <c r="E455" s="386">
        <f t="shared" si="187"/>
        <v>0</v>
      </c>
      <c r="F455" s="397">
        <f t="shared" si="187"/>
        <v>0</v>
      </c>
      <c r="G455" s="385">
        <f t="shared" si="187"/>
        <v>0</v>
      </c>
      <c r="H455" s="386">
        <f t="shared" si="187"/>
        <v>0</v>
      </c>
      <c r="I455" s="386">
        <f t="shared" si="187"/>
        <v>0</v>
      </c>
      <c r="J455" s="387">
        <f t="shared" si="187"/>
        <v>0</v>
      </c>
      <c r="K455" s="393">
        <f t="shared" si="187"/>
        <v>0</v>
      </c>
      <c r="L455" s="386">
        <f t="shared" si="187"/>
        <v>0</v>
      </c>
      <c r="M455" s="386">
        <f t="shared" si="187"/>
        <v>0</v>
      </c>
      <c r="N455" s="387">
        <f t="shared" si="187"/>
        <v>0</v>
      </c>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row>
    <row r="456" spans="1:49" x14ac:dyDescent="0.25">
      <c r="A456" s="18" t="s">
        <v>7</v>
      </c>
      <c r="B456" s="373" t="s">
        <v>189</v>
      </c>
      <c r="C456" s="393">
        <f t="shared" ref="C456:N456" si="188">IF(C431&lt;C443,-(C431-C443),0)</f>
        <v>16.702999999999999</v>
      </c>
      <c r="D456" s="386">
        <f t="shared" si="188"/>
        <v>0.54599999999999937</v>
      </c>
      <c r="E456" s="386">
        <f t="shared" si="188"/>
        <v>1.4720000000000013</v>
      </c>
      <c r="F456" s="397">
        <f t="shared" si="188"/>
        <v>0</v>
      </c>
      <c r="G456" s="385">
        <f t="shared" si="188"/>
        <v>13.884499999999999</v>
      </c>
      <c r="H456" s="386">
        <f t="shared" si="188"/>
        <v>0.55000000000000071</v>
      </c>
      <c r="I456" s="386">
        <f t="shared" si="188"/>
        <v>4.8189999999999991</v>
      </c>
      <c r="J456" s="387">
        <f t="shared" si="188"/>
        <v>0</v>
      </c>
      <c r="K456" s="393">
        <f t="shared" si="188"/>
        <v>17.265749999999997</v>
      </c>
      <c r="L456" s="386">
        <f t="shared" si="188"/>
        <v>1.5510000000000019</v>
      </c>
      <c r="M456" s="386">
        <f t="shared" si="188"/>
        <v>6.1499999999999986</v>
      </c>
      <c r="N456" s="387">
        <f t="shared" si="188"/>
        <v>0</v>
      </c>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row>
    <row r="457" spans="1:49" x14ac:dyDescent="0.25">
      <c r="A457" s="18" t="s">
        <v>8</v>
      </c>
      <c r="B457" s="373" t="s">
        <v>189</v>
      </c>
      <c r="C457" s="393">
        <f t="shared" ref="C457:N457" si="189">IF(C432&lt;C444,-(C432-C444),0)</f>
        <v>0</v>
      </c>
      <c r="D457" s="386">
        <f t="shared" si="189"/>
        <v>0</v>
      </c>
      <c r="E457" s="386">
        <f t="shared" si="189"/>
        <v>0</v>
      </c>
      <c r="F457" s="397">
        <f t="shared" si="189"/>
        <v>0</v>
      </c>
      <c r="G457" s="385">
        <f t="shared" si="189"/>
        <v>0</v>
      </c>
      <c r="H457" s="386">
        <f t="shared" si="189"/>
        <v>0</v>
      </c>
      <c r="I457" s="386">
        <f t="shared" si="189"/>
        <v>0</v>
      </c>
      <c r="J457" s="387">
        <f t="shared" si="189"/>
        <v>0</v>
      </c>
      <c r="K457" s="393">
        <f t="shared" si="189"/>
        <v>0</v>
      </c>
      <c r="L457" s="386">
        <f t="shared" si="189"/>
        <v>0</v>
      </c>
      <c r="M457" s="386">
        <f t="shared" si="189"/>
        <v>0</v>
      </c>
      <c r="N457" s="387">
        <f t="shared" si="189"/>
        <v>0</v>
      </c>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row>
    <row r="458" spans="1:49" x14ac:dyDescent="0.25">
      <c r="A458" s="18" t="s">
        <v>9</v>
      </c>
      <c r="B458" s="373" t="s">
        <v>189</v>
      </c>
      <c r="C458" s="393">
        <f t="shared" ref="C458:N458" si="190">IF(C433&lt;C445,-(C433-C445),0)</f>
        <v>0</v>
      </c>
      <c r="D458" s="386">
        <f t="shared" si="190"/>
        <v>0</v>
      </c>
      <c r="E458" s="386">
        <f t="shared" si="190"/>
        <v>0</v>
      </c>
      <c r="F458" s="397">
        <f t="shared" si="190"/>
        <v>0</v>
      </c>
      <c r="G458" s="385">
        <f t="shared" si="190"/>
        <v>0</v>
      </c>
      <c r="H458" s="386">
        <f t="shared" si="190"/>
        <v>0</v>
      </c>
      <c r="I458" s="386">
        <f t="shared" si="190"/>
        <v>0</v>
      </c>
      <c r="J458" s="387">
        <f t="shared" si="190"/>
        <v>0</v>
      </c>
      <c r="K458" s="393">
        <f t="shared" si="190"/>
        <v>0</v>
      </c>
      <c r="L458" s="386">
        <f t="shared" si="190"/>
        <v>0</v>
      </c>
      <c r="M458" s="386">
        <f t="shared" si="190"/>
        <v>0</v>
      </c>
      <c r="N458" s="387">
        <f t="shared" si="190"/>
        <v>0</v>
      </c>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row>
    <row r="459" spans="1:49" x14ac:dyDescent="0.25">
      <c r="A459" s="18" t="s">
        <v>10</v>
      </c>
      <c r="B459" s="373" t="s">
        <v>189</v>
      </c>
      <c r="C459" s="393">
        <f t="shared" ref="C459:N459" si="191">IF(C434&lt;C446,-(C434-C446),0)</f>
        <v>1.0720000000000001</v>
      </c>
      <c r="D459" s="386">
        <f t="shared" si="191"/>
        <v>0</v>
      </c>
      <c r="E459" s="386">
        <f t="shared" si="191"/>
        <v>0.27200000000000002</v>
      </c>
      <c r="F459" s="397">
        <f t="shared" si="191"/>
        <v>0</v>
      </c>
      <c r="G459" s="385">
        <f t="shared" si="191"/>
        <v>0</v>
      </c>
      <c r="H459" s="386">
        <f t="shared" si="191"/>
        <v>0</v>
      </c>
      <c r="I459" s="386">
        <f t="shared" si="191"/>
        <v>0</v>
      </c>
      <c r="J459" s="387">
        <f t="shared" si="191"/>
        <v>0</v>
      </c>
      <c r="K459" s="393">
        <f t="shared" si="191"/>
        <v>0</v>
      </c>
      <c r="L459" s="386">
        <f t="shared" si="191"/>
        <v>0</v>
      </c>
      <c r="M459" s="386">
        <f t="shared" si="191"/>
        <v>0</v>
      </c>
      <c r="N459" s="387">
        <f t="shared" si="191"/>
        <v>0</v>
      </c>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row>
    <row r="460" spans="1:49" x14ac:dyDescent="0.25">
      <c r="A460" s="411" t="s">
        <v>73</v>
      </c>
      <c r="B460" s="408"/>
      <c r="C460" s="409"/>
      <c r="D460" s="409"/>
      <c r="E460" s="409"/>
      <c r="F460" s="409"/>
      <c r="G460" s="409"/>
      <c r="H460" s="409"/>
      <c r="I460" s="409"/>
      <c r="J460" s="409"/>
      <c r="K460" s="409"/>
      <c r="L460" s="409"/>
      <c r="M460" s="409"/>
      <c r="N460" s="410"/>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row>
    <row r="461" spans="1:49" ht="42.75" x14ac:dyDescent="0.25">
      <c r="A461" s="376" t="s">
        <v>74</v>
      </c>
      <c r="B461" s="458" t="s">
        <v>189</v>
      </c>
      <c r="C461" s="459">
        <f t="shared" ref="C461:N461" si="192">SUM(C462:C472)</f>
        <v>26.603000000000002</v>
      </c>
      <c r="D461" s="460">
        <f t="shared" si="192"/>
        <v>5.2839999999999998</v>
      </c>
      <c r="E461" s="460">
        <f t="shared" si="192"/>
        <v>17.878</v>
      </c>
      <c r="F461" s="461">
        <f t="shared" si="192"/>
        <v>33.858000000000004</v>
      </c>
      <c r="G461" s="462">
        <f t="shared" si="192"/>
        <v>10.071999999999996</v>
      </c>
      <c r="H461" s="460">
        <f t="shared" si="192"/>
        <v>4.2459999999999996</v>
      </c>
      <c r="I461" s="460">
        <f t="shared" si="192"/>
        <v>16.514999999999993</v>
      </c>
      <c r="J461" s="463">
        <f t="shared" si="192"/>
        <v>32.455000000000013</v>
      </c>
      <c r="K461" s="459">
        <f t="shared" si="192"/>
        <v>8.0469999999999953</v>
      </c>
      <c r="L461" s="460">
        <f t="shared" si="192"/>
        <v>6.6690000000000005</v>
      </c>
      <c r="M461" s="460">
        <f t="shared" si="192"/>
        <v>18.938000000000006</v>
      </c>
      <c r="N461" s="463">
        <f t="shared" si="192"/>
        <v>35.312999999999988</v>
      </c>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row>
    <row r="462" spans="1:49" s="15" customFormat="1" x14ac:dyDescent="0.25">
      <c r="A462" s="377" t="s">
        <v>0</v>
      </c>
      <c r="B462" s="373" t="s">
        <v>189</v>
      </c>
      <c r="C462" s="393">
        <f t="shared" ref="C462" si="193">IF(C424&gt;C436,C424-C436,0)</f>
        <v>0</v>
      </c>
      <c r="D462" s="386">
        <f t="shared" ref="D462:N462" si="194">IF(D424&gt;D436,D424-D436,0)</f>
        <v>0.129</v>
      </c>
      <c r="E462" s="386">
        <f t="shared" si="194"/>
        <v>0</v>
      </c>
      <c r="F462" s="397">
        <f t="shared" si="194"/>
        <v>0</v>
      </c>
      <c r="G462" s="385">
        <f t="shared" si="194"/>
        <v>0</v>
      </c>
      <c r="H462" s="386">
        <f t="shared" si="194"/>
        <v>0</v>
      </c>
      <c r="I462" s="386">
        <f t="shared" si="194"/>
        <v>0</v>
      </c>
      <c r="J462" s="387">
        <f t="shared" si="194"/>
        <v>0</v>
      </c>
      <c r="K462" s="393">
        <f t="shared" si="194"/>
        <v>0</v>
      </c>
      <c r="L462" s="386">
        <f t="shared" si="194"/>
        <v>0</v>
      </c>
      <c r="M462" s="386">
        <f t="shared" si="194"/>
        <v>0</v>
      </c>
      <c r="N462" s="387">
        <f t="shared" si="194"/>
        <v>1.1359999999999983</v>
      </c>
      <c r="O462" s="16"/>
      <c r="P462" s="16"/>
      <c r="Q462" s="16"/>
      <c r="R462" s="16"/>
      <c r="S462" s="16"/>
      <c r="T462" s="16"/>
      <c r="U462" s="16"/>
      <c r="V462" s="16"/>
      <c r="W462" s="16"/>
      <c r="X462" s="16"/>
      <c r="Y462" s="16"/>
      <c r="Z462" s="16"/>
      <c r="AA462" s="16"/>
      <c r="AB462" s="16"/>
      <c r="AC462" s="16"/>
      <c r="AD462" s="16"/>
      <c r="AE462" s="16"/>
      <c r="AF462" s="16"/>
      <c r="AG462" s="16"/>
      <c r="AH462" s="16"/>
      <c r="AI462" s="16"/>
      <c r="AJ462" s="16"/>
      <c r="AK462" s="16"/>
      <c r="AL462" s="16"/>
      <c r="AM462" s="16"/>
      <c r="AN462" s="16"/>
      <c r="AO462" s="16"/>
      <c r="AP462" s="16"/>
      <c r="AQ462" s="16"/>
      <c r="AR462" s="16"/>
      <c r="AS462" s="16"/>
      <c r="AT462" s="16"/>
      <c r="AU462" s="16"/>
      <c r="AV462" s="16"/>
      <c r="AW462" s="16"/>
    </row>
    <row r="463" spans="1:49" s="15" customFormat="1" x14ac:dyDescent="0.25">
      <c r="A463" s="377" t="s">
        <v>1</v>
      </c>
      <c r="B463" s="373" t="s">
        <v>189</v>
      </c>
      <c r="C463" s="393">
        <f t="shared" ref="C463:N463" si="195">IF(C425&gt;C437,C425-C437,0)</f>
        <v>0</v>
      </c>
      <c r="D463" s="386">
        <f t="shared" si="195"/>
        <v>0</v>
      </c>
      <c r="E463" s="386">
        <f t="shared" si="195"/>
        <v>0</v>
      </c>
      <c r="F463" s="397">
        <f t="shared" si="195"/>
        <v>0</v>
      </c>
      <c r="G463" s="385">
        <f t="shared" si="195"/>
        <v>0</v>
      </c>
      <c r="H463" s="386">
        <f t="shared" si="195"/>
        <v>0</v>
      </c>
      <c r="I463" s="386">
        <f t="shared" si="195"/>
        <v>0</v>
      </c>
      <c r="J463" s="387">
        <f t="shared" si="195"/>
        <v>0</v>
      </c>
      <c r="K463" s="393">
        <f t="shared" si="195"/>
        <v>0</v>
      </c>
      <c r="L463" s="386">
        <f t="shared" si="195"/>
        <v>0</v>
      </c>
      <c r="M463" s="386">
        <f t="shared" si="195"/>
        <v>0</v>
      </c>
      <c r="N463" s="387">
        <f t="shared" si="195"/>
        <v>0</v>
      </c>
      <c r="O463" s="16"/>
      <c r="P463" s="16"/>
      <c r="Q463" s="16"/>
      <c r="R463" s="16"/>
      <c r="S463" s="16"/>
      <c r="T463" s="16"/>
      <c r="U463" s="16"/>
      <c r="V463" s="16"/>
      <c r="W463" s="16"/>
      <c r="X463" s="16"/>
      <c r="Y463" s="16"/>
      <c r="Z463" s="16"/>
      <c r="AA463" s="16"/>
      <c r="AB463" s="16"/>
      <c r="AC463" s="16"/>
      <c r="AD463" s="16"/>
      <c r="AE463" s="16"/>
      <c r="AF463" s="16"/>
      <c r="AG463" s="16"/>
      <c r="AH463" s="16"/>
      <c r="AI463" s="16"/>
      <c r="AJ463" s="16"/>
      <c r="AK463" s="16"/>
      <c r="AL463" s="16"/>
      <c r="AM463" s="16"/>
      <c r="AN463" s="16"/>
      <c r="AO463" s="16"/>
      <c r="AP463" s="16"/>
      <c r="AQ463" s="16"/>
      <c r="AR463" s="16"/>
      <c r="AS463" s="16"/>
      <c r="AT463" s="16"/>
      <c r="AU463" s="16"/>
      <c r="AV463" s="16"/>
      <c r="AW463" s="16"/>
    </row>
    <row r="464" spans="1:49" s="15" customFormat="1" x14ac:dyDescent="0.25">
      <c r="A464" s="377" t="s">
        <v>2</v>
      </c>
      <c r="B464" s="373" t="s">
        <v>189</v>
      </c>
      <c r="C464" s="393">
        <f t="shared" ref="C464:N464" si="196">IF(C426&gt;C438,C426-C438,0)</f>
        <v>0</v>
      </c>
      <c r="D464" s="386">
        <f t="shared" si="196"/>
        <v>0</v>
      </c>
      <c r="E464" s="386">
        <f t="shared" si="196"/>
        <v>0</v>
      </c>
      <c r="F464" s="397">
        <f t="shared" si="196"/>
        <v>13.972000000000005</v>
      </c>
      <c r="G464" s="385">
        <f t="shared" si="196"/>
        <v>0</v>
      </c>
      <c r="H464" s="386">
        <f t="shared" si="196"/>
        <v>0</v>
      </c>
      <c r="I464" s="386">
        <f t="shared" si="196"/>
        <v>0</v>
      </c>
      <c r="J464" s="387">
        <f t="shared" si="196"/>
        <v>13.101000000000013</v>
      </c>
      <c r="K464" s="393">
        <f t="shared" si="196"/>
        <v>0</v>
      </c>
      <c r="L464" s="386">
        <f t="shared" si="196"/>
        <v>0</v>
      </c>
      <c r="M464" s="386">
        <f t="shared" si="196"/>
        <v>0</v>
      </c>
      <c r="N464" s="387">
        <f t="shared" si="196"/>
        <v>13.10199999999999</v>
      </c>
      <c r="O464" s="16"/>
      <c r="P464" s="16"/>
      <c r="Q464" s="16"/>
      <c r="R464" s="16"/>
      <c r="S464" s="16"/>
      <c r="T464" s="16"/>
      <c r="U464" s="16"/>
      <c r="V464" s="16"/>
      <c r="W464" s="16"/>
      <c r="X464" s="16"/>
      <c r="Y464" s="16"/>
      <c r="Z464" s="16"/>
      <c r="AA464" s="16"/>
      <c r="AB464" s="16"/>
      <c r="AC464" s="16"/>
      <c r="AD464" s="16"/>
      <c r="AE464" s="16"/>
      <c r="AF464" s="16"/>
      <c r="AG464" s="16"/>
      <c r="AH464" s="16"/>
      <c r="AI464" s="16"/>
      <c r="AJ464" s="16"/>
      <c r="AK464" s="16"/>
      <c r="AL464" s="16"/>
      <c r="AM464" s="16"/>
      <c r="AN464" s="16"/>
      <c r="AO464" s="16"/>
      <c r="AP464" s="16"/>
      <c r="AQ464" s="16"/>
      <c r="AR464" s="16"/>
      <c r="AS464" s="16"/>
      <c r="AT464" s="16"/>
      <c r="AU464" s="16"/>
      <c r="AV464" s="16"/>
      <c r="AW464" s="16"/>
    </row>
    <row r="465" spans="1:49" s="15" customFormat="1" x14ac:dyDescent="0.25">
      <c r="A465" s="377" t="s">
        <v>3</v>
      </c>
      <c r="B465" s="373" t="s">
        <v>189</v>
      </c>
      <c r="C465" s="393">
        <f t="shared" ref="C465:N465" si="197">IF(C427&gt;C439,C427-C439,0)</f>
        <v>23.425000000000001</v>
      </c>
      <c r="D465" s="386">
        <f t="shared" si="197"/>
        <v>1.7249999999999999</v>
      </c>
      <c r="E465" s="386">
        <f t="shared" si="197"/>
        <v>15.612</v>
      </c>
      <c r="F465" s="397">
        <f t="shared" si="197"/>
        <v>0</v>
      </c>
      <c r="G465" s="385">
        <f t="shared" si="197"/>
        <v>6.0779999999999959</v>
      </c>
      <c r="H465" s="386">
        <f t="shared" si="197"/>
        <v>0</v>
      </c>
      <c r="I465" s="386">
        <f t="shared" si="197"/>
        <v>12.754999999999994</v>
      </c>
      <c r="J465" s="387">
        <f t="shared" si="197"/>
        <v>0</v>
      </c>
      <c r="K465" s="393">
        <f t="shared" si="197"/>
        <v>1.6299999999999955</v>
      </c>
      <c r="L465" s="386">
        <f t="shared" si="197"/>
        <v>0</v>
      </c>
      <c r="M465" s="386">
        <f t="shared" si="197"/>
        <v>12.755000000000008</v>
      </c>
      <c r="N465" s="387">
        <f t="shared" si="197"/>
        <v>0</v>
      </c>
      <c r="O465" s="16"/>
      <c r="P465" s="16"/>
      <c r="Q465" s="16"/>
      <c r="R465" s="16"/>
      <c r="S465" s="16"/>
      <c r="T465" s="16"/>
      <c r="U465" s="16"/>
      <c r="V465" s="16"/>
      <c r="W465" s="16"/>
      <c r="X465" s="16"/>
      <c r="Y465" s="16"/>
      <c r="Z465" s="16"/>
      <c r="AA465" s="16"/>
      <c r="AB465" s="16"/>
      <c r="AC465" s="16"/>
      <c r="AD465" s="16"/>
      <c r="AE465" s="16"/>
      <c r="AF465" s="16"/>
      <c r="AG465" s="16"/>
      <c r="AH465" s="16"/>
      <c r="AI465" s="16"/>
      <c r="AJ465" s="16"/>
      <c r="AK465" s="16"/>
      <c r="AL465" s="16"/>
      <c r="AM465" s="16"/>
      <c r="AN465" s="16"/>
      <c r="AO465" s="16"/>
      <c r="AP465" s="16"/>
      <c r="AQ465" s="16"/>
      <c r="AR465" s="16"/>
      <c r="AS465" s="16"/>
      <c r="AT465" s="16"/>
      <c r="AU465" s="16"/>
      <c r="AV465" s="16"/>
      <c r="AW465" s="16"/>
    </row>
    <row r="466" spans="1:49" s="15" customFormat="1" x14ac:dyDescent="0.25">
      <c r="A466" s="377" t="s">
        <v>4</v>
      </c>
      <c r="B466" s="373" t="s">
        <v>189</v>
      </c>
      <c r="C466" s="393">
        <f t="shared" ref="C466:N466" si="198">IF(C428&gt;C440,C428-C440,0)</f>
        <v>2.0640000000000001</v>
      </c>
      <c r="D466" s="386">
        <f t="shared" si="198"/>
        <v>1.7399999999999998</v>
      </c>
      <c r="E466" s="386">
        <f t="shared" si="198"/>
        <v>1.08</v>
      </c>
      <c r="F466" s="397">
        <f t="shared" si="198"/>
        <v>1.073</v>
      </c>
      <c r="G466" s="385">
        <f t="shared" si="198"/>
        <v>1.9670000000000001</v>
      </c>
      <c r="H466" s="386">
        <f t="shared" si="198"/>
        <v>1.643</v>
      </c>
      <c r="I466" s="386">
        <f t="shared" si="198"/>
        <v>0.98299999999999998</v>
      </c>
      <c r="J466" s="387">
        <f t="shared" si="198"/>
        <v>0.97600000000000009</v>
      </c>
      <c r="K466" s="393">
        <f t="shared" si="198"/>
        <v>1.87</v>
      </c>
      <c r="L466" s="386">
        <f t="shared" si="198"/>
        <v>1.5459999999999998</v>
      </c>
      <c r="M466" s="386">
        <f t="shared" si="198"/>
        <v>0.88600000000000001</v>
      </c>
      <c r="N466" s="387">
        <f t="shared" si="198"/>
        <v>0.87899999999999989</v>
      </c>
      <c r="O466" s="16"/>
      <c r="P466" s="16"/>
      <c r="Q466" s="16"/>
      <c r="R466" s="16"/>
      <c r="S466" s="16"/>
      <c r="T466" s="16"/>
      <c r="U466" s="16"/>
      <c r="V466" s="16"/>
      <c r="W466" s="16"/>
      <c r="X466" s="16"/>
      <c r="Y466" s="16"/>
      <c r="Z466" s="16"/>
      <c r="AA466" s="16"/>
      <c r="AB466" s="16"/>
      <c r="AC466" s="16"/>
      <c r="AD466" s="16"/>
      <c r="AE466" s="16"/>
      <c r="AF466" s="16"/>
      <c r="AG466" s="16"/>
      <c r="AH466" s="16"/>
      <c r="AI466" s="16"/>
      <c r="AJ466" s="16"/>
      <c r="AK466" s="16"/>
      <c r="AL466" s="16"/>
      <c r="AM466" s="16"/>
      <c r="AN466" s="16"/>
      <c r="AO466" s="16"/>
      <c r="AP466" s="16"/>
      <c r="AQ466" s="16"/>
      <c r="AR466" s="16"/>
      <c r="AS466" s="16"/>
      <c r="AT466" s="16"/>
      <c r="AU466" s="16"/>
      <c r="AV466" s="16"/>
      <c r="AW466" s="16"/>
    </row>
    <row r="467" spans="1:49" s="15" customFormat="1" x14ac:dyDescent="0.25">
      <c r="A467" s="377" t="s">
        <v>5</v>
      </c>
      <c r="B467" s="373" t="s">
        <v>189</v>
      </c>
      <c r="C467" s="393">
        <f t="shared" ref="C467:N467" si="199">IF(C429&gt;C441,C429-C441,0)</f>
        <v>0</v>
      </c>
      <c r="D467" s="386">
        <f t="shared" si="199"/>
        <v>0</v>
      </c>
      <c r="E467" s="386">
        <f t="shared" si="199"/>
        <v>0</v>
      </c>
      <c r="F467" s="397">
        <f t="shared" si="199"/>
        <v>0</v>
      </c>
      <c r="G467" s="385">
        <f t="shared" si="199"/>
        <v>0</v>
      </c>
      <c r="H467" s="386">
        <f t="shared" si="199"/>
        <v>0</v>
      </c>
      <c r="I467" s="386">
        <f t="shared" si="199"/>
        <v>0</v>
      </c>
      <c r="J467" s="387">
        <f t="shared" si="199"/>
        <v>0</v>
      </c>
      <c r="K467" s="393">
        <f t="shared" si="199"/>
        <v>0</v>
      </c>
      <c r="L467" s="386">
        <f t="shared" si="199"/>
        <v>0</v>
      </c>
      <c r="M467" s="386">
        <f t="shared" si="199"/>
        <v>0</v>
      </c>
      <c r="N467" s="387">
        <f t="shared" si="199"/>
        <v>0</v>
      </c>
      <c r="O467" s="16"/>
      <c r="P467" s="16"/>
      <c r="Q467" s="16"/>
      <c r="R467" s="16"/>
      <c r="S467" s="16"/>
      <c r="T467" s="16"/>
      <c r="U467" s="16"/>
      <c r="V467" s="16"/>
      <c r="W467" s="16"/>
      <c r="X467" s="16"/>
      <c r="Y467" s="16"/>
      <c r="Z467" s="16"/>
      <c r="AA467" s="16"/>
      <c r="AB467" s="16"/>
      <c r="AC467" s="16"/>
      <c r="AD467" s="16"/>
      <c r="AE467" s="16"/>
      <c r="AF467" s="16"/>
      <c r="AG467" s="16"/>
      <c r="AH467" s="16"/>
      <c r="AI467" s="16"/>
      <c r="AJ467" s="16"/>
      <c r="AK467" s="16"/>
      <c r="AL467" s="16"/>
      <c r="AM467" s="16"/>
      <c r="AN467" s="16"/>
      <c r="AO467" s="16"/>
      <c r="AP467" s="16"/>
      <c r="AQ467" s="16"/>
      <c r="AR467" s="16"/>
      <c r="AS467" s="16"/>
      <c r="AT467" s="16"/>
      <c r="AU467" s="16"/>
      <c r="AV467" s="16"/>
      <c r="AW467" s="16"/>
    </row>
    <row r="468" spans="1:49" s="15" customFormat="1" x14ac:dyDescent="0.25">
      <c r="A468" s="377" t="s">
        <v>6</v>
      </c>
      <c r="B468" s="373" t="s">
        <v>189</v>
      </c>
      <c r="C468" s="393">
        <f t="shared" ref="C468:N468" si="200">IF(C430&gt;C442,C430-C442,0)</f>
        <v>0</v>
      </c>
      <c r="D468" s="386">
        <f t="shared" si="200"/>
        <v>0</v>
      </c>
      <c r="E468" s="386">
        <f t="shared" si="200"/>
        <v>0</v>
      </c>
      <c r="F468" s="397">
        <f t="shared" si="200"/>
        <v>0</v>
      </c>
      <c r="G468" s="385">
        <f t="shared" si="200"/>
        <v>0</v>
      </c>
      <c r="H468" s="386">
        <f t="shared" si="200"/>
        <v>0</v>
      </c>
      <c r="I468" s="386">
        <f t="shared" si="200"/>
        <v>0</v>
      </c>
      <c r="J468" s="387">
        <f t="shared" si="200"/>
        <v>0</v>
      </c>
      <c r="K468" s="393">
        <f t="shared" si="200"/>
        <v>0</v>
      </c>
      <c r="L468" s="386">
        <f t="shared" si="200"/>
        <v>0</v>
      </c>
      <c r="M468" s="386">
        <f t="shared" si="200"/>
        <v>0</v>
      </c>
      <c r="N468" s="387">
        <f t="shared" si="200"/>
        <v>0</v>
      </c>
      <c r="O468" s="16"/>
      <c r="P468" s="16"/>
      <c r="Q468" s="16"/>
      <c r="R468" s="16"/>
      <c r="S468" s="16"/>
      <c r="T468" s="16"/>
      <c r="U468" s="16"/>
      <c r="V468" s="16"/>
      <c r="W468" s="16"/>
      <c r="X468" s="16"/>
      <c r="Y468" s="16"/>
      <c r="Z468" s="16"/>
      <c r="AA468" s="16"/>
      <c r="AB468" s="16"/>
      <c r="AC468" s="16"/>
      <c r="AD468" s="16"/>
      <c r="AE468" s="16"/>
      <c r="AF468" s="16"/>
      <c r="AG468" s="16"/>
      <c r="AH468" s="16"/>
      <c r="AI468" s="16"/>
      <c r="AJ468" s="16"/>
      <c r="AK468" s="16"/>
      <c r="AL468" s="16"/>
      <c r="AM468" s="16"/>
      <c r="AN468" s="16"/>
      <c r="AO468" s="16"/>
      <c r="AP468" s="16"/>
      <c r="AQ468" s="16"/>
      <c r="AR468" s="16"/>
      <c r="AS468" s="16"/>
      <c r="AT468" s="16"/>
      <c r="AU468" s="16"/>
      <c r="AV468" s="16"/>
      <c r="AW468" s="16"/>
    </row>
    <row r="469" spans="1:49" s="15" customFormat="1" x14ac:dyDescent="0.25">
      <c r="A469" s="377" t="s">
        <v>7</v>
      </c>
      <c r="B469" s="373" t="s">
        <v>189</v>
      </c>
      <c r="C469" s="393">
        <f t="shared" ref="C469:N469" si="201">IF(C431&gt;C443,C431-C443,0)</f>
        <v>0</v>
      </c>
      <c r="D469" s="386">
        <f t="shared" si="201"/>
        <v>0</v>
      </c>
      <c r="E469" s="386">
        <f t="shared" si="201"/>
        <v>0</v>
      </c>
      <c r="F469" s="397">
        <f t="shared" si="201"/>
        <v>14.846</v>
      </c>
      <c r="G469" s="385">
        <f t="shared" si="201"/>
        <v>0</v>
      </c>
      <c r="H469" s="386">
        <f t="shared" si="201"/>
        <v>0</v>
      </c>
      <c r="I469" s="386">
        <f t="shared" si="201"/>
        <v>0</v>
      </c>
      <c r="J469" s="387">
        <f t="shared" si="201"/>
        <v>12.728999999999999</v>
      </c>
      <c r="K469" s="393">
        <f t="shared" si="201"/>
        <v>0</v>
      </c>
      <c r="L469" s="386">
        <f t="shared" si="201"/>
        <v>0</v>
      </c>
      <c r="M469" s="386">
        <f t="shared" si="201"/>
        <v>0</v>
      </c>
      <c r="N469" s="387">
        <f t="shared" si="201"/>
        <v>12.027000000000001</v>
      </c>
      <c r="O469" s="16"/>
      <c r="P469" s="16"/>
      <c r="Q469" s="16"/>
      <c r="R469" s="16"/>
      <c r="S469" s="16"/>
      <c r="T469" s="16"/>
      <c r="U469" s="16"/>
      <c r="V469" s="16"/>
      <c r="W469" s="16"/>
      <c r="X469" s="16"/>
      <c r="Y469" s="16"/>
      <c r="Z469" s="16"/>
      <c r="AA469" s="16"/>
      <c r="AB469" s="16"/>
      <c r="AC469" s="16"/>
      <c r="AD469" s="16"/>
      <c r="AE469" s="16"/>
      <c r="AF469" s="16"/>
      <c r="AG469" s="16"/>
      <c r="AH469" s="16"/>
      <c r="AI469" s="16"/>
      <c r="AJ469" s="16"/>
      <c r="AK469" s="16"/>
      <c r="AL469" s="16"/>
      <c r="AM469" s="16"/>
      <c r="AN469" s="16"/>
      <c r="AO469" s="16"/>
      <c r="AP469" s="16"/>
      <c r="AQ469" s="16"/>
      <c r="AR469" s="16"/>
      <c r="AS469" s="16"/>
      <c r="AT469" s="16"/>
      <c r="AU469" s="16"/>
      <c r="AV469" s="16"/>
      <c r="AW469" s="16"/>
    </row>
    <row r="470" spans="1:49" s="15" customFormat="1" x14ac:dyDescent="0.25">
      <c r="A470" s="377" t="s">
        <v>8</v>
      </c>
      <c r="B470" s="373" t="s">
        <v>189</v>
      </c>
      <c r="C470" s="393">
        <f t="shared" ref="C470:N470" si="202">IF(C432&gt;C444,C432-C444,0)</f>
        <v>0</v>
      </c>
      <c r="D470" s="386">
        <f t="shared" si="202"/>
        <v>0</v>
      </c>
      <c r="E470" s="386">
        <f t="shared" si="202"/>
        <v>0</v>
      </c>
      <c r="F470" s="397">
        <f t="shared" si="202"/>
        <v>0</v>
      </c>
      <c r="G470" s="385">
        <f t="shared" si="202"/>
        <v>0</v>
      </c>
      <c r="H470" s="386">
        <f t="shared" si="202"/>
        <v>0</v>
      </c>
      <c r="I470" s="386">
        <f t="shared" si="202"/>
        <v>0</v>
      </c>
      <c r="J470" s="387">
        <f t="shared" si="202"/>
        <v>0</v>
      </c>
      <c r="K470" s="393">
        <f t="shared" si="202"/>
        <v>0</v>
      </c>
      <c r="L470" s="386">
        <f t="shared" si="202"/>
        <v>0</v>
      </c>
      <c r="M470" s="386">
        <f t="shared" si="202"/>
        <v>0</v>
      </c>
      <c r="N470" s="387">
        <f t="shared" si="202"/>
        <v>0</v>
      </c>
      <c r="O470" s="16"/>
      <c r="P470" s="16"/>
      <c r="Q470" s="16"/>
      <c r="R470" s="16"/>
      <c r="S470" s="16"/>
      <c r="T470" s="16"/>
      <c r="U470" s="16"/>
      <c r="V470" s="16"/>
      <c r="W470" s="16"/>
      <c r="X470" s="16"/>
      <c r="Y470" s="16"/>
      <c r="Z470" s="16"/>
      <c r="AA470" s="16"/>
      <c r="AB470" s="16"/>
      <c r="AC470" s="16"/>
      <c r="AD470" s="16"/>
      <c r="AE470" s="16"/>
      <c r="AF470" s="16"/>
      <c r="AG470" s="16"/>
      <c r="AH470" s="16"/>
      <c r="AI470" s="16"/>
      <c r="AJ470" s="16"/>
      <c r="AK470" s="16"/>
      <c r="AL470" s="16"/>
      <c r="AM470" s="16"/>
      <c r="AN470" s="16"/>
      <c r="AO470" s="16"/>
      <c r="AP470" s="16"/>
      <c r="AQ470" s="16"/>
      <c r="AR470" s="16"/>
      <c r="AS470" s="16"/>
      <c r="AT470" s="16"/>
      <c r="AU470" s="16"/>
      <c r="AV470" s="16"/>
      <c r="AW470" s="16"/>
    </row>
    <row r="471" spans="1:49" s="15" customFormat="1" x14ac:dyDescent="0.25">
      <c r="A471" s="377" t="s">
        <v>9</v>
      </c>
      <c r="B471" s="373" t="s">
        <v>189</v>
      </c>
      <c r="C471" s="393">
        <f t="shared" ref="C471:N471" si="203">IF(C433&gt;C445,C433-C445,0)</f>
        <v>1.1140000000000001</v>
      </c>
      <c r="D471" s="386">
        <f t="shared" si="203"/>
        <v>1.1839999999999999</v>
      </c>
      <c r="E471" s="386">
        <f t="shared" si="203"/>
        <v>1.1859999999999999</v>
      </c>
      <c r="F471" s="397">
        <f t="shared" si="203"/>
        <v>1.21</v>
      </c>
      <c r="G471" s="385">
        <f t="shared" si="203"/>
        <v>1.18</v>
      </c>
      <c r="H471" s="386">
        <f t="shared" si="203"/>
        <v>1.25</v>
      </c>
      <c r="I471" s="386">
        <f t="shared" si="203"/>
        <v>1.56</v>
      </c>
      <c r="J471" s="387">
        <f t="shared" si="203"/>
        <v>1.5840000000000001</v>
      </c>
      <c r="K471" s="393">
        <f t="shared" si="203"/>
        <v>1.554</v>
      </c>
      <c r="L471" s="386">
        <f t="shared" si="203"/>
        <v>1.6240000000000001</v>
      </c>
      <c r="M471" s="386">
        <f t="shared" si="203"/>
        <v>1.9339999999999999</v>
      </c>
      <c r="N471" s="387">
        <f t="shared" si="203"/>
        <v>1.958</v>
      </c>
      <c r="O471" s="16"/>
      <c r="P471" s="16"/>
      <c r="Q471" s="16"/>
      <c r="R471" s="16"/>
      <c r="S471" s="16"/>
      <c r="T471" s="16"/>
      <c r="U471" s="16"/>
      <c r="V471" s="16"/>
      <c r="W471" s="16"/>
      <c r="X471" s="16"/>
      <c r="Y471" s="16"/>
      <c r="Z471" s="16"/>
      <c r="AA471" s="16"/>
      <c r="AB471" s="16"/>
      <c r="AC471" s="16"/>
      <c r="AD471" s="16"/>
      <c r="AE471" s="16"/>
      <c r="AF471" s="16"/>
      <c r="AG471" s="16"/>
      <c r="AH471" s="16"/>
      <c r="AI471" s="16"/>
      <c r="AJ471" s="16"/>
      <c r="AK471" s="16"/>
      <c r="AL471" s="16"/>
      <c r="AM471" s="16"/>
      <c r="AN471" s="16"/>
      <c r="AO471" s="16"/>
      <c r="AP471" s="16"/>
      <c r="AQ471" s="16"/>
      <c r="AR471" s="16"/>
      <c r="AS471" s="16"/>
      <c r="AT471" s="16"/>
      <c r="AU471" s="16"/>
      <c r="AV471" s="16"/>
      <c r="AW471" s="16"/>
    </row>
    <row r="472" spans="1:49" s="15" customFormat="1" x14ac:dyDescent="0.25">
      <c r="A472" s="377" t="s">
        <v>10</v>
      </c>
      <c r="B472" s="373" t="s">
        <v>189</v>
      </c>
      <c r="C472" s="393">
        <f t="shared" ref="C472:N472" si="204">IF(C434&gt;C446,C434-C446,0)</f>
        <v>0</v>
      </c>
      <c r="D472" s="386">
        <f t="shared" si="204"/>
        <v>0.50600000000000012</v>
      </c>
      <c r="E472" s="386">
        <f t="shared" si="204"/>
        <v>0</v>
      </c>
      <c r="F472" s="397">
        <f t="shared" si="204"/>
        <v>2.7570000000000001</v>
      </c>
      <c r="G472" s="385">
        <f t="shared" si="204"/>
        <v>0.84699999999999998</v>
      </c>
      <c r="H472" s="386">
        <f t="shared" si="204"/>
        <v>1.353</v>
      </c>
      <c r="I472" s="386">
        <f t="shared" si="204"/>
        <v>1.2170000000000001</v>
      </c>
      <c r="J472" s="387">
        <f t="shared" si="204"/>
        <v>4.0650000000000004</v>
      </c>
      <c r="K472" s="393">
        <f t="shared" si="204"/>
        <v>2.9929999999999999</v>
      </c>
      <c r="L472" s="386">
        <f t="shared" si="204"/>
        <v>3.4990000000000001</v>
      </c>
      <c r="M472" s="386">
        <f t="shared" si="204"/>
        <v>3.363</v>
      </c>
      <c r="N472" s="387">
        <f t="shared" si="204"/>
        <v>6.2110000000000003</v>
      </c>
      <c r="O472" s="16"/>
      <c r="P472" s="16"/>
      <c r="Q472" s="16"/>
      <c r="R472" s="16"/>
      <c r="S472" s="16"/>
      <c r="T472" s="16"/>
      <c r="U472" s="16"/>
      <c r="V472" s="16"/>
      <c r="W472" s="16"/>
      <c r="X472" s="16"/>
      <c r="Y472" s="16"/>
      <c r="Z472" s="16"/>
      <c r="AA472" s="16"/>
      <c r="AB472" s="16"/>
      <c r="AC472" s="16"/>
      <c r="AD472" s="16"/>
      <c r="AE472" s="16"/>
      <c r="AF472" s="16"/>
      <c r="AG472" s="16"/>
      <c r="AH472" s="16"/>
      <c r="AI472" s="16"/>
      <c r="AJ472" s="16"/>
      <c r="AK472" s="16"/>
      <c r="AL472" s="16"/>
      <c r="AM472" s="16"/>
      <c r="AN472" s="16"/>
      <c r="AO472" s="16"/>
      <c r="AP472" s="16"/>
      <c r="AQ472" s="16"/>
      <c r="AR472" s="16"/>
      <c r="AS472" s="16"/>
      <c r="AT472" s="16"/>
      <c r="AU472" s="16"/>
      <c r="AV472" s="16"/>
      <c r="AW472" s="16"/>
    </row>
    <row r="473" spans="1:49" x14ac:dyDescent="0.25">
      <c r="A473" s="376" t="s">
        <v>75</v>
      </c>
      <c r="B473" s="372" t="s">
        <v>189</v>
      </c>
      <c r="C473" s="392">
        <f t="shared" ref="C473:N473" si="205">SUM(C474:C484)</f>
        <v>0</v>
      </c>
      <c r="D473" s="383">
        <f t="shared" si="205"/>
        <v>14.065</v>
      </c>
      <c r="E473" s="383">
        <f t="shared" si="205"/>
        <v>-12.202999999999999</v>
      </c>
      <c r="F473" s="396">
        <f t="shared" si="205"/>
        <v>3.1519999999999957</v>
      </c>
      <c r="G473" s="382">
        <f t="shared" si="205"/>
        <v>0</v>
      </c>
      <c r="H473" s="383">
        <f t="shared" si="205"/>
        <v>14.7</v>
      </c>
      <c r="I473" s="383">
        <f t="shared" si="205"/>
        <v>-12.202999999999999</v>
      </c>
      <c r="J473" s="384">
        <f t="shared" si="205"/>
        <v>4.1889999999999876</v>
      </c>
      <c r="K473" s="392">
        <f t="shared" si="205"/>
        <v>0</v>
      </c>
      <c r="L473" s="383">
        <f t="shared" si="205"/>
        <v>14.7</v>
      </c>
      <c r="M473" s="383">
        <f t="shared" si="205"/>
        <v>-12.202999999999999</v>
      </c>
      <c r="N473" s="384">
        <f t="shared" si="205"/>
        <v>3.0520000000000116</v>
      </c>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row>
    <row r="474" spans="1:49" s="15" customFormat="1" x14ac:dyDescent="0.25">
      <c r="A474" s="377" t="s">
        <v>0</v>
      </c>
      <c r="B474" s="373" t="s">
        <v>189</v>
      </c>
      <c r="C474" s="393">
        <f>-MIN(C400,C462,0)</f>
        <v>0</v>
      </c>
      <c r="D474" s="386">
        <f t="shared" ref="D474:F484" si="206">-MIN(D400,D462,C536)</f>
        <v>-0.129</v>
      </c>
      <c r="E474" s="386">
        <f t="shared" si="206"/>
        <v>0</v>
      </c>
      <c r="F474" s="397">
        <f t="shared" si="206"/>
        <v>0</v>
      </c>
      <c r="G474" s="385">
        <f t="shared" ref="G474:G484" si="207">-MIN(G400,G462,0)</f>
        <v>0</v>
      </c>
      <c r="H474" s="386">
        <f t="shared" ref="H474" si="208">-MIN(H400,H462,G536)</f>
        <v>0</v>
      </c>
      <c r="I474" s="386">
        <f t="shared" ref="I474:I484" si="209">-MIN(I400,I462,H536)</f>
        <v>0</v>
      </c>
      <c r="J474" s="387">
        <f t="shared" ref="J474:J484" si="210">-MIN(J400,J462,I536)</f>
        <v>0</v>
      </c>
      <c r="K474" s="393">
        <f t="shared" ref="K474:K484" si="211">-MIN(K400,K462,0)</f>
        <v>0</v>
      </c>
      <c r="L474" s="386">
        <f t="shared" ref="L474" si="212">-MIN(L400,L462,K536)</f>
        <v>0</v>
      </c>
      <c r="M474" s="386">
        <f t="shared" ref="M474:M484" si="213">-MIN(M400,M462,L536)</f>
        <v>0</v>
      </c>
      <c r="N474" s="387">
        <f t="shared" ref="N474:N484" si="214">-MIN(N400,N462,M536)</f>
        <v>-1.1359999999999983</v>
      </c>
      <c r="O474" s="16"/>
      <c r="P474" s="16"/>
      <c r="Q474" s="16"/>
      <c r="R474" s="16"/>
      <c r="S474" s="16"/>
      <c r="T474" s="16"/>
      <c r="U474" s="16"/>
      <c r="V474" s="16"/>
      <c r="W474" s="16"/>
      <c r="X474" s="16"/>
      <c r="Y474" s="16"/>
      <c r="Z474" s="16"/>
      <c r="AA474" s="16"/>
      <c r="AB474" s="16"/>
      <c r="AC474" s="16"/>
      <c r="AD474" s="16"/>
      <c r="AE474" s="16"/>
      <c r="AF474" s="16"/>
      <c r="AG474" s="16"/>
      <c r="AH474" s="16"/>
      <c r="AI474" s="16"/>
      <c r="AJ474" s="16"/>
      <c r="AK474" s="16"/>
      <c r="AL474" s="16"/>
      <c r="AM474" s="16"/>
      <c r="AN474" s="16"/>
      <c r="AO474" s="16"/>
      <c r="AP474" s="16"/>
      <c r="AQ474" s="16"/>
      <c r="AR474" s="16"/>
      <c r="AS474" s="16"/>
      <c r="AT474" s="16"/>
      <c r="AU474" s="16"/>
      <c r="AV474" s="16"/>
      <c r="AW474" s="16"/>
    </row>
    <row r="475" spans="1:49" s="15" customFormat="1" x14ac:dyDescent="0.25">
      <c r="A475" s="377" t="s">
        <v>1</v>
      </c>
      <c r="B475" s="373" t="s">
        <v>189</v>
      </c>
      <c r="C475" s="393">
        <f t="shared" ref="C475:C484" si="215">-MIN(C401,C463,0)</f>
        <v>0</v>
      </c>
      <c r="D475" s="386">
        <f t="shared" si="206"/>
        <v>0</v>
      </c>
      <c r="E475" s="386">
        <f t="shared" si="206"/>
        <v>0</v>
      </c>
      <c r="F475" s="397">
        <f t="shared" si="206"/>
        <v>0</v>
      </c>
      <c r="G475" s="385">
        <f t="shared" si="207"/>
        <v>0</v>
      </c>
      <c r="H475" s="386">
        <f t="shared" ref="H475:H484" si="216">-MIN(H401,H463,G537)</f>
        <v>0</v>
      </c>
      <c r="I475" s="386">
        <f t="shared" si="209"/>
        <v>0</v>
      </c>
      <c r="J475" s="387">
        <f t="shared" si="210"/>
        <v>0</v>
      </c>
      <c r="K475" s="393">
        <f t="shared" si="211"/>
        <v>0</v>
      </c>
      <c r="L475" s="386">
        <f t="shared" ref="L475:L484" si="217">-MIN(L401,L463,K537)</f>
        <v>0</v>
      </c>
      <c r="M475" s="386">
        <f t="shared" si="213"/>
        <v>0</v>
      </c>
      <c r="N475" s="387">
        <f t="shared" si="214"/>
        <v>0</v>
      </c>
      <c r="O475" s="16"/>
      <c r="P475" s="16"/>
      <c r="Q475" s="16"/>
      <c r="R475" s="16"/>
      <c r="S475" s="16"/>
      <c r="T475" s="16"/>
      <c r="U475" s="16"/>
      <c r="V475" s="16"/>
      <c r="W475" s="16"/>
      <c r="X475" s="16"/>
      <c r="Y475" s="16"/>
      <c r="Z475" s="16"/>
      <c r="AA475" s="16"/>
      <c r="AB475" s="16"/>
      <c r="AC475" s="16"/>
      <c r="AD475" s="16"/>
      <c r="AE475" s="16"/>
      <c r="AF475" s="16"/>
      <c r="AG475" s="16"/>
      <c r="AH475" s="16"/>
      <c r="AI475" s="16"/>
      <c r="AJ475" s="16"/>
      <c r="AK475" s="16"/>
      <c r="AL475" s="16"/>
      <c r="AM475" s="16"/>
      <c r="AN475" s="16"/>
      <c r="AO475" s="16"/>
      <c r="AP475" s="16"/>
      <c r="AQ475" s="16"/>
      <c r="AR475" s="16"/>
      <c r="AS475" s="16"/>
      <c r="AT475" s="16"/>
      <c r="AU475" s="16"/>
      <c r="AV475" s="16"/>
      <c r="AW475" s="16"/>
    </row>
    <row r="476" spans="1:49" s="15" customFormat="1" x14ac:dyDescent="0.25">
      <c r="A476" s="377" t="s">
        <v>2</v>
      </c>
      <c r="B476" s="373" t="s">
        <v>189</v>
      </c>
      <c r="C476" s="393">
        <f t="shared" si="215"/>
        <v>0</v>
      </c>
      <c r="D476" s="386">
        <f t="shared" si="206"/>
        <v>0</v>
      </c>
      <c r="E476" s="386">
        <f t="shared" si="206"/>
        <v>0</v>
      </c>
      <c r="F476" s="397">
        <f t="shared" si="206"/>
        <v>-13.972000000000005</v>
      </c>
      <c r="G476" s="385">
        <f t="shared" si="207"/>
        <v>0</v>
      </c>
      <c r="H476" s="386">
        <f t="shared" si="216"/>
        <v>0</v>
      </c>
      <c r="I476" s="386">
        <f t="shared" si="209"/>
        <v>0</v>
      </c>
      <c r="J476" s="387">
        <f t="shared" si="210"/>
        <v>-13.101000000000013</v>
      </c>
      <c r="K476" s="393">
        <f t="shared" si="211"/>
        <v>0</v>
      </c>
      <c r="L476" s="386">
        <f t="shared" si="217"/>
        <v>0</v>
      </c>
      <c r="M476" s="386">
        <f t="shared" si="213"/>
        <v>0</v>
      </c>
      <c r="N476" s="387">
        <f t="shared" si="214"/>
        <v>-13.10199999999999</v>
      </c>
      <c r="O476" s="16"/>
      <c r="P476" s="16"/>
      <c r="Q476" s="16"/>
      <c r="R476" s="16"/>
      <c r="S476" s="16"/>
      <c r="T476" s="16"/>
      <c r="U476" s="16"/>
      <c r="V476" s="16"/>
      <c r="W476" s="16"/>
      <c r="X476" s="16"/>
      <c r="Y476" s="16"/>
      <c r="Z476" s="16"/>
      <c r="AA476" s="16"/>
      <c r="AB476" s="16"/>
      <c r="AC476" s="16"/>
      <c r="AD476" s="16"/>
      <c r="AE476" s="16"/>
      <c r="AF476" s="16"/>
      <c r="AG476" s="16"/>
      <c r="AH476" s="16"/>
      <c r="AI476" s="16"/>
      <c r="AJ476" s="16"/>
      <c r="AK476" s="16"/>
      <c r="AL476" s="16"/>
      <c r="AM476" s="16"/>
      <c r="AN476" s="16"/>
      <c r="AO476" s="16"/>
      <c r="AP476" s="16"/>
      <c r="AQ476" s="16"/>
      <c r="AR476" s="16"/>
      <c r="AS476" s="16"/>
      <c r="AT476" s="16"/>
      <c r="AU476" s="16"/>
      <c r="AV476" s="16"/>
      <c r="AW476" s="16"/>
    </row>
    <row r="477" spans="1:49" s="15" customFormat="1" x14ac:dyDescent="0.25">
      <c r="A477" s="377" t="s">
        <v>3</v>
      </c>
      <c r="B477" s="373" t="s">
        <v>189</v>
      </c>
      <c r="C477" s="393">
        <f t="shared" si="215"/>
        <v>0</v>
      </c>
      <c r="D477" s="386">
        <f t="shared" si="206"/>
        <v>14.7</v>
      </c>
      <c r="E477" s="386">
        <f t="shared" si="206"/>
        <v>-12.202999999999999</v>
      </c>
      <c r="F477" s="397">
        <f t="shared" si="206"/>
        <v>20.23</v>
      </c>
      <c r="G477" s="385">
        <f t="shared" si="207"/>
        <v>0</v>
      </c>
      <c r="H477" s="386">
        <f t="shared" si="216"/>
        <v>14.7</v>
      </c>
      <c r="I477" s="386">
        <f t="shared" si="209"/>
        <v>-12.202999999999999</v>
      </c>
      <c r="J477" s="387">
        <f t="shared" si="210"/>
        <v>20.23</v>
      </c>
      <c r="K477" s="393">
        <f t="shared" si="211"/>
        <v>0</v>
      </c>
      <c r="L477" s="386">
        <f t="shared" si="217"/>
        <v>14.7</v>
      </c>
      <c r="M477" s="386">
        <f t="shared" si="213"/>
        <v>-12.202999999999999</v>
      </c>
      <c r="N477" s="387">
        <f t="shared" si="214"/>
        <v>20.23</v>
      </c>
      <c r="O477" s="16"/>
      <c r="P477" s="16"/>
      <c r="Q477" s="16"/>
      <c r="R477" s="16"/>
      <c r="S477" s="16"/>
      <c r="T477" s="16"/>
      <c r="U477" s="16"/>
      <c r="V477" s="16"/>
      <c r="W477" s="16"/>
      <c r="X477" s="16"/>
      <c r="Y477" s="16"/>
      <c r="Z477" s="16"/>
      <c r="AA477" s="16"/>
      <c r="AB477" s="16"/>
      <c r="AC477" s="16"/>
      <c r="AD477" s="16"/>
      <c r="AE477" s="16"/>
      <c r="AF477" s="16"/>
      <c r="AG477" s="16"/>
      <c r="AH477" s="16"/>
      <c r="AI477" s="16"/>
      <c r="AJ477" s="16"/>
      <c r="AK477" s="16"/>
      <c r="AL477" s="16"/>
      <c r="AM477" s="16"/>
      <c r="AN477" s="16"/>
      <c r="AO477" s="16"/>
      <c r="AP477" s="16"/>
      <c r="AQ477" s="16"/>
      <c r="AR477" s="16"/>
      <c r="AS477" s="16"/>
      <c r="AT477" s="16"/>
      <c r="AU477" s="16"/>
      <c r="AV477" s="16"/>
      <c r="AW477" s="16"/>
    </row>
    <row r="478" spans="1:49" s="15" customFormat="1" x14ac:dyDescent="0.25">
      <c r="A478" s="377" t="s">
        <v>4</v>
      </c>
      <c r="B478" s="373" t="s">
        <v>189</v>
      </c>
      <c r="C478" s="393">
        <f t="shared" si="215"/>
        <v>0</v>
      </c>
      <c r="D478" s="386">
        <f t="shared" si="206"/>
        <v>0</v>
      </c>
      <c r="E478" s="386">
        <f t="shared" si="206"/>
        <v>0</v>
      </c>
      <c r="F478" s="397">
        <f t="shared" si="206"/>
        <v>0</v>
      </c>
      <c r="G478" s="385">
        <f t="shared" si="207"/>
        <v>0</v>
      </c>
      <c r="H478" s="386">
        <f t="shared" si="216"/>
        <v>0</v>
      </c>
      <c r="I478" s="386">
        <f t="shared" si="209"/>
        <v>0</v>
      </c>
      <c r="J478" s="387">
        <f t="shared" si="210"/>
        <v>0</v>
      </c>
      <c r="K478" s="393">
        <f t="shared" si="211"/>
        <v>0</v>
      </c>
      <c r="L478" s="386">
        <f t="shared" si="217"/>
        <v>0</v>
      </c>
      <c r="M478" s="386">
        <f t="shared" si="213"/>
        <v>0</v>
      </c>
      <c r="N478" s="387">
        <f t="shared" si="214"/>
        <v>0</v>
      </c>
      <c r="O478" s="16"/>
      <c r="P478" s="16"/>
      <c r="Q478" s="16"/>
      <c r="R478" s="16"/>
      <c r="S478" s="16"/>
      <c r="T478" s="16"/>
      <c r="U478" s="16"/>
      <c r="V478" s="16"/>
      <c r="W478" s="16"/>
      <c r="X478" s="16"/>
      <c r="Y478" s="16"/>
      <c r="Z478" s="16"/>
      <c r="AA478" s="16"/>
      <c r="AB478" s="16"/>
      <c r="AC478" s="16"/>
      <c r="AD478" s="16"/>
      <c r="AE478" s="16"/>
      <c r="AF478" s="16"/>
      <c r="AG478" s="16"/>
      <c r="AH478" s="16"/>
      <c r="AI478" s="16"/>
      <c r="AJ478" s="16"/>
      <c r="AK478" s="16"/>
      <c r="AL478" s="16"/>
      <c r="AM478" s="16"/>
      <c r="AN478" s="16"/>
      <c r="AO478" s="16"/>
      <c r="AP478" s="16"/>
      <c r="AQ478" s="16"/>
      <c r="AR478" s="16"/>
      <c r="AS478" s="16"/>
      <c r="AT478" s="16"/>
      <c r="AU478" s="16"/>
      <c r="AV478" s="16"/>
      <c r="AW478" s="16"/>
    </row>
    <row r="479" spans="1:49" s="15" customFormat="1" x14ac:dyDescent="0.25">
      <c r="A479" s="377" t="s">
        <v>5</v>
      </c>
      <c r="B479" s="373" t="s">
        <v>189</v>
      </c>
      <c r="C479" s="393">
        <f t="shared" si="215"/>
        <v>0</v>
      </c>
      <c r="D479" s="386">
        <f t="shared" si="206"/>
        <v>0</v>
      </c>
      <c r="E479" s="386">
        <f t="shared" si="206"/>
        <v>0</v>
      </c>
      <c r="F479" s="397">
        <f t="shared" si="206"/>
        <v>0</v>
      </c>
      <c r="G479" s="385">
        <f t="shared" si="207"/>
        <v>0</v>
      </c>
      <c r="H479" s="386">
        <f t="shared" si="216"/>
        <v>0</v>
      </c>
      <c r="I479" s="386">
        <f t="shared" si="209"/>
        <v>0</v>
      </c>
      <c r="J479" s="387">
        <f t="shared" si="210"/>
        <v>0</v>
      </c>
      <c r="K479" s="393">
        <f t="shared" si="211"/>
        <v>0</v>
      </c>
      <c r="L479" s="386">
        <f t="shared" si="217"/>
        <v>0</v>
      </c>
      <c r="M479" s="386">
        <f t="shared" si="213"/>
        <v>0</v>
      </c>
      <c r="N479" s="387">
        <f t="shared" si="214"/>
        <v>0</v>
      </c>
      <c r="O479" s="16"/>
      <c r="P479" s="16"/>
      <c r="Q479" s="16"/>
      <c r="R479" s="16"/>
      <c r="S479" s="16"/>
      <c r="T479" s="16"/>
      <c r="U479" s="16"/>
      <c r="V479" s="16"/>
      <c r="W479" s="16"/>
      <c r="X479" s="16"/>
      <c r="Y479" s="16"/>
      <c r="Z479" s="16"/>
      <c r="AA479" s="16"/>
      <c r="AB479" s="16"/>
      <c r="AC479" s="16"/>
      <c r="AD479" s="16"/>
      <c r="AE479" s="16"/>
      <c r="AF479" s="16"/>
      <c r="AG479" s="16"/>
      <c r="AH479" s="16"/>
      <c r="AI479" s="16"/>
      <c r="AJ479" s="16"/>
      <c r="AK479" s="16"/>
      <c r="AL479" s="16"/>
      <c r="AM479" s="16"/>
      <c r="AN479" s="16"/>
      <c r="AO479" s="16"/>
      <c r="AP479" s="16"/>
      <c r="AQ479" s="16"/>
      <c r="AR479" s="16"/>
      <c r="AS479" s="16"/>
      <c r="AT479" s="16"/>
      <c r="AU479" s="16"/>
      <c r="AV479" s="16"/>
      <c r="AW479" s="16"/>
    </row>
    <row r="480" spans="1:49" s="15" customFormat="1" x14ac:dyDescent="0.25">
      <c r="A480" s="377" t="s">
        <v>6</v>
      </c>
      <c r="B480" s="373" t="s">
        <v>189</v>
      </c>
      <c r="C480" s="393">
        <f t="shared" si="215"/>
        <v>0</v>
      </c>
      <c r="D480" s="386">
        <f t="shared" si="206"/>
        <v>0</v>
      </c>
      <c r="E480" s="386">
        <f t="shared" si="206"/>
        <v>0</v>
      </c>
      <c r="F480" s="397">
        <f t="shared" si="206"/>
        <v>0</v>
      </c>
      <c r="G480" s="385">
        <f t="shared" si="207"/>
        <v>0</v>
      </c>
      <c r="H480" s="386">
        <f t="shared" si="216"/>
        <v>0</v>
      </c>
      <c r="I480" s="386">
        <f t="shared" si="209"/>
        <v>0</v>
      </c>
      <c r="J480" s="387">
        <f t="shared" si="210"/>
        <v>0</v>
      </c>
      <c r="K480" s="393">
        <f t="shared" si="211"/>
        <v>0</v>
      </c>
      <c r="L480" s="386">
        <f t="shared" si="217"/>
        <v>0</v>
      </c>
      <c r="M480" s="386">
        <f t="shared" si="213"/>
        <v>0</v>
      </c>
      <c r="N480" s="387">
        <f t="shared" si="214"/>
        <v>0</v>
      </c>
      <c r="O480" s="16"/>
      <c r="P480" s="16"/>
      <c r="Q480" s="16"/>
      <c r="R480" s="16"/>
      <c r="S480" s="16"/>
      <c r="T480" s="16"/>
      <c r="U480" s="16"/>
      <c r="V480" s="16"/>
      <c r="W480" s="16"/>
      <c r="X480" s="16"/>
      <c r="Y480" s="16"/>
      <c r="Z480" s="16"/>
      <c r="AA480" s="16"/>
      <c r="AB480" s="16"/>
      <c r="AC480" s="16"/>
      <c r="AD480" s="16"/>
      <c r="AE480" s="16"/>
      <c r="AF480" s="16"/>
      <c r="AG480" s="16"/>
      <c r="AH480" s="16"/>
      <c r="AI480" s="16"/>
      <c r="AJ480" s="16"/>
      <c r="AK480" s="16"/>
      <c r="AL480" s="16"/>
      <c r="AM480" s="16"/>
      <c r="AN480" s="16"/>
      <c r="AO480" s="16"/>
      <c r="AP480" s="16"/>
      <c r="AQ480" s="16"/>
      <c r="AR480" s="16"/>
      <c r="AS480" s="16"/>
      <c r="AT480" s="16"/>
      <c r="AU480" s="16"/>
      <c r="AV480" s="16"/>
      <c r="AW480" s="16"/>
    </row>
    <row r="481" spans="1:49" s="15" customFormat="1" x14ac:dyDescent="0.25">
      <c r="A481" s="377" t="s">
        <v>7</v>
      </c>
      <c r="B481" s="373" t="s">
        <v>189</v>
      </c>
      <c r="C481" s="393">
        <f t="shared" si="215"/>
        <v>0</v>
      </c>
      <c r="D481" s="386">
        <f t="shared" si="206"/>
        <v>0</v>
      </c>
      <c r="E481" s="386">
        <f t="shared" si="206"/>
        <v>0</v>
      </c>
      <c r="F481" s="397">
        <f t="shared" si="206"/>
        <v>-2.94</v>
      </c>
      <c r="G481" s="385">
        <f t="shared" si="207"/>
        <v>0</v>
      </c>
      <c r="H481" s="386">
        <f t="shared" si="216"/>
        <v>0</v>
      </c>
      <c r="I481" s="386">
        <f t="shared" si="209"/>
        <v>0</v>
      </c>
      <c r="J481" s="387">
        <f t="shared" si="210"/>
        <v>-2.94</v>
      </c>
      <c r="K481" s="393">
        <f t="shared" si="211"/>
        <v>0</v>
      </c>
      <c r="L481" s="386">
        <f t="shared" si="217"/>
        <v>0</v>
      </c>
      <c r="M481" s="386">
        <f t="shared" si="213"/>
        <v>0</v>
      </c>
      <c r="N481" s="387">
        <f t="shared" si="214"/>
        <v>-2.94</v>
      </c>
      <c r="O481" s="16"/>
      <c r="P481" s="16"/>
      <c r="Q481" s="16"/>
      <c r="R481" s="16"/>
      <c r="S481" s="16"/>
      <c r="T481" s="16"/>
      <c r="U481" s="16"/>
      <c r="V481" s="16"/>
      <c r="W481" s="16"/>
      <c r="X481" s="16"/>
      <c r="Y481" s="16"/>
      <c r="Z481" s="16"/>
      <c r="AA481" s="16"/>
      <c r="AB481" s="16"/>
      <c r="AC481" s="16"/>
      <c r="AD481" s="16"/>
      <c r="AE481" s="16"/>
      <c r="AF481" s="16"/>
      <c r="AG481" s="16"/>
      <c r="AH481" s="16"/>
      <c r="AI481" s="16"/>
      <c r="AJ481" s="16"/>
      <c r="AK481" s="16"/>
      <c r="AL481" s="16"/>
      <c r="AM481" s="16"/>
      <c r="AN481" s="16"/>
      <c r="AO481" s="16"/>
      <c r="AP481" s="16"/>
      <c r="AQ481" s="16"/>
      <c r="AR481" s="16"/>
      <c r="AS481" s="16"/>
      <c r="AT481" s="16"/>
      <c r="AU481" s="16"/>
      <c r="AV481" s="16"/>
      <c r="AW481" s="16"/>
    </row>
    <row r="482" spans="1:49" s="15" customFormat="1" x14ac:dyDescent="0.25">
      <c r="A482" s="377" t="s">
        <v>8</v>
      </c>
      <c r="B482" s="373" t="s">
        <v>189</v>
      </c>
      <c r="C482" s="393">
        <f t="shared" si="215"/>
        <v>0</v>
      </c>
      <c r="D482" s="386">
        <f t="shared" si="206"/>
        <v>0</v>
      </c>
      <c r="E482" s="386">
        <f t="shared" si="206"/>
        <v>0</v>
      </c>
      <c r="F482" s="397">
        <f t="shared" si="206"/>
        <v>0</v>
      </c>
      <c r="G482" s="385">
        <f t="shared" si="207"/>
        <v>0</v>
      </c>
      <c r="H482" s="386">
        <f t="shared" si="216"/>
        <v>0</v>
      </c>
      <c r="I482" s="386">
        <f t="shared" si="209"/>
        <v>0</v>
      </c>
      <c r="J482" s="387">
        <f t="shared" si="210"/>
        <v>0</v>
      </c>
      <c r="K482" s="393">
        <f t="shared" si="211"/>
        <v>0</v>
      </c>
      <c r="L482" s="386">
        <f t="shared" si="217"/>
        <v>0</v>
      </c>
      <c r="M482" s="386">
        <f t="shared" si="213"/>
        <v>0</v>
      </c>
      <c r="N482" s="387">
        <f t="shared" si="214"/>
        <v>0</v>
      </c>
      <c r="O482" s="16"/>
      <c r="P482" s="16"/>
      <c r="Q482" s="16"/>
      <c r="R482" s="16"/>
      <c r="S482" s="16"/>
      <c r="T482" s="16"/>
      <c r="U482" s="16"/>
      <c r="V482" s="16"/>
      <c r="W482" s="16"/>
      <c r="X482" s="16"/>
      <c r="Y482" s="16"/>
      <c r="Z482" s="16"/>
      <c r="AA482" s="16"/>
      <c r="AB482" s="16"/>
      <c r="AC482" s="16"/>
      <c r="AD482" s="16"/>
      <c r="AE482" s="16"/>
      <c r="AF482" s="16"/>
      <c r="AG482" s="16"/>
      <c r="AH482" s="16"/>
      <c r="AI482" s="16"/>
      <c r="AJ482" s="16"/>
      <c r="AK482" s="16"/>
      <c r="AL482" s="16"/>
      <c r="AM482" s="16"/>
      <c r="AN482" s="16"/>
      <c r="AO482" s="16"/>
      <c r="AP482" s="16"/>
      <c r="AQ482" s="16"/>
      <c r="AR482" s="16"/>
      <c r="AS482" s="16"/>
      <c r="AT482" s="16"/>
      <c r="AU482" s="16"/>
      <c r="AV482" s="16"/>
      <c r="AW482" s="16"/>
    </row>
    <row r="483" spans="1:49" s="15" customFormat="1" x14ac:dyDescent="0.25">
      <c r="A483" s="377" t="s">
        <v>9</v>
      </c>
      <c r="B483" s="373" t="s">
        <v>189</v>
      </c>
      <c r="C483" s="393">
        <f t="shared" si="215"/>
        <v>0</v>
      </c>
      <c r="D483" s="386">
        <f t="shared" si="206"/>
        <v>0</v>
      </c>
      <c r="E483" s="386">
        <f t="shared" si="206"/>
        <v>0</v>
      </c>
      <c r="F483" s="397">
        <f t="shared" si="206"/>
        <v>0</v>
      </c>
      <c r="G483" s="385">
        <f t="shared" si="207"/>
        <v>0</v>
      </c>
      <c r="H483" s="386">
        <f t="shared" si="216"/>
        <v>0</v>
      </c>
      <c r="I483" s="386">
        <f t="shared" si="209"/>
        <v>0</v>
      </c>
      <c r="J483" s="387">
        <f t="shared" si="210"/>
        <v>0</v>
      </c>
      <c r="K483" s="393">
        <f t="shared" si="211"/>
        <v>0</v>
      </c>
      <c r="L483" s="386">
        <f t="shared" si="217"/>
        <v>0</v>
      </c>
      <c r="M483" s="386">
        <f t="shared" si="213"/>
        <v>0</v>
      </c>
      <c r="N483" s="387">
        <f t="shared" si="214"/>
        <v>0</v>
      </c>
      <c r="O483" s="16"/>
      <c r="P483" s="16"/>
      <c r="Q483" s="16"/>
      <c r="R483" s="16"/>
      <c r="S483" s="16"/>
      <c r="T483" s="16"/>
      <c r="U483" s="16"/>
      <c r="V483" s="16"/>
      <c r="W483" s="16"/>
      <c r="X483" s="16"/>
      <c r="Y483" s="16"/>
      <c r="Z483" s="16"/>
      <c r="AA483" s="16"/>
      <c r="AB483" s="16"/>
      <c r="AC483" s="16"/>
      <c r="AD483" s="16"/>
      <c r="AE483" s="16"/>
      <c r="AF483" s="16"/>
      <c r="AG483" s="16"/>
      <c r="AH483" s="16"/>
      <c r="AI483" s="16"/>
      <c r="AJ483" s="16"/>
      <c r="AK483" s="16"/>
      <c r="AL483" s="16"/>
      <c r="AM483" s="16"/>
      <c r="AN483" s="16"/>
      <c r="AO483" s="16"/>
      <c r="AP483" s="16"/>
      <c r="AQ483" s="16"/>
      <c r="AR483" s="16"/>
      <c r="AS483" s="16"/>
      <c r="AT483" s="16"/>
      <c r="AU483" s="16"/>
      <c r="AV483" s="16"/>
      <c r="AW483" s="16"/>
    </row>
    <row r="484" spans="1:49" s="15" customFormat="1" x14ac:dyDescent="0.25">
      <c r="A484" s="377" t="s">
        <v>10</v>
      </c>
      <c r="B484" s="373" t="s">
        <v>189</v>
      </c>
      <c r="C484" s="393">
        <f t="shared" si="215"/>
        <v>0</v>
      </c>
      <c r="D484" s="386">
        <f t="shared" si="206"/>
        <v>-0.50600000000000012</v>
      </c>
      <c r="E484" s="386">
        <f t="shared" si="206"/>
        <v>0</v>
      </c>
      <c r="F484" s="397">
        <f t="shared" si="206"/>
        <v>-0.16599999999999993</v>
      </c>
      <c r="G484" s="385">
        <f t="shared" si="207"/>
        <v>0</v>
      </c>
      <c r="H484" s="386">
        <f t="shared" si="216"/>
        <v>0</v>
      </c>
      <c r="I484" s="386">
        <f t="shared" si="209"/>
        <v>0</v>
      </c>
      <c r="J484" s="387">
        <f t="shared" si="210"/>
        <v>0</v>
      </c>
      <c r="K484" s="393">
        <f t="shared" si="211"/>
        <v>0</v>
      </c>
      <c r="L484" s="386">
        <f t="shared" si="217"/>
        <v>0</v>
      </c>
      <c r="M484" s="386">
        <f t="shared" si="213"/>
        <v>0</v>
      </c>
      <c r="N484" s="387">
        <f t="shared" si="214"/>
        <v>0</v>
      </c>
      <c r="O484" s="16"/>
      <c r="P484" s="16"/>
      <c r="Q484" s="16"/>
      <c r="R484" s="16"/>
      <c r="S484" s="16"/>
      <c r="T484" s="16"/>
      <c r="U484" s="16"/>
      <c r="V484" s="16"/>
      <c r="W484" s="16"/>
      <c r="X484" s="16"/>
      <c r="Y484" s="16"/>
      <c r="Z484" s="16"/>
      <c r="AA484" s="16"/>
      <c r="AB484" s="16"/>
      <c r="AC484" s="16"/>
      <c r="AD484" s="16"/>
      <c r="AE484" s="16"/>
      <c r="AF484" s="16"/>
      <c r="AG484" s="16"/>
      <c r="AH484" s="16"/>
      <c r="AI484" s="16"/>
      <c r="AJ484" s="16"/>
      <c r="AK484" s="16"/>
      <c r="AL484" s="16"/>
      <c r="AM484" s="16"/>
      <c r="AN484" s="16"/>
      <c r="AO484" s="16"/>
      <c r="AP484" s="16"/>
      <c r="AQ484" s="16"/>
      <c r="AR484" s="16"/>
      <c r="AS484" s="16"/>
      <c r="AT484" s="16"/>
      <c r="AU484" s="16"/>
      <c r="AV484" s="16"/>
      <c r="AW484" s="16"/>
    </row>
    <row r="485" spans="1:49" x14ac:dyDescent="0.25">
      <c r="A485" s="376" t="s">
        <v>76</v>
      </c>
      <c r="B485" s="372" t="s">
        <v>189</v>
      </c>
      <c r="C485" s="392">
        <f t="shared" ref="C485:N485" si="218">SUM(C486:C496)</f>
        <v>0</v>
      </c>
      <c r="D485" s="383">
        <f t="shared" si="218"/>
        <v>0</v>
      </c>
      <c r="E485" s="383">
        <f t="shared" si="218"/>
        <v>0</v>
      </c>
      <c r="F485" s="396">
        <f t="shared" si="218"/>
        <v>9.759500000000001</v>
      </c>
      <c r="G485" s="382">
        <f t="shared" si="218"/>
        <v>0</v>
      </c>
      <c r="H485" s="383">
        <f t="shared" si="218"/>
        <v>0</v>
      </c>
      <c r="I485" s="383">
        <f t="shared" si="218"/>
        <v>0.55199999999999427</v>
      </c>
      <c r="J485" s="384">
        <f t="shared" si="218"/>
        <v>13.799750000000003</v>
      </c>
      <c r="K485" s="392">
        <f t="shared" si="218"/>
        <v>0</v>
      </c>
      <c r="L485" s="383">
        <f t="shared" si="218"/>
        <v>0</v>
      </c>
      <c r="M485" s="383">
        <f t="shared" si="218"/>
        <v>0.55200000000000848</v>
      </c>
      <c r="N485" s="384">
        <f t="shared" si="218"/>
        <v>13.534999999999993</v>
      </c>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row>
    <row r="486" spans="1:49" s="15" customFormat="1" x14ac:dyDescent="0.25">
      <c r="A486" s="377" t="s">
        <v>0</v>
      </c>
      <c r="B486" s="373" t="s">
        <v>189</v>
      </c>
      <c r="C486" s="393">
        <f t="shared" ref="C486:C496" si="219">MIN(C462+C474,0)</f>
        <v>0</v>
      </c>
      <c r="D486" s="386">
        <f t="shared" ref="D486" si="220">MIN(D462+D474,-C548)</f>
        <v>0</v>
      </c>
      <c r="E486" s="386">
        <f t="shared" ref="E486:E496" si="221">MIN(E462+E474,-D548)</f>
        <v>0</v>
      </c>
      <c r="F486" s="397">
        <f t="shared" ref="F486:F496" si="222">MIN(F462+F474,-E548)</f>
        <v>0</v>
      </c>
      <c r="G486" s="385">
        <f t="shared" ref="G486:G496" si="223">MIN(G462+G474,0)</f>
        <v>0</v>
      </c>
      <c r="H486" s="386">
        <f t="shared" ref="H486" si="224">MIN(H462+H474,-G548)</f>
        <v>0</v>
      </c>
      <c r="I486" s="386">
        <f t="shared" ref="I486:I496" si="225">MIN(I462+I474,-H548)</f>
        <v>0</v>
      </c>
      <c r="J486" s="387">
        <f t="shared" ref="J486:J496" si="226">MIN(J462+J474,-I548)</f>
        <v>0</v>
      </c>
      <c r="K486" s="393">
        <f t="shared" ref="K486:K496" si="227">MIN(K462+K474,0)</f>
        <v>0</v>
      </c>
      <c r="L486" s="386">
        <f t="shared" ref="L486" si="228">MIN(L462+L474,-K548)</f>
        <v>0</v>
      </c>
      <c r="M486" s="386">
        <f t="shared" ref="M486:M496" si="229">MIN(M462+M474,-L548)</f>
        <v>0</v>
      </c>
      <c r="N486" s="387">
        <f t="shared" ref="N486:N496" si="230">MIN(N462+N474,-M548)</f>
        <v>0</v>
      </c>
      <c r="O486" s="16"/>
      <c r="P486" s="16"/>
      <c r="Q486" s="16"/>
      <c r="R486" s="16"/>
      <c r="S486" s="16"/>
      <c r="T486" s="16"/>
      <c r="U486" s="16"/>
      <c r="V486" s="16"/>
      <c r="W486" s="16"/>
      <c r="X486" s="16"/>
      <c r="Y486" s="16"/>
      <c r="Z486" s="16"/>
      <c r="AA486" s="16"/>
      <c r="AB486" s="16"/>
      <c r="AC486" s="16"/>
      <c r="AD486" s="16"/>
      <c r="AE486" s="16"/>
      <c r="AF486" s="16"/>
      <c r="AG486" s="16"/>
      <c r="AH486" s="16"/>
      <c r="AI486" s="16"/>
      <c r="AJ486" s="16"/>
      <c r="AK486" s="16"/>
      <c r="AL486" s="16"/>
      <c r="AM486" s="16"/>
      <c r="AN486" s="16"/>
      <c r="AO486" s="16"/>
      <c r="AP486" s="16"/>
      <c r="AQ486" s="16"/>
      <c r="AR486" s="16"/>
      <c r="AS486" s="16"/>
      <c r="AT486" s="16"/>
      <c r="AU486" s="16"/>
      <c r="AV486" s="16"/>
      <c r="AW486" s="16"/>
    </row>
    <row r="487" spans="1:49" s="15" customFormat="1" x14ac:dyDescent="0.25">
      <c r="A487" s="377" t="s">
        <v>1</v>
      </c>
      <c r="B487" s="373" t="s">
        <v>189</v>
      </c>
      <c r="C487" s="393">
        <f t="shared" si="219"/>
        <v>0</v>
      </c>
      <c r="D487" s="386">
        <f t="shared" ref="D487:D496" si="231">MIN(D463+D475,-C549)</f>
        <v>0</v>
      </c>
      <c r="E487" s="386">
        <f t="shared" si="221"/>
        <v>0</v>
      </c>
      <c r="F487" s="397">
        <f t="shared" si="222"/>
        <v>0</v>
      </c>
      <c r="G487" s="385">
        <f t="shared" si="223"/>
        <v>0</v>
      </c>
      <c r="H487" s="386">
        <f t="shared" ref="H487:H496" si="232">MIN(H463+H475,-G549)</f>
        <v>0</v>
      </c>
      <c r="I487" s="386">
        <f t="shared" si="225"/>
        <v>0</v>
      </c>
      <c r="J487" s="387">
        <f t="shared" si="226"/>
        <v>0</v>
      </c>
      <c r="K487" s="393">
        <f t="shared" si="227"/>
        <v>0</v>
      </c>
      <c r="L487" s="386">
        <f t="shared" ref="L487:L496" si="233">MIN(L463+L475,-K549)</f>
        <v>0</v>
      </c>
      <c r="M487" s="386">
        <f t="shared" si="229"/>
        <v>0</v>
      </c>
      <c r="N487" s="387">
        <f t="shared" si="230"/>
        <v>0</v>
      </c>
      <c r="O487" s="16"/>
      <c r="P487" s="16"/>
      <c r="Q487" s="16"/>
      <c r="R487" s="16"/>
      <c r="S487" s="16"/>
      <c r="T487" s="16"/>
      <c r="U487" s="16"/>
      <c r="V487" s="16"/>
      <c r="W487" s="16"/>
      <c r="X487" s="16"/>
      <c r="Y487" s="16"/>
      <c r="Z487" s="16"/>
      <c r="AA487" s="16"/>
      <c r="AB487" s="16"/>
      <c r="AC487" s="16"/>
      <c r="AD487" s="16"/>
      <c r="AE487" s="16"/>
      <c r="AF487" s="16"/>
      <c r="AG487" s="16"/>
      <c r="AH487" s="16"/>
      <c r="AI487" s="16"/>
      <c r="AJ487" s="16"/>
      <c r="AK487" s="16"/>
      <c r="AL487" s="16"/>
      <c r="AM487" s="16"/>
      <c r="AN487" s="16"/>
      <c r="AO487" s="16"/>
      <c r="AP487" s="16"/>
      <c r="AQ487" s="16"/>
      <c r="AR487" s="16"/>
      <c r="AS487" s="16"/>
      <c r="AT487" s="16"/>
      <c r="AU487" s="16"/>
      <c r="AV487" s="16"/>
      <c r="AW487" s="16"/>
    </row>
    <row r="488" spans="1:49" s="15" customFormat="1" x14ac:dyDescent="0.25">
      <c r="A488" s="377" t="s">
        <v>2</v>
      </c>
      <c r="B488" s="373" t="s">
        <v>189</v>
      </c>
      <c r="C488" s="393">
        <f t="shared" si="219"/>
        <v>0</v>
      </c>
      <c r="D488" s="386">
        <f t="shared" si="231"/>
        <v>0</v>
      </c>
      <c r="E488" s="386">
        <f t="shared" si="221"/>
        <v>0</v>
      </c>
      <c r="F488" s="397">
        <f t="shared" si="222"/>
        <v>0</v>
      </c>
      <c r="G488" s="385">
        <f t="shared" si="223"/>
        <v>0</v>
      </c>
      <c r="H488" s="386">
        <f t="shared" si="232"/>
        <v>0</v>
      </c>
      <c r="I488" s="386">
        <f t="shared" si="225"/>
        <v>0</v>
      </c>
      <c r="J488" s="387">
        <f t="shared" si="226"/>
        <v>0</v>
      </c>
      <c r="K488" s="393">
        <f t="shared" si="227"/>
        <v>0</v>
      </c>
      <c r="L488" s="386">
        <f t="shared" si="233"/>
        <v>0</v>
      </c>
      <c r="M488" s="386">
        <f t="shared" si="229"/>
        <v>0</v>
      </c>
      <c r="N488" s="387">
        <f t="shared" si="230"/>
        <v>0</v>
      </c>
      <c r="O488" s="16"/>
      <c r="P488" s="16"/>
      <c r="Q488" s="16"/>
      <c r="R488" s="16"/>
      <c r="S488" s="16"/>
      <c r="T488" s="16"/>
      <c r="U488" s="16"/>
      <c r="V488" s="16"/>
      <c r="W488" s="16"/>
      <c r="X488" s="16"/>
      <c r="Y488" s="16"/>
      <c r="Z488" s="16"/>
      <c r="AA488" s="16"/>
      <c r="AB488" s="16"/>
      <c r="AC488" s="16"/>
      <c r="AD488" s="16"/>
      <c r="AE488" s="16"/>
      <c r="AF488" s="16"/>
      <c r="AG488" s="16"/>
      <c r="AH488" s="16"/>
      <c r="AI488" s="16"/>
      <c r="AJ488" s="16"/>
      <c r="AK488" s="16"/>
      <c r="AL488" s="16"/>
      <c r="AM488" s="16"/>
      <c r="AN488" s="16"/>
      <c r="AO488" s="16"/>
      <c r="AP488" s="16"/>
      <c r="AQ488" s="16"/>
      <c r="AR488" s="16"/>
      <c r="AS488" s="16"/>
      <c r="AT488" s="16"/>
      <c r="AU488" s="16"/>
      <c r="AV488" s="16"/>
      <c r="AW488" s="16"/>
    </row>
    <row r="489" spans="1:49" s="15" customFormat="1" x14ac:dyDescent="0.25">
      <c r="A489" s="377" t="s">
        <v>3</v>
      </c>
      <c r="B489" s="373" t="s">
        <v>189</v>
      </c>
      <c r="C489" s="393">
        <f t="shared" si="219"/>
        <v>0</v>
      </c>
      <c r="D489" s="386">
        <f t="shared" si="231"/>
        <v>0</v>
      </c>
      <c r="E489" s="386">
        <f t="shared" si="221"/>
        <v>0</v>
      </c>
      <c r="F489" s="397">
        <f t="shared" si="222"/>
        <v>0</v>
      </c>
      <c r="G489" s="385">
        <f t="shared" si="223"/>
        <v>0</v>
      </c>
      <c r="H489" s="386">
        <f t="shared" si="232"/>
        <v>0</v>
      </c>
      <c r="I489" s="386">
        <f t="shared" si="225"/>
        <v>0.55199999999999427</v>
      </c>
      <c r="J489" s="387">
        <f t="shared" si="226"/>
        <v>4.4480000000000057</v>
      </c>
      <c r="K489" s="393">
        <f t="shared" si="227"/>
        <v>0</v>
      </c>
      <c r="L489" s="386">
        <f t="shared" si="233"/>
        <v>0</v>
      </c>
      <c r="M489" s="386">
        <f t="shared" si="229"/>
        <v>0.55200000000000848</v>
      </c>
      <c r="N489" s="387">
        <f t="shared" si="230"/>
        <v>4.4479999999999915</v>
      </c>
      <c r="O489" s="16"/>
      <c r="P489" s="16"/>
      <c r="Q489" s="16"/>
      <c r="R489" s="16"/>
      <c r="S489" s="16"/>
      <c r="T489" s="16"/>
      <c r="U489" s="16"/>
      <c r="V489" s="16"/>
      <c r="W489" s="16"/>
      <c r="X489" s="16"/>
      <c r="Y489" s="16"/>
      <c r="Z489" s="16"/>
      <c r="AA489" s="16"/>
      <c r="AB489" s="16"/>
      <c r="AC489" s="16"/>
      <c r="AD489" s="16"/>
      <c r="AE489" s="16"/>
      <c r="AF489" s="16"/>
      <c r="AG489" s="16"/>
      <c r="AH489" s="16"/>
      <c r="AI489" s="16"/>
      <c r="AJ489" s="16"/>
      <c r="AK489" s="16"/>
      <c r="AL489" s="16"/>
      <c r="AM489" s="16"/>
      <c r="AN489" s="16"/>
      <c r="AO489" s="16"/>
      <c r="AP489" s="16"/>
      <c r="AQ489" s="16"/>
      <c r="AR489" s="16"/>
      <c r="AS489" s="16"/>
      <c r="AT489" s="16"/>
      <c r="AU489" s="16"/>
      <c r="AV489" s="16"/>
      <c r="AW489" s="16"/>
    </row>
    <row r="490" spans="1:49" s="15" customFormat="1" x14ac:dyDescent="0.25">
      <c r="A490" s="377" t="s">
        <v>4</v>
      </c>
      <c r="B490" s="373" t="s">
        <v>189</v>
      </c>
      <c r="C490" s="393">
        <f t="shared" si="219"/>
        <v>0</v>
      </c>
      <c r="D490" s="386">
        <f t="shared" si="231"/>
        <v>0</v>
      </c>
      <c r="E490" s="386">
        <f t="shared" si="221"/>
        <v>0</v>
      </c>
      <c r="F490" s="397">
        <f t="shared" si="222"/>
        <v>0</v>
      </c>
      <c r="G490" s="385">
        <f t="shared" si="223"/>
        <v>0</v>
      </c>
      <c r="H490" s="386">
        <f t="shared" si="232"/>
        <v>0</v>
      </c>
      <c r="I490" s="386">
        <f t="shared" si="225"/>
        <v>0</v>
      </c>
      <c r="J490" s="387">
        <f t="shared" si="226"/>
        <v>0</v>
      </c>
      <c r="K490" s="393">
        <f t="shared" si="227"/>
        <v>0</v>
      </c>
      <c r="L490" s="386">
        <f t="shared" si="233"/>
        <v>0</v>
      </c>
      <c r="M490" s="386">
        <f t="shared" si="229"/>
        <v>0</v>
      </c>
      <c r="N490" s="387">
        <f t="shared" si="230"/>
        <v>0</v>
      </c>
      <c r="O490" s="16"/>
      <c r="P490" s="16"/>
      <c r="Q490" s="16"/>
      <c r="R490" s="16"/>
      <c r="S490" s="16"/>
      <c r="T490" s="16"/>
      <c r="U490" s="16"/>
      <c r="V490" s="16"/>
      <c r="W490" s="16"/>
      <c r="X490" s="16"/>
      <c r="Y490" s="16"/>
      <c r="Z490" s="16"/>
      <c r="AA490" s="16"/>
      <c r="AB490" s="16"/>
      <c r="AC490" s="16"/>
      <c r="AD490" s="16"/>
      <c r="AE490" s="16"/>
      <c r="AF490" s="16"/>
      <c r="AG490" s="16"/>
      <c r="AH490" s="16"/>
      <c r="AI490" s="16"/>
      <c r="AJ490" s="16"/>
      <c r="AK490" s="16"/>
      <c r="AL490" s="16"/>
      <c r="AM490" s="16"/>
      <c r="AN490" s="16"/>
      <c r="AO490" s="16"/>
      <c r="AP490" s="16"/>
      <c r="AQ490" s="16"/>
      <c r="AR490" s="16"/>
      <c r="AS490" s="16"/>
      <c r="AT490" s="16"/>
      <c r="AU490" s="16"/>
      <c r="AV490" s="16"/>
      <c r="AW490" s="16"/>
    </row>
    <row r="491" spans="1:49" s="15" customFormat="1" x14ac:dyDescent="0.25">
      <c r="A491" s="377" t="s">
        <v>5</v>
      </c>
      <c r="B491" s="373" t="s">
        <v>189</v>
      </c>
      <c r="C491" s="393">
        <f t="shared" si="219"/>
        <v>0</v>
      </c>
      <c r="D491" s="386">
        <f t="shared" si="231"/>
        <v>0</v>
      </c>
      <c r="E491" s="386">
        <f t="shared" si="221"/>
        <v>0</v>
      </c>
      <c r="F491" s="397">
        <f t="shared" si="222"/>
        <v>0</v>
      </c>
      <c r="G491" s="385">
        <f t="shared" si="223"/>
        <v>0</v>
      </c>
      <c r="H491" s="386">
        <f t="shared" si="232"/>
        <v>0</v>
      </c>
      <c r="I491" s="386">
        <f t="shared" si="225"/>
        <v>0</v>
      </c>
      <c r="J491" s="387">
        <f t="shared" si="226"/>
        <v>0</v>
      </c>
      <c r="K491" s="393">
        <f t="shared" si="227"/>
        <v>0</v>
      </c>
      <c r="L491" s="386">
        <f t="shared" si="233"/>
        <v>0</v>
      </c>
      <c r="M491" s="386">
        <f t="shared" si="229"/>
        <v>0</v>
      </c>
      <c r="N491" s="387">
        <f t="shared" si="230"/>
        <v>0</v>
      </c>
      <c r="O491" s="16"/>
      <c r="P491" s="16"/>
      <c r="Q491" s="16"/>
      <c r="R491" s="16"/>
      <c r="S491" s="16"/>
      <c r="T491" s="16"/>
      <c r="U491" s="16"/>
      <c r="V491" s="16"/>
      <c r="W491" s="16"/>
      <c r="X491" s="16"/>
      <c r="Y491" s="16"/>
      <c r="Z491" s="16"/>
      <c r="AA491" s="16"/>
      <c r="AB491" s="16"/>
      <c r="AC491" s="16"/>
      <c r="AD491" s="16"/>
      <c r="AE491" s="16"/>
      <c r="AF491" s="16"/>
      <c r="AG491" s="16"/>
      <c r="AH491" s="16"/>
      <c r="AI491" s="16"/>
      <c r="AJ491" s="16"/>
      <c r="AK491" s="16"/>
      <c r="AL491" s="16"/>
      <c r="AM491" s="16"/>
      <c r="AN491" s="16"/>
      <c r="AO491" s="16"/>
      <c r="AP491" s="16"/>
      <c r="AQ491" s="16"/>
      <c r="AR491" s="16"/>
      <c r="AS491" s="16"/>
      <c r="AT491" s="16"/>
      <c r="AU491" s="16"/>
      <c r="AV491" s="16"/>
      <c r="AW491" s="16"/>
    </row>
    <row r="492" spans="1:49" s="15" customFormat="1" x14ac:dyDescent="0.25">
      <c r="A492" s="377" t="s">
        <v>6</v>
      </c>
      <c r="B492" s="373" t="s">
        <v>189</v>
      </c>
      <c r="C492" s="393">
        <f t="shared" si="219"/>
        <v>0</v>
      </c>
      <c r="D492" s="386">
        <f t="shared" si="231"/>
        <v>0</v>
      </c>
      <c r="E492" s="386">
        <f t="shared" si="221"/>
        <v>0</v>
      </c>
      <c r="F492" s="397">
        <f t="shared" si="222"/>
        <v>0</v>
      </c>
      <c r="G492" s="385">
        <f t="shared" si="223"/>
        <v>0</v>
      </c>
      <c r="H492" s="386">
        <f t="shared" si="232"/>
        <v>0</v>
      </c>
      <c r="I492" s="386">
        <f t="shared" si="225"/>
        <v>0</v>
      </c>
      <c r="J492" s="387">
        <f t="shared" si="226"/>
        <v>0</v>
      </c>
      <c r="K492" s="393">
        <f t="shared" si="227"/>
        <v>0</v>
      </c>
      <c r="L492" s="386">
        <f t="shared" si="233"/>
        <v>0</v>
      </c>
      <c r="M492" s="386">
        <f t="shared" si="229"/>
        <v>0</v>
      </c>
      <c r="N492" s="387">
        <f t="shared" si="230"/>
        <v>0</v>
      </c>
      <c r="O492" s="16"/>
      <c r="P492" s="16"/>
      <c r="Q492" s="16"/>
      <c r="R492" s="16"/>
      <c r="S492" s="16"/>
      <c r="T492" s="16"/>
      <c r="U492" s="16"/>
      <c r="V492" s="16"/>
      <c r="W492" s="16"/>
      <c r="X492" s="16"/>
      <c r="Y492" s="16"/>
      <c r="Z492" s="16"/>
      <c r="AA492" s="16"/>
      <c r="AB492" s="16"/>
      <c r="AC492" s="16"/>
      <c r="AD492" s="16"/>
      <c r="AE492" s="16"/>
      <c r="AF492" s="16"/>
      <c r="AG492" s="16"/>
      <c r="AH492" s="16"/>
      <c r="AI492" s="16"/>
      <c r="AJ492" s="16"/>
      <c r="AK492" s="16"/>
      <c r="AL492" s="16"/>
      <c r="AM492" s="16"/>
      <c r="AN492" s="16"/>
      <c r="AO492" s="16"/>
      <c r="AP492" s="16"/>
      <c r="AQ492" s="16"/>
      <c r="AR492" s="16"/>
      <c r="AS492" s="16"/>
      <c r="AT492" s="16"/>
      <c r="AU492" s="16"/>
      <c r="AV492" s="16"/>
      <c r="AW492" s="16"/>
    </row>
    <row r="493" spans="1:49" s="15" customFormat="1" x14ac:dyDescent="0.25">
      <c r="A493" s="377" t="s">
        <v>7</v>
      </c>
      <c r="B493" s="373" t="s">
        <v>189</v>
      </c>
      <c r="C493" s="393">
        <f t="shared" si="219"/>
        <v>0</v>
      </c>
      <c r="D493" s="386">
        <f t="shared" si="231"/>
        <v>0</v>
      </c>
      <c r="E493" s="386">
        <f t="shared" si="221"/>
        <v>0</v>
      </c>
      <c r="F493" s="397">
        <f t="shared" si="222"/>
        <v>9.0875000000000004</v>
      </c>
      <c r="G493" s="385">
        <f t="shared" si="223"/>
        <v>0</v>
      </c>
      <c r="H493" s="386">
        <f t="shared" si="232"/>
        <v>0</v>
      </c>
      <c r="I493" s="386">
        <f t="shared" si="225"/>
        <v>0</v>
      </c>
      <c r="J493" s="387">
        <f t="shared" si="226"/>
        <v>9.3517499999999973</v>
      </c>
      <c r="K493" s="393">
        <f t="shared" si="227"/>
        <v>0</v>
      </c>
      <c r="L493" s="386">
        <f t="shared" si="233"/>
        <v>0</v>
      </c>
      <c r="M493" s="386">
        <f t="shared" si="229"/>
        <v>0</v>
      </c>
      <c r="N493" s="387">
        <f t="shared" si="230"/>
        <v>9.0870000000000015</v>
      </c>
      <c r="O493" s="16"/>
      <c r="P493" s="16"/>
      <c r="Q493" s="16"/>
      <c r="R493" s="16"/>
      <c r="S493" s="16"/>
      <c r="T493" s="16"/>
      <c r="U493" s="16"/>
      <c r="V493" s="16"/>
      <c r="W493" s="16"/>
      <c r="X493" s="16"/>
      <c r="Y493" s="16"/>
      <c r="Z493" s="16"/>
      <c r="AA493" s="16"/>
      <c r="AB493" s="16"/>
      <c r="AC493" s="16"/>
      <c r="AD493" s="16"/>
      <c r="AE493" s="16"/>
      <c r="AF493" s="16"/>
      <c r="AG493" s="16"/>
      <c r="AH493" s="16"/>
      <c r="AI493" s="16"/>
      <c r="AJ493" s="16"/>
      <c r="AK493" s="16"/>
      <c r="AL493" s="16"/>
      <c r="AM493" s="16"/>
      <c r="AN493" s="16"/>
      <c r="AO493" s="16"/>
      <c r="AP493" s="16"/>
      <c r="AQ493" s="16"/>
      <c r="AR493" s="16"/>
      <c r="AS493" s="16"/>
      <c r="AT493" s="16"/>
      <c r="AU493" s="16"/>
      <c r="AV493" s="16"/>
      <c r="AW493" s="16"/>
    </row>
    <row r="494" spans="1:49" s="15" customFormat="1" x14ac:dyDescent="0.25">
      <c r="A494" s="377" t="s">
        <v>8</v>
      </c>
      <c r="B494" s="373" t="s">
        <v>189</v>
      </c>
      <c r="C494" s="393">
        <f t="shared" si="219"/>
        <v>0</v>
      </c>
      <c r="D494" s="386">
        <f t="shared" si="231"/>
        <v>0</v>
      </c>
      <c r="E494" s="386">
        <f t="shared" si="221"/>
        <v>0</v>
      </c>
      <c r="F494" s="397">
        <f t="shared" si="222"/>
        <v>0</v>
      </c>
      <c r="G494" s="385">
        <f t="shared" si="223"/>
        <v>0</v>
      </c>
      <c r="H494" s="386">
        <f t="shared" si="232"/>
        <v>0</v>
      </c>
      <c r="I494" s="386">
        <f t="shared" si="225"/>
        <v>0</v>
      </c>
      <c r="J494" s="387">
        <f t="shared" si="226"/>
        <v>0</v>
      </c>
      <c r="K494" s="393">
        <f t="shared" si="227"/>
        <v>0</v>
      </c>
      <c r="L494" s="386">
        <f t="shared" si="233"/>
        <v>0</v>
      </c>
      <c r="M494" s="386">
        <f t="shared" si="229"/>
        <v>0</v>
      </c>
      <c r="N494" s="387">
        <f t="shared" si="230"/>
        <v>0</v>
      </c>
      <c r="O494" s="16"/>
      <c r="P494" s="16"/>
      <c r="Q494" s="16"/>
      <c r="R494" s="16"/>
      <c r="S494" s="16"/>
      <c r="T494" s="16"/>
      <c r="U494" s="16"/>
      <c r="V494" s="16"/>
      <c r="W494" s="16"/>
      <c r="X494" s="16"/>
      <c r="Y494" s="16"/>
      <c r="Z494" s="16"/>
      <c r="AA494" s="16"/>
      <c r="AB494" s="16"/>
      <c r="AC494" s="16"/>
      <c r="AD494" s="16"/>
      <c r="AE494" s="16"/>
      <c r="AF494" s="16"/>
      <c r="AG494" s="16"/>
      <c r="AH494" s="16"/>
      <c r="AI494" s="16"/>
      <c r="AJ494" s="16"/>
      <c r="AK494" s="16"/>
      <c r="AL494" s="16"/>
      <c r="AM494" s="16"/>
      <c r="AN494" s="16"/>
      <c r="AO494" s="16"/>
      <c r="AP494" s="16"/>
      <c r="AQ494" s="16"/>
      <c r="AR494" s="16"/>
      <c r="AS494" s="16"/>
      <c r="AT494" s="16"/>
      <c r="AU494" s="16"/>
      <c r="AV494" s="16"/>
      <c r="AW494" s="16"/>
    </row>
    <row r="495" spans="1:49" s="15" customFormat="1" x14ac:dyDescent="0.25">
      <c r="A495" s="377" t="s">
        <v>9</v>
      </c>
      <c r="B495" s="373" t="s">
        <v>189</v>
      </c>
      <c r="C495" s="393">
        <f t="shared" si="219"/>
        <v>0</v>
      </c>
      <c r="D495" s="386">
        <f t="shared" si="231"/>
        <v>0</v>
      </c>
      <c r="E495" s="386">
        <f t="shared" si="221"/>
        <v>0</v>
      </c>
      <c r="F495" s="397">
        <f t="shared" si="222"/>
        <v>0</v>
      </c>
      <c r="G495" s="385">
        <f t="shared" si="223"/>
        <v>0</v>
      </c>
      <c r="H495" s="386">
        <f t="shared" si="232"/>
        <v>0</v>
      </c>
      <c r="I495" s="386">
        <f t="shared" si="225"/>
        <v>0</v>
      </c>
      <c r="J495" s="387">
        <f t="shared" si="226"/>
        <v>0</v>
      </c>
      <c r="K495" s="393">
        <f t="shared" si="227"/>
        <v>0</v>
      </c>
      <c r="L495" s="386">
        <f t="shared" si="233"/>
        <v>0</v>
      </c>
      <c r="M495" s="386">
        <f t="shared" si="229"/>
        <v>0</v>
      </c>
      <c r="N495" s="387">
        <f t="shared" si="230"/>
        <v>0</v>
      </c>
      <c r="O495" s="16"/>
      <c r="P495" s="16"/>
      <c r="Q495" s="16"/>
      <c r="R495" s="16"/>
      <c r="S495" s="16"/>
      <c r="T495" s="16"/>
      <c r="U495" s="16"/>
      <c r="V495" s="16"/>
      <c r="W495" s="16"/>
      <c r="X495" s="16"/>
      <c r="Y495" s="16"/>
      <c r="Z495" s="16"/>
      <c r="AA495" s="16"/>
      <c r="AB495" s="16"/>
      <c r="AC495" s="16"/>
      <c r="AD495" s="16"/>
      <c r="AE495" s="16"/>
      <c r="AF495" s="16"/>
      <c r="AG495" s="16"/>
      <c r="AH495" s="16"/>
      <c r="AI495" s="16"/>
      <c r="AJ495" s="16"/>
      <c r="AK495" s="16"/>
      <c r="AL495" s="16"/>
      <c r="AM495" s="16"/>
      <c r="AN495" s="16"/>
      <c r="AO495" s="16"/>
      <c r="AP495" s="16"/>
      <c r="AQ495" s="16"/>
      <c r="AR495" s="16"/>
      <c r="AS495" s="16"/>
      <c r="AT495" s="16"/>
      <c r="AU495" s="16"/>
      <c r="AV495" s="16"/>
      <c r="AW495" s="16"/>
    </row>
    <row r="496" spans="1:49" s="15" customFormat="1" x14ac:dyDescent="0.25">
      <c r="A496" s="377" t="s">
        <v>10</v>
      </c>
      <c r="B496" s="373" t="s">
        <v>189</v>
      </c>
      <c r="C496" s="393">
        <f t="shared" si="219"/>
        <v>0</v>
      </c>
      <c r="D496" s="386">
        <f t="shared" si="231"/>
        <v>0</v>
      </c>
      <c r="E496" s="386">
        <f t="shared" si="221"/>
        <v>0</v>
      </c>
      <c r="F496" s="397">
        <f t="shared" si="222"/>
        <v>0.67200000000000004</v>
      </c>
      <c r="G496" s="385">
        <f t="shared" si="223"/>
        <v>0</v>
      </c>
      <c r="H496" s="386">
        <f t="shared" si="232"/>
        <v>0</v>
      </c>
      <c r="I496" s="386">
        <f t="shared" si="225"/>
        <v>0</v>
      </c>
      <c r="J496" s="387">
        <f t="shared" si="226"/>
        <v>0</v>
      </c>
      <c r="K496" s="393">
        <f t="shared" si="227"/>
        <v>0</v>
      </c>
      <c r="L496" s="386">
        <f t="shared" si="233"/>
        <v>0</v>
      </c>
      <c r="M496" s="386">
        <f t="shared" si="229"/>
        <v>0</v>
      </c>
      <c r="N496" s="387">
        <f t="shared" si="230"/>
        <v>0</v>
      </c>
      <c r="O496" s="16"/>
      <c r="P496" s="16"/>
      <c r="Q496" s="16"/>
      <c r="R496" s="16"/>
      <c r="S496" s="16"/>
      <c r="T496" s="16"/>
      <c r="U496" s="16"/>
      <c r="V496" s="16"/>
      <c r="W496" s="16"/>
      <c r="X496" s="16"/>
      <c r="Y496" s="16"/>
      <c r="Z496" s="16"/>
      <c r="AA496" s="16"/>
      <c r="AB496" s="16"/>
      <c r="AC496" s="16"/>
      <c r="AD496" s="16"/>
      <c r="AE496" s="16"/>
      <c r="AF496" s="16"/>
      <c r="AG496" s="16"/>
      <c r="AH496" s="16"/>
      <c r="AI496" s="16"/>
      <c r="AJ496" s="16"/>
      <c r="AK496" s="16"/>
      <c r="AL496" s="16"/>
      <c r="AM496" s="16"/>
      <c r="AN496" s="16"/>
      <c r="AO496" s="16"/>
      <c r="AP496" s="16"/>
      <c r="AQ496" s="16"/>
      <c r="AR496" s="16"/>
      <c r="AS496" s="16"/>
      <c r="AT496" s="16"/>
      <c r="AU496" s="16"/>
      <c r="AV496" s="16"/>
      <c r="AW496" s="16"/>
    </row>
    <row r="497" spans="1:49" x14ac:dyDescent="0.25">
      <c r="A497" s="407" t="s">
        <v>77</v>
      </c>
      <c r="B497" s="408"/>
      <c r="C497" s="409"/>
      <c r="D497" s="409"/>
      <c r="E497" s="409"/>
      <c r="F497" s="409"/>
      <c r="G497" s="409"/>
      <c r="H497" s="409"/>
      <c r="I497" s="409"/>
      <c r="J497" s="409"/>
      <c r="K497" s="409"/>
      <c r="L497" s="409"/>
      <c r="M497" s="409"/>
      <c r="N497" s="410"/>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row>
    <row r="498" spans="1:49" x14ac:dyDescent="0.25">
      <c r="A498" s="371" t="s">
        <v>78</v>
      </c>
      <c r="B498" s="372" t="s">
        <v>189</v>
      </c>
      <c r="C498" s="392">
        <f t="shared" ref="C498:N498" si="234">SUM(C499:C509)</f>
        <v>161.19099999999997</v>
      </c>
      <c r="D498" s="383">
        <f t="shared" si="234"/>
        <v>105.054</v>
      </c>
      <c r="E498" s="383">
        <f t="shared" si="234"/>
        <v>57.75200000000001</v>
      </c>
      <c r="F498" s="396">
        <f t="shared" si="234"/>
        <v>123.411</v>
      </c>
      <c r="G498" s="382">
        <f t="shared" si="234"/>
        <v>172.57675</v>
      </c>
      <c r="H498" s="383">
        <f t="shared" si="234"/>
        <v>116.32899999999999</v>
      </c>
      <c r="I498" s="383">
        <f t="shared" si="234"/>
        <v>60.627500000000005</v>
      </c>
      <c r="J498" s="384">
        <f t="shared" si="234"/>
        <v>127.16149999999999</v>
      </c>
      <c r="K498" s="392">
        <f t="shared" si="234"/>
        <v>174.967375</v>
      </c>
      <c r="L498" s="383">
        <f t="shared" si="234"/>
        <v>122.178</v>
      </c>
      <c r="M498" s="383">
        <f t="shared" si="234"/>
        <v>61.542000000000009</v>
      </c>
      <c r="N498" s="384">
        <f t="shared" si="234"/>
        <v>123.42750000000001</v>
      </c>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row>
    <row r="499" spans="1:49" s="15" customFormat="1" x14ac:dyDescent="0.25">
      <c r="A499" s="18" t="s">
        <v>0</v>
      </c>
      <c r="B499" s="373" t="s">
        <v>189</v>
      </c>
      <c r="C499" s="394">
        <f>C400+C449-(C412-(C511-C486))+C474</f>
        <v>1.7815000000000007</v>
      </c>
      <c r="D499" s="388">
        <f t="shared" ref="D499:N499" si="235">D400+D449-(D412-(D511-D486))+D474</f>
        <v>52.573</v>
      </c>
      <c r="E499" s="388">
        <f t="shared" si="235"/>
        <v>16.850499999999997</v>
      </c>
      <c r="F499" s="398">
        <f t="shared" si="235"/>
        <v>48.600000000000009</v>
      </c>
      <c r="G499" s="400">
        <f t="shared" si="235"/>
        <v>6.7164999999999999</v>
      </c>
      <c r="H499" s="388">
        <f t="shared" si="235"/>
        <v>52.716999999999999</v>
      </c>
      <c r="I499" s="388">
        <f t="shared" si="235"/>
        <v>17.7195</v>
      </c>
      <c r="J499" s="389">
        <f t="shared" si="235"/>
        <v>49.231999999999999</v>
      </c>
      <c r="K499" s="394">
        <f t="shared" si="235"/>
        <v>7.0164999999999971</v>
      </c>
      <c r="L499" s="388">
        <f t="shared" si="235"/>
        <v>52.991999999999997</v>
      </c>
      <c r="M499" s="388">
        <f t="shared" si="235"/>
        <v>17.894500000000004</v>
      </c>
      <c r="N499" s="389">
        <f t="shared" si="235"/>
        <v>45.384000000000007</v>
      </c>
      <c r="O499" s="16"/>
      <c r="P499" s="16"/>
      <c r="Q499" s="16"/>
      <c r="R499" s="16"/>
      <c r="S499" s="16"/>
      <c r="T499" s="16"/>
      <c r="U499" s="16"/>
      <c r="V499" s="16"/>
      <c r="W499" s="16"/>
      <c r="X499" s="16"/>
      <c r="Y499" s="16"/>
      <c r="Z499" s="16"/>
      <c r="AA499" s="16"/>
      <c r="AB499" s="16"/>
      <c r="AC499" s="16"/>
      <c r="AD499" s="16"/>
      <c r="AE499" s="16"/>
      <c r="AF499" s="16"/>
      <c r="AG499" s="16"/>
      <c r="AH499" s="16"/>
      <c r="AI499" s="16"/>
      <c r="AJ499" s="16"/>
      <c r="AK499" s="16"/>
      <c r="AL499" s="16"/>
      <c r="AM499" s="16"/>
      <c r="AN499" s="16"/>
      <c r="AO499" s="16"/>
      <c r="AP499" s="16"/>
      <c r="AQ499" s="16"/>
      <c r="AR499" s="16"/>
      <c r="AS499" s="16"/>
      <c r="AT499" s="16"/>
      <c r="AU499" s="16"/>
      <c r="AV499" s="16"/>
      <c r="AW499" s="16"/>
    </row>
    <row r="500" spans="1:49" s="15" customFormat="1" x14ac:dyDescent="0.25">
      <c r="A500" s="18" t="s">
        <v>1</v>
      </c>
      <c r="B500" s="373" t="s">
        <v>189</v>
      </c>
      <c r="C500" s="394">
        <f t="shared" ref="C500:N500" si="236">C401+C450-(C413-(C512-C487))+C475</f>
        <v>1.9</v>
      </c>
      <c r="D500" s="388">
        <f t="shared" si="236"/>
        <v>7.3940000000000001</v>
      </c>
      <c r="E500" s="388">
        <f t="shared" si="236"/>
        <v>2.09</v>
      </c>
      <c r="F500" s="398">
        <f t="shared" si="236"/>
        <v>22.110499999999998</v>
      </c>
      <c r="G500" s="400">
        <f t="shared" si="236"/>
        <v>1.9000000000000021</v>
      </c>
      <c r="H500" s="388">
        <f t="shared" si="236"/>
        <v>7.3939999999999992</v>
      </c>
      <c r="I500" s="388">
        <f t="shared" si="236"/>
        <v>2.09</v>
      </c>
      <c r="J500" s="389">
        <f t="shared" si="236"/>
        <v>22.110499999999998</v>
      </c>
      <c r="K500" s="394">
        <f t="shared" si="236"/>
        <v>2.3000000000000043</v>
      </c>
      <c r="L500" s="388">
        <f t="shared" si="236"/>
        <v>7.5190000000000001</v>
      </c>
      <c r="M500" s="388">
        <f t="shared" si="236"/>
        <v>2.1649999999999991</v>
      </c>
      <c r="N500" s="389">
        <f t="shared" si="236"/>
        <v>22.2255</v>
      </c>
      <c r="O500" s="16"/>
      <c r="P500" s="16"/>
      <c r="Q500" s="16"/>
      <c r="R500" s="16"/>
      <c r="S500" s="16"/>
      <c r="T500" s="16"/>
      <c r="U500" s="16"/>
      <c r="V500" s="16"/>
      <c r="W500" s="16"/>
      <c r="X500" s="16"/>
      <c r="Y500" s="16"/>
      <c r="Z500" s="16"/>
      <c r="AA500" s="16"/>
      <c r="AB500" s="16"/>
      <c r="AC500" s="16"/>
      <c r="AD500" s="16"/>
      <c r="AE500" s="16"/>
      <c r="AF500" s="16"/>
      <c r="AG500" s="16"/>
      <c r="AH500" s="16"/>
      <c r="AI500" s="16"/>
      <c r="AJ500" s="16"/>
      <c r="AK500" s="16"/>
      <c r="AL500" s="16"/>
      <c r="AM500" s="16"/>
      <c r="AN500" s="16"/>
      <c r="AO500" s="16"/>
      <c r="AP500" s="16"/>
      <c r="AQ500" s="16"/>
      <c r="AR500" s="16"/>
      <c r="AS500" s="16"/>
      <c r="AT500" s="16"/>
      <c r="AU500" s="16"/>
      <c r="AV500" s="16"/>
      <c r="AW500" s="16"/>
    </row>
    <row r="501" spans="1:49" s="15" customFormat="1" x14ac:dyDescent="0.25">
      <c r="A501" s="18" t="s">
        <v>2</v>
      </c>
      <c r="B501" s="373" t="s">
        <v>189</v>
      </c>
      <c r="C501" s="394">
        <f t="shared" ref="C501:N501" si="237">C402+C451-(C414-(C513-C488))+C476</f>
        <v>91.122</v>
      </c>
      <c r="D501" s="388">
        <f t="shared" si="237"/>
        <v>39.179000000000002</v>
      </c>
      <c r="E501" s="388">
        <f t="shared" si="237"/>
        <v>37.622500000000002</v>
      </c>
      <c r="F501" s="398">
        <f t="shared" si="237"/>
        <v>24.216999999999995</v>
      </c>
      <c r="G501" s="400">
        <f t="shared" si="237"/>
        <v>99.518000000000001</v>
      </c>
      <c r="H501" s="388">
        <f t="shared" si="237"/>
        <v>39.177999999999997</v>
      </c>
      <c r="I501" s="388">
        <f t="shared" si="237"/>
        <v>38.091500000000003</v>
      </c>
      <c r="J501" s="389">
        <f t="shared" si="237"/>
        <v>25.087999999999987</v>
      </c>
      <c r="K501" s="394">
        <f t="shared" si="237"/>
        <v>99.518000000000001</v>
      </c>
      <c r="L501" s="388">
        <f t="shared" si="237"/>
        <v>39.177999999999997</v>
      </c>
      <c r="M501" s="388">
        <f t="shared" si="237"/>
        <v>38.090499999999999</v>
      </c>
      <c r="N501" s="389">
        <f t="shared" si="237"/>
        <v>25.08700000000001</v>
      </c>
      <c r="O501" s="16"/>
      <c r="P501" s="16"/>
      <c r="Q501" s="16"/>
      <c r="R501" s="16"/>
      <c r="S501" s="16"/>
      <c r="T501" s="16"/>
      <c r="U501" s="16"/>
      <c r="V501" s="16"/>
      <c r="W501" s="16"/>
      <c r="X501" s="16"/>
      <c r="Y501" s="16"/>
      <c r="Z501" s="16"/>
      <c r="AA501" s="16"/>
      <c r="AB501" s="16"/>
      <c r="AC501" s="16"/>
      <c r="AD501" s="16"/>
      <c r="AE501" s="16"/>
      <c r="AF501" s="16"/>
      <c r="AG501" s="16"/>
      <c r="AH501" s="16"/>
      <c r="AI501" s="16"/>
      <c r="AJ501" s="16"/>
      <c r="AK501" s="16"/>
      <c r="AL501" s="16"/>
      <c r="AM501" s="16"/>
      <c r="AN501" s="16"/>
      <c r="AO501" s="16"/>
      <c r="AP501" s="16"/>
      <c r="AQ501" s="16"/>
      <c r="AR501" s="16"/>
      <c r="AS501" s="16"/>
      <c r="AT501" s="16"/>
      <c r="AU501" s="16"/>
      <c r="AV501" s="16"/>
      <c r="AW501" s="16"/>
    </row>
    <row r="502" spans="1:49" s="15" customFormat="1" x14ac:dyDescent="0.25">
      <c r="A502" s="18" t="s">
        <v>3</v>
      </c>
      <c r="B502" s="373" t="s">
        <v>189</v>
      </c>
      <c r="C502" s="394">
        <f t="shared" ref="C502:N502" si="238">C403+C452-(C415-(C514-C489))+C477</f>
        <v>57.5</v>
      </c>
      <c r="D502" s="388">
        <f t="shared" si="238"/>
        <v>0</v>
      </c>
      <c r="E502" s="388">
        <f t="shared" si="238"/>
        <v>0</v>
      </c>
      <c r="F502" s="398">
        <f t="shared" si="238"/>
        <v>22.9635</v>
      </c>
      <c r="G502" s="400">
        <f t="shared" si="238"/>
        <v>57.5</v>
      </c>
      <c r="H502" s="388">
        <f t="shared" si="238"/>
        <v>10.621999999999996</v>
      </c>
      <c r="I502" s="388">
        <f t="shared" si="238"/>
        <v>0</v>
      </c>
      <c r="J502" s="389">
        <f t="shared" si="238"/>
        <v>25.044999999999998</v>
      </c>
      <c r="K502" s="394">
        <f t="shared" si="238"/>
        <v>57.5</v>
      </c>
      <c r="L502" s="388">
        <f t="shared" si="238"/>
        <v>15.070000000000004</v>
      </c>
      <c r="M502" s="388">
        <f t="shared" si="238"/>
        <v>0</v>
      </c>
      <c r="N502" s="389">
        <f t="shared" si="238"/>
        <v>25.044999999999998</v>
      </c>
      <c r="O502" s="16"/>
      <c r="P502" s="16"/>
      <c r="Q502" s="16"/>
      <c r="R502" s="16"/>
      <c r="S502" s="16"/>
      <c r="T502" s="16"/>
      <c r="U502" s="16"/>
      <c r="V502" s="16"/>
      <c r="W502" s="16"/>
      <c r="X502" s="16"/>
      <c r="Y502" s="16"/>
      <c r="Z502" s="16"/>
      <c r="AA502" s="16"/>
      <c r="AB502" s="16"/>
      <c r="AC502" s="16"/>
      <c r="AD502" s="16"/>
      <c r="AE502" s="16"/>
      <c r="AF502" s="16"/>
      <c r="AG502" s="16"/>
      <c r="AH502" s="16"/>
      <c r="AI502" s="16"/>
      <c r="AJ502" s="16"/>
      <c r="AK502" s="16"/>
      <c r="AL502" s="16"/>
      <c r="AM502" s="16"/>
      <c r="AN502" s="16"/>
      <c r="AO502" s="16"/>
      <c r="AP502" s="16"/>
      <c r="AQ502" s="16"/>
      <c r="AR502" s="16"/>
      <c r="AS502" s="16"/>
      <c r="AT502" s="16"/>
      <c r="AU502" s="16"/>
      <c r="AV502" s="16"/>
      <c r="AW502" s="16"/>
    </row>
    <row r="503" spans="1:49" s="15" customFormat="1" x14ac:dyDescent="0.25">
      <c r="A503" s="18" t="s">
        <v>4</v>
      </c>
      <c r="B503" s="373" t="s">
        <v>189</v>
      </c>
      <c r="C503" s="394">
        <f t="shared" ref="C503:N503" si="239">C404+C453-(C416-(C515-C490))+C478</f>
        <v>0</v>
      </c>
      <c r="D503" s="388">
        <f t="shared" si="239"/>
        <v>0.51400000000000001</v>
      </c>
      <c r="E503" s="388">
        <f t="shared" si="239"/>
        <v>0</v>
      </c>
      <c r="F503" s="398">
        <f t="shared" si="239"/>
        <v>2</v>
      </c>
      <c r="G503" s="400">
        <f t="shared" si="239"/>
        <v>0</v>
      </c>
      <c r="H503" s="388">
        <f t="shared" si="239"/>
        <v>0.51400000000000001</v>
      </c>
      <c r="I503" s="388">
        <f t="shared" si="239"/>
        <v>0</v>
      </c>
      <c r="J503" s="389">
        <f t="shared" si="239"/>
        <v>2</v>
      </c>
      <c r="K503" s="394">
        <f t="shared" si="239"/>
        <v>0</v>
      </c>
      <c r="L503" s="388">
        <f t="shared" si="239"/>
        <v>0.51400000000000001</v>
      </c>
      <c r="M503" s="388">
        <f t="shared" si="239"/>
        <v>0</v>
      </c>
      <c r="N503" s="389">
        <f t="shared" si="239"/>
        <v>2</v>
      </c>
      <c r="O503" s="16"/>
      <c r="P503" s="16"/>
      <c r="Q503" s="16"/>
      <c r="R503" s="16"/>
      <c r="S503" s="16"/>
      <c r="T503" s="16"/>
      <c r="U503" s="16"/>
      <c r="V503" s="16"/>
      <c r="W503" s="16"/>
      <c r="X503" s="16"/>
      <c r="Y503" s="16"/>
      <c r="Z503" s="16"/>
      <c r="AA503" s="16"/>
      <c r="AB503" s="16"/>
      <c r="AC503" s="16"/>
      <c r="AD503" s="16"/>
      <c r="AE503" s="16"/>
      <c r="AF503" s="16"/>
      <c r="AG503" s="16"/>
      <c r="AH503" s="16"/>
      <c r="AI503" s="16"/>
      <c r="AJ503" s="16"/>
      <c r="AK503" s="16"/>
      <c r="AL503" s="16"/>
      <c r="AM503" s="16"/>
      <c r="AN503" s="16"/>
      <c r="AO503" s="16"/>
      <c r="AP503" s="16"/>
      <c r="AQ503" s="16"/>
      <c r="AR503" s="16"/>
      <c r="AS503" s="16"/>
      <c r="AT503" s="16"/>
      <c r="AU503" s="16"/>
      <c r="AV503" s="16"/>
      <c r="AW503" s="16"/>
    </row>
    <row r="504" spans="1:49" s="15" customFormat="1" x14ac:dyDescent="0.25">
      <c r="A504" s="18" t="s">
        <v>5</v>
      </c>
      <c r="B504" s="373" t="s">
        <v>189</v>
      </c>
      <c r="C504" s="394">
        <f t="shared" ref="C504:N504" si="240">C405+C454-(C417-(C516-C491))+C479</f>
        <v>0</v>
      </c>
      <c r="D504" s="388">
        <f t="shared" si="240"/>
        <v>0</v>
      </c>
      <c r="E504" s="388">
        <f t="shared" si="240"/>
        <v>0</v>
      </c>
      <c r="F504" s="398">
        <f t="shared" si="240"/>
        <v>0</v>
      </c>
      <c r="G504" s="400">
        <f t="shared" si="240"/>
        <v>0</v>
      </c>
      <c r="H504" s="388">
        <f t="shared" si="240"/>
        <v>0</v>
      </c>
      <c r="I504" s="388">
        <f t="shared" si="240"/>
        <v>0</v>
      </c>
      <c r="J504" s="389">
        <f t="shared" si="240"/>
        <v>0</v>
      </c>
      <c r="K504" s="394">
        <f t="shared" si="240"/>
        <v>0</v>
      </c>
      <c r="L504" s="388">
        <f t="shared" si="240"/>
        <v>0</v>
      </c>
      <c r="M504" s="388">
        <f t="shared" si="240"/>
        <v>0</v>
      </c>
      <c r="N504" s="389">
        <f t="shared" si="240"/>
        <v>0</v>
      </c>
      <c r="O504" s="16"/>
      <c r="P504" s="16"/>
      <c r="Q504" s="16"/>
      <c r="R504" s="16"/>
      <c r="S504" s="16"/>
      <c r="T504" s="16"/>
      <c r="U504" s="16"/>
      <c r="V504" s="16"/>
      <c r="W504" s="16"/>
      <c r="X504" s="16"/>
      <c r="Y504" s="16"/>
      <c r="Z504" s="16"/>
      <c r="AA504" s="16"/>
      <c r="AB504" s="16"/>
      <c r="AC504" s="16"/>
      <c r="AD504" s="16"/>
      <c r="AE504" s="16"/>
      <c r="AF504" s="16"/>
      <c r="AG504" s="16"/>
      <c r="AH504" s="16"/>
      <c r="AI504" s="16"/>
      <c r="AJ504" s="16"/>
      <c r="AK504" s="16"/>
      <c r="AL504" s="16"/>
      <c r="AM504" s="16"/>
      <c r="AN504" s="16"/>
      <c r="AO504" s="16"/>
      <c r="AP504" s="16"/>
      <c r="AQ504" s="16"/>
      <c r="AR504" s="16"/>
      <c r="AS504" s="16"/>
      <c r="AT504" s="16"/>
      <c r="AU504" s="16"/>
      <c r="AV504" s="16"/>
      <c r="AW504" s="16"/>
    </row>
    <row r="505" spans="1:49" s="15" customFormat="1" x14ac:dyDescent="0.25">
      <c r="A505" s="18" t="s">
        <v>6</v>
      </c>
      <c r="B505" s="373" t="s">
        <v>189</v>
      </c>
      <c r="C505" s="394">
        <f t="shared" ref="C505:N505" si="241">C406+C455-(C418-(C517-C492))+C480</f>
        <v>0</v>
      </c>
      <c r="D505" s="388">
        <f t="shared" si="241"/>
        <v>0</v>
      </c>
      <c r="E505" s="388">
        <f t="shared" si="241"/>
        <v>0</v>
      </c>
      <c r="F505" s="398">
        <f t="shared" si="241"/>
        <v>0</v>
      </c>
      <c r="G505" s="400">
        <f t="shared" si="241"/>
        <v>0</v>
      </c>
      <c r="H505" s="388">
        <f t="shared" si="241"/>
        <v>0</v>
      </c>
      <c r="I505" s="388">
        <f t="shared" si="241"/>
        <v>0</v>
      </c>
      <c r="J505" s="389">
        <f t="shared" si="241"/>
        <v>0</v>
      </c>
      <c r="K505" s="394">
        <f t="shared" si="241"/>
        <v>0</v>
      </c>
      <c r="L505" s="388">
        <f t="shared" si="241"/>
        <v>0</v>
      </c>
      <c r="M505" s="388">
        <f t="shared" si="241"/>
        <v>0</v>
      </c>
      <c r="N505" s="389">
        <f t="shared" si="241"/>
        <v>0</v>
      </c>
      <c r="O505" s="16"/>
      <c r="P505" s="16"/>
      <c r="Q505" s="16"/>
      <c r="R505" s="16"/>
      <c r="S505" s="16"/>
      <c r="T505" s="16"/>
      <c r="U505" s="16"/>
      <c r="V505" s="16"/>
      <c r="W505" s="16"/>
      <c r="X505" s="16"/>
      <c r="Y505" s="16"/>
      <c r="Z505" s="16"/>
      <c r="AA505" s="16"/>
      <c r="AB505" s="16"/>
      <c r="AC505" s="16"/>
      <c r="AD505" s="16"/>
      <c r="AE505" s="16"/>
      <c r="AF505" s="16"/>
      <c r="AG505" s="16"/>
      <c r="AH505" s="16"/>
      <c r="AI505" s="16"/>
      <c r="AJ505" s="16"/>
      <c r="AK505" s="16"/>
      <c r="AL505" s="16"/>
      <c r="AM505" s="16"/>
      <c r="AN505" s="16"/>
      <c r="AO505" s="16"/>
      <c r="AP505" s="16"/>
      <c r="AQ505" s="16"/>
      <c r="AR505" s="16"/>
      <c r="AS505" s="16"/>
      <c r="AT505" s="16"/>
      <c r="AU505" s="16"/>
      <c r="AV505" s="16"/>
      <c r="AW505" s="16"/>
    </row>
    <row r="506" spans="1:49" s="15" customFormat="1" x14ac:dyDescent="0.25">
      <c r="A506" s="18" t="s">
        <v>7</v>
      </c>
      <c r="B506" s="373" t="s">
        <v>189</v>
      </c>
      <c r="C506" s="394">
        <f t="shared" ref="C506:N506" si="242">C407+C456-(C419-(C518-C493))+C481</f>
        <v>8.3514999999999997</v>
      </c>
      <c r="D506" s="388">
        <f t="shared" si="242"/>
        <v>3.6459999999999995</v>
      </c>
      <c r="E506" s="388">
        <f t="shared" si="242"/>
        <v>0.73600000000000065</v>
      </c>
      <c r="F506" s="398">
        <f t="shared" si="242"/>
        <v>0</v>
      </c>
      <c r="G506" s="400">
        <f t="shared" si="242"/>
        <v>6.9422499999999996</v>
      </c>
      <c r="H506" s="388">
        <f t="shared" si="242"/>
        <v>3.6500000000000008</v>
      </c>
      <c r="I506" s="388">
        <f t="shared" si="242"/>
        <v>2.4095000000000013</v>
      </c>
      <c r="J506" s="389">
        <f t="shared" si="242"/>
        <v>0</v>
      </c>
      <c r="K506" s="394">
        <f t="shared" si="242"/>
        <v>8.6328749999999985</v>
      </c>
      <c r="L506" s="388">
        <f t="shared" si="242"/>
        <v>4.6510000000000016</v>
      </c>
      <c r="M506" s="388">
        <f t="shared" si="242"/>
        <v>3.0749999999999993</v>
      </c>
      <c r="N506" s="389">
        <f t="shared" si="242"/>
        <v>0</v>
      </c>
      <c r="O506" s="16"/>
      <c r="P506" s="16"/>
      <c r="Q506" s="16"/>
      <c r="R506" s="16"/>
      <c r="S506" s="16"/>
      <c r="T506" s="16"/>
      <c r="U506" s="16"/>
      <c r="V506" s="16"/>
      <c r="W506" s="16"/>
      <c r="X506" s="16"/>
      <c r="Y506" s="16"/>
      <c r="Z506" s="16"/>
      <c r="AA506" s="16"/>
      <c r="AB506" s="16"/>
      <c r="AC506" s="16"/>
      <c r="AD506" s="16"/>
      <c r="AE506" s="16"/>
      <c r="AF506" s="16"/>
      <c r="AG506" s="16"/>
      <c r="AH506" s="16"/>
      <c r="AI506" s="16"/>
      <c r="AJ506" s="16"/>
      <c r="AK506" s="16"/>
      <c r="AL506" s="16"/>
      <c r="AM506" s="16"/>
      <c r="AN506" s="16"/>
      <c r="AO506" s="16"/>
      <c r="AP506" s="16"/>
      <c r="AQ506" s="16"/>
      <c r="AR506" s="16"/>
      <c r="AS506" s="16"/>
      <c r="AT506" s="16"/>
      <c r="AU506" s="16"/>
      <c r="AV506" s="16"/>
      <c r="AW506" s="16"/>
    </row>
    <row r="507" spans="1:49" s="15" customFormat="1" x14ac:dyDescent="0.25">
      <c r="A507" s="18" t="s">
        <v>8</v>
      </c>
      <c r="B507" s="373" t="s">
        <v>189</v>
      </c>
      <c r="C507" s="394">
        <f t="shared" ref="C507:N507" si="243">C408+C457-(C420-(C519-C494))+C482</f>
        <v>0</v>
      </c>
      <c r="D507" s="388">
        <f t="shared" si="243"/>
        <v>0</v>
      </c>
      <c r="E507" s="388">
        <f t="shared" si="243"/>
        <v>0</v>
      </c>
      <c r="F507" s="398">
        <f t="shared" si="243"/>
        <v>0</v>
      </c>
      <c r="G507" s="400">
        <f t="shared" si="243"/>
        <v>0</v>
      </c>
      <c r="H507" s="388">
        <f t="shared" si="243"/>
        <v>0</v>
      </c>
      <c r="I507" s="388">
        <f t="shared" si="243"/>
        <v>0</v>
      </c>
      <c r="J507" s="389">
        <f t="shared" si="243"/>
        <v>0</v>
      </c>
      <c r="K507" s="394">
        <f t="shared" si="243"/>
        <v>0</v>
      </c>
      <c r="L507" s="388">
        <f t="shared" si="243"/>
        <v>0</v>
      </c>
      <c r="M507" s="388">
        <f t="shared" si="243"/>
        <v>0</v>
      </c>
      <c r="N507" s="389">
        <f t="shared" si="243"/>
        <v>0</v>
      </c>
      <c r="O507" s="16"/>
      <c r="P507" s="16"/>
      <c r="Q507" s="16"/>
      <c r="R507" s="16"/>
      <c r="S507" s="16"/>
      <c r="T507" s="16"/>
      <c r="U507" s="16"/>
      <c r="V507" s="16"/>
      <c r="W507" s="16"/>
      <c r="X507" s="16"/>
      <c r="Y507" s="16"/>
      <c r="Z507" s="16"/>
      <c r="AA507" s="16"/>
      <c r="AB507" s="16"/>
      <c r="AC507" s="16"/>
      <c r="AD507" s="16"/>
      <c r="AE507" s="16"/>
      <c r="AF507" s="16"/>
      <c r="AG507" s="16"/>
      <c r="AH507" s="16"/>
      <c r="AI507" s="16"/>
      <c r="AJ507" s="16"/>
      <c r="AK507" s="16"/>
      <c r="AL507" s="16"/>
      <c r="AM507" s="16"/>
      <c r="AN507" s="16"/>
      <c r="AO507" s="16"/>
      <c r="AP507" s="16"/>
      <c r="AQ507" s="16"/>
      <c r="AR507" s="16"/>
      <c r="AS507" s="16"/>
      <c r="AT507" s="16"/>
      <c r="AU507" s="16"/>
      <c r="AV507" s="16"/>
      <c r="AW507" s="16"/>
    </row>
    <row r="508" spans="1:49" s="15" customFormat="1" x14ac:dyDescent="0.25">
      <c r="A508" s="18" t="s">
        <v>9</v>
      </c>
      <c r="B508" s="373" t="s">
        <v>189</v>
      </c>
      <c r="C508" s="394">
        <f t="shared" ref="C508:N508" si="244">C409+C458-(C421-(C520-C495))+C483</f>
        <v>0</v>
      </c>
      <c r="D508" s="388">
        <f t="shared" si="244"/>
        <v>1.337</v>
      </c>
      <c r="E508" s="388">
        <f t="shared" si="244"/>
        <v>0.317</v>
      </c>
      <c r="F508" s="398">
        <f t="shared" si="244"/>
        <v>1.1359999999999999</v>
      </c>
      <c r="G508" s="400">
        <f t="shared" si="244"/>
        <v>0</v>
      </c>
      <c r="H508" s="388">
        <f t="shared" si="244"/>
        <v>1.337</v>
      </c>
      <c r="I508" s="388">
        <f t="shared" si="244"/>
        <v>0.317</v>
      </c>
      <c r="J508" s="389">
        <f t="shared" si="244"/>
        <v>1.1359999999999999</v>
      </c>
      <c r="K508" s="394">
        <f t="shared" si="244"/>
        <v>0</v>
      </c>
      <c r="L508" s="388">
        <f t="shared" si="244"/>
        <v>1.337</v>
      </c>
      <c r="M508" s="388">
        <f t="shared" si="244"/>
        <v>0.317</v>
      </c>
      <c r="N508" s="389">
        <f t="shared" si="244"/>
        <v>1.1359999999999999</v>
      </c>
      <c r="O508" s="16"/>
      <c r="P508" s="16"/>
      <c r="Q508" s="16"/>
      <c r="R508" s="16"/>
      <c r="S508" s="16"/>
      <c r="T508" s="16"/>
      <c r="U508" s="16"/>
      <c r="V508" s="16"/>
      <c r="W508" s="16"/>
      <c r="X508" s="16"/>
      <c r="Y508" s="16"/>
      <c r="Z508" s="16"/>
      <c r="AA508" s="16"/>
      <c r="AB508" s="16"/>
      <c r="AC508" s="16"/>
      <c r="AD508" s="16"/>
      <c r="AE508" s="16"/>
      <c r="AF508" s="16"/>
      <c r="AG508" s="16"/>
      <c r="AH508" s="16"/>
      <c r="AI508" s="16"/>
      <c r="AJ508" s="16"/>
      <c r="AK508" s="16"/>
      <c r="AL508" s="16"/>
      <c r="AM508" s="16"/>
      <c r="AN508" s="16"/>
      <c r="AO508" s="16"/>
      <c r="AP508" s="16"/>
      <c r="AQ508" s="16"/>
      <c r="AR508" s="16"/>
      <c r="AS508" s="16"/>
      <c r="AT508" s="16"/>
      <c r="AU508" s="16"/>
      <c r="AV508" s="16"/>
      <c r="AW508" s="16"/>
    </row>
    <row r="509" spans="1:49" s="15" customFormat="1" x14ac:dyDescent="0.25">
      <c r="A509" s="18" t="s">
        <v>10</v>
      </c>
      <c r="B509" s="373" t="s">
        <v>189</v>
      </c>
      <c r="C509" s="394">
        <f t="shared" ref="C509:M509" si="245">C410+C459-(C422-(C521-C496))+C484</f>
        <v>0.53600000000000003</v>
      </c>
      <c r="D509" s="388">
        <f t="shared" si="245"/>
        <v>0.41099999999999992</v>
      </c>
      <c r="E509" s="388">
        <f t="shared" si="245"/>
        <v>0.13600000000000001</v>
      </c>
      <c r="F509" s="398">
        <f t="shared" si="245"/>
        <v>2.3839999999999999</v>
      </c>
      <c r="G509" s="400">
        <f t="shared" si="245"/>
        <v>0</v>
      </c>
      <c r="H509" s="388">
        <f t="shared" si="245"/>
        <v>0.91700000000000004</v>
      </c>
      <c r="I509" s="388">
        <f t="shared" si="245"/>
        <v>0</v>
      </c>
      <c r="J509" s="389">
        <f t="shared" si="245"/>
        <v>2.5499999999999998</v>
      </c>
      <c r="K509" s="394">
        <f t="shared" si="245"/>
        <v>0</v>
      </c>
      <c r="L509" s="388">
        <f t="shared" si="245"/>
        <v>0.91700000000000004</v>
      </c>
      <c r="M509" s="388">
        <f t="shared" si="245"/>
        <v>0</v>
      </c>
      <c r="N509" s="389">
        <f>N410+N459-(N422-(N521-N496))+N484</f>
        <v>2.5499999999999998</v>
      </c>
      <c r="O509" s="16"/>
      <c r="P509" s="16"/>
      <c r="Q509" s="16"/>
      <c r="R509" s="16"/>
      <c r="S509" s="16"/>
      <c r="T509" s="16"/>
      <c r="U509" s="16"/>
      <c r="V509" s="16"/>
      <c r="W509" s="16"/>
      <c r="X509" s="16"/>
      <c r="Y509" s="16"/>
      <c r="Z509" s="16"/>
      <c r="AA509" s="16"/>
      <c r="AB509" s="16"/>
      <c r="AC509" s="16"/>
      <c r="AD509" s="16"/>
      <c r="AE509" s="16"/>
      <c r="AF509" s="16"/>
      <c r="AG509" s="16"/>
      <c r="AH509" s="16"/>
      <c r="AI509" s="16"/>
      <c r="AJ509" s="16"/>
      <c r="AK509" s="16"/>
      <c r="AL509" s="16"/>
      <c r="AM509" s="16"/>
      <c r="AN509" s="16"/>
      <c r="AO509" s="16"/>
      <c r="AP509" s="16"/>
      <c r="AQ509" s="16"/>
      <c r="AR509" s="16"/>
      <c r="AS509" s="16"/>
      <c r="AT509" s="16"/>
      <c r="AU509" s="16"/>
      <c r="AV509" s="16"/>
      <c r="AW509" s="16"/>
    </row>
    <row r="510" spans="1:49" x14ac:dyDescent="0.25">
      <c r="A510" s="371" t="s">
        <v>79</v>
      </c>
      <c r="B510" s="372" t="s">
        <v>189</v>
      </c>
      <c r="C510" s="392">
        <f t="shared" ref="C510:N510" si="246">SUM(C511:C521)</f>
        <v>199.876</v>
      </c>
      <c r="D510" s="383">
        <f t="shared" si="246"/>
        <v>95.283000000000001</v>
      </c>
      <c r="E510" s="383">
        <f t="shared" si="246"/>
        <v>99.191000000000003</v>
      </c>
      <c r="F510" s="396">
        <f t="shared" si="246"/>
        <v>92.545500000000004</v>
      </c>
      <c r="G510" s="382">
        <f t="shared" si="246"/>
        <v>188.49025</v>
      </c>
      <c r="H510" s="383">
        <f t="shared" si="246"/>
        <v>90.269000000000005</v>
      </c>
      <c r="I510" s="383">
        <f t="shared" si="246"/>
        <v>96.867499999999978</v>
      </c>
      <c r="J510" s="384">
        <f t="shared" si="246"/>
        <v>93.872250000000008</v>
      </c>
      <c r="K510" s="392">
        <f t="shared" si="246"/>
        <v>186.49962499999998</v>
      </c>
      <c r="L510" s="383">
        <f t="shared" si="246"/>
        <v>89.869</v>
      </c>
      <c r="M510" s="383">
        <f t="shared" si="246"/>
        <v>95.953000000000003</v>
      </c>
      <c r="N510" s="384">
        <f t="shared" si="246"/>
        <v>96.204499999999996</v>
      </c>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row>
    <row r="511" spans="1:49" s="15" customFormat="1" x14ac:dyDescent="0.25">
      <c r="A511" s="18" t="s">
        <v>0</v>
      </c>
      <c r="B511" s="373" t="s">
        <v>189</v>
      </c>
      <c r="C511" s="394">
        <f>IF(C412&gt;=0.5*C449,C412-0.5*C449,0)+C486</f>
        <v>8.7315000000000005</v>
      </c>
      <c r="D511" s="388">
        <f t="shared" ref="D511:N511" si="247">IF(D412&gt;=0.5*D449,D412-0.5*D449,0)+D486</f>
        <v>49.252000000000002</v>
      </c>
      <c r="E511" s="388">
        <f t="shared" si="247"/>
        <v>21.0105</v>
      </c>
      <c r="F511" s="398">
        <f t="shared" si="247"/>
        <v>39.660000000000004</v>
      </c>
      <c r="G511" s="400">
        <f t="shared" si="247"/>
        <v>3.7965</v>
      </c>
      <c r="H511" s="388">
        <f t="shared" si="247"/>
        <v>49.237000000000002</v>
      </c>
      <c r="I511" s="388">
        <f t="shared" si="247"/>
        <v>20.141500000000001</v>
      </c>
      <c r="J511" s="389">
        <f t="shared" si="247"/>
        <v>39.027999999999999</v>
      </c>
      <c r="K511" s="394">
        <f t="shared" si="247"/>
        <v>3.4965000000000028</v>
      </c>
      <c r="L511" s="388">
        <f t="shared" si="247"/>
        <v>48.962000000000003</v>
      </c>
      <c r="M511" s="388">
        <f t="shared" si="247"/>
        <v>19.9665</v>
      </c>
      <c r="N511" s="389">
        <f t="shared" si="247"/>
        <v>41.74</v>
      </c>
      <c r="O511" s="16"/>
      <c r="P511" s="16"/>
      <c r="Q511" s="16"/>
      <c r="R511" s="16"/>
      <c r="S511" s="16"/>
      <c r="T511" s="16"/>
      <c r="U511" s="16"/>
      <c r="V511" s="16"/>
      <c r="W511" s="16"/>
      <c r="X511" s="16"/>
      <c r="Y511" s="16"/>
      <c r="Z511" s="16"/>
      <c r="AA511" s="16"/>
      <c r="AB511" s="16"/>
      <c r="AC511" s="16"/>
      <c r="AD511" s="16"/>
      <c r="AE511" s="16"/>
      <c r="AF511" s="16"/>
      <c r="AG511" s="16"/>
      <c r="AH511" s="16"/>
      <c r="AI511" s="16"/>
      <c r="AJ511" s="16"/>
      <c r="AK511" s="16"/>
      <c r="AL511" s="16"/>
      <c r="AM511" s="16"/>
      <c r="AN511" s="16"/>
      <c r="AO511" s="16"/>
      <c r="AP511" s="16"/>
      <c r="AQ511" s="16"/>
      <c r="AR511" s="16"/>
      <c r="AS511" s="16"/>
      <c r="AT511" s="16"/>
      <c r="AU511" s="16"/>
      <c r="AV511" s="16"/>
      <c r="AW511" s="16"/>
    </row>
    <row r="512" spans="1:49" s="15" customFormat="1" x14ac:dyDescent="0.25">
      <c r="A512" s="18" t="s">
        <v>1</v>
      </c>
      <c r="B512" s="373" t="s">
        <v>189</v>
      </c>
      <c r="C512" s="394">
        <f t="shared" ref="C512:N512" si="248">IF(C413&gt;=0.5*C450,C413-0.5*C450,0)+C487</f>
        <v>0</v>
      </c>
      <c r="D512" s="388">
        <f t="shared" si="248"/>
        <v>5.7649999999999997</v>
      </c>
      <c r="E512" s="388">
        <f t="shared" si="248"/>
        <v>1.498</v>
      </c>
      <c r="F512" s="398">
        <f t="shared" si="248"/>
        <v>22.252500000000001</v>
      </c>
      <c r="G512" s="400">
        <f t="shared" si="248"/>
        <v>0</v>
      </c>
      <c r="H512" s="388">
        <f t="shared" si="248"/>
        <v>5.7649999999999997</v>
      </c>
      <c r="I512" s="388">
        <f t="shared" si="248"/>
        <v>1.4980000000000002</v>
      </c>
      <c r="J512" s="389">
        <f t="shared" si="248"/>
        <v>22.252500000000001</v>
      </c>
      <c r="K512" s="394">
        <f t="shared" si="248"/>
        <v>0</v>
      </c>
      <c r="L512" s="388">
        <f t="shared" si="248"/>
        <v>5.64</v>
      </c>
      <c r="M512" s="388">
        <f t="shared" si="248"/>
        <v>1.4230000000000009</v>
      </c>
      <c r="N512" s="389">
        <f t="shared" si="248"/>
        <v>22.137499999999999</v>
      </c>
      <c r="O512" s="16"/>
      <c r="P512" s="16"/>
      <c r="Q512" s="16"/>
      <c r="R512" s="16"/>
      <c r="S512" s="16"/>
      <c r="T512" s="16"/>
      <c r="U512" s="16"/>
      <c r="V512" s="16"/>
      <c r="W512" s="16"/>
      <c r="X512" s="16"/>
      <c r="Y512" s="16"/>
      <c r="Z512" s="16"/>
      <c r="AA512" s="16"/>
      <c r="AB512" s="16"/>
      <c r="AC512" s="16"/>
      <c r="AD512" s="16"/>
      <c r="AE512" s="16"/>
      <c r="AF512" s="16"/>
      <c r="AG512" s="16"/>
      <c r="AH512" s="16"/>
      <c r="AI512" s="16"/>
      <c r="AJ512" s="16"/>
      <c r="AK512" s="16"/>
      <c r="AL512" s="16"/>
      <c r="AM512" s="16"/>
      <c r="AN512" s="16"/>
      <c r="AO512" s="16"/>
      <c r="AP512" s="16"/>
      <c r="AQ512" s="16"/>
      <c r="AR512" s="16"/>
      <c r="AS512" s="16"/>
      <c r="AT512" s="16"/>
      <c r="AU512" s="16"/>
      <c r="AV512" s="16"/>
      <c r="AW512" s="16"/>
    </row>
    <row r="513" spans="1:49" s="15" customFormat="1" x14ac:dyDescent="0.25">
      <c r="A513" s="18" t="s">
        <v>2</v>
      </c>
      <c r="B513" s="373" t="s">
        <v>189</v>
      </c>
      <c r="C513" s="394">
        <f t="shared" ref="C513:N513" si="249">IF(C414&gt;=0.5*C451,C414-0.5*C451,0)+C488</f>
        <v>110.39700000000001</v>
      </c>
      <c r="D513" s="388">
        <f t="shared" si="249"/>
        <v>35.265999999999998</v>
      </c>
      <c r="E513" s="388">
        <f t="shared" si="249"/>
        <v>42.646499999999996</v>
      </c>
      <c r="F513" s="398">
        <f t="shared" si="249"/>
        <v>16.477</v>
      </c>
      <c r="G513" s="400">
        <f t="shared" si="249"/>
        <v>102.001</v>
      </c>
      <c r="H513" s="388">
        <f t="shared" si="249"/>
        <v>35.267000000000003</v>
      </c>
      <c r="I513" s="388">
        <f t="shared" si="249"/>
        <v>42.177499999999995</v>
      </c>
      <c r="J513" s="389">
        <f t="shared" si="249"/>
        <v>16.477</v>
      </c>
      <c r="K513" s="394">
        <f t="shared" si="249"/>
        <v>102.001</v>
      </c>
      <c r="L513" s="388">
        <f t="shared" si="249"/>
        <v>35.267000000000003</v>
      </c>
      <c r="M513" s="388">
        <f t="shared" si="249"/>
        <v>42.1785</v>
      </c>
      <c r="N513" s="389">
        <f t="shared" si="249"/>
        <v>16.477</v>
      </c>
      <c r="O513" s="16"/>
      <c r="P513" s="16"/>
      <c r="Q513" s="16"/>
      <c r="R513" s="16"/>
      <c r="S513" s="16"/>
      <c r="T513" s="16"/>
      <c r="U513" s="16"/>
      <c r="V513" s="16"/>
      <c r="W513" s="16"/>
      <c r="X513" s="16"/>
      <c r="Y513" s="16"/>
      <c r="Z513" s="16"/>
      <c r="AA513" s="16"/>
      <c r="AB513" s="16"/>
      <c r="AC513" s="16"/>
      <c r="AD513" s="16"/>
      <c r="AE513" s="16"/>
      <c r="AF513" s="16"/>
      <c r="AG513" s="16"/>
      <c r="AH513" s="16"/>
      <c r="AI513" s="16"/>
      <c r="AJ513" s="16"/>
      <c r="AK513" s="16"/>
      <c r="AL513" s="16"/>
      <c r="AM513" s="16"/>
      <c r="AN513" s="16"/>
      <c r="AO513" s="16"/>
      <c r="AP513" s="16"/>
      <c r="AQ513" s="16"/>
      <c r="AR513" s="16"/>
      <c r="AS513" s="16"/>
      <c r="AT513" s="16"/>
      <c r="AU513" s="16"/>
      <c r="AV513" s="16"/>
      <c r="AW513" s="16"/>
    </row>
    <row r="514" spans="1:49" s="15" customFormat="1" x14ac:dyDescent="0.25">
      <c r="A514" s="18" t="s">
        <v>3</v>
      </c>
      <c r="B514" s="373" t="s">
        <v>189</v>
      </c>
      <c r="C514" s="394">
        <f t="shared" ref="C514:N514" si="250">IF(C415&gt;=0.5*C452,C415-0.5*C452,0)+C489</f>
        <v>73</v>
      </c>
      <c r="D514" s="388">
        <f t="shared" si="250"/>
        <v>5</v>
      </c>
      <c r="E514" s="388">
        <f t="shared" si="250"/>
        <v>13.3</v>
      </c>
      <c r="F514" s="398">
        <f t="shared" si="250"/>
        <v>4.2965000000000018</v>
      </c>
      <c r="G514" s="400">
        <f t="shared" si="250"/>
        <v>73</v>
      </c>
      <c r="H514" s="388">
        <f t="shared" si="250"/>
        <v>0</v>
      </c>
      <c r="I514" s="388">
        <f t="shared" si="250"/>
        <v>13.851999999999995</v>
      </c>
      <c r="J514" s="389">
        <f t="shared" si="250"/>
        <v>6.6630000000000091</v>
      </c>
      <c r="K514" s="394">
        <f t="shared" si="250"/>
        <v>73</v>
      </c>
      <c r="L514" s="388">
        <f t="shared" si="250"/>
        <v>0</v>
      </c>
      <c r="M514" s="388">
        <f t="shared" si="250"/>
        <v>13.852000000000009</v>
      </c>
      <c r="N514" s="389">
        <f t="shared" si="250"/>
        <v>6.6629999999999949</v>
      </c>
      <c r="O514" s="16"/>
      <c r="P514" s="16"/>
      <c r="Q514" s="16"/>
      <c r="R514" s="16"/>
      <c r="S514" s="16"/>
      <c r="T514" s="16"/>
      <c r="U514" s="16"/>
      <c r="V514" s="16"/>
      <c r="W514" s="16"/>
      <c r="X514" s="16"/>
      <c r="Y514" s="16"/>
      <c r="Z514" s="16"/>
      <c r="AA514" s="16"/>
      <c r="AB514" s="16"/>
      <c r="AC514" s="16"/>
      <c r="AD514" s="16"/>
      <c r="AE514" s="16"/>
      <c r="AF514" s="16"/>
      <c r="AG514" s="16"/>
      <c r="AH514" s="16"/>
      <c r="AI514" s="16"/>
      <c r="AJ514" s="16"/>
      <c r="AK514" s="16"/>
      <c r="AL514" s="16"/>
      <c r="AM514" s="16"/>
      <c r="AN514" s="16"/>
      <c r="AO514" s="16"/>
      <c r="AP514" s="16"/>
      <c r="AQ514" s="16"/>
      <c r="AR514" s="16"/>
      <c r="AS514" s="16"/>
      <c r="AT514" s="16"/>
      <c r="AU514" s="16"/>
      <c r="AV514" s="16"/>
      <c r="AW514" s="16"/>
    </row>
    <row r="515" spans="1:49" s="15" customFormat="1" x14ac:dyDescent="0.25">
      <c r="A515" s="18" t="s">
        <v>4</v>
      </c>
      <c r="B515" s="373" t="s">
        <v>189</v>
      </c>
      <c r="C515" s="394">
        <f t="shared" ref="C515:N515" si="251">IF(C416&gt;=0.5*C453,C416-0.5*C453,0)+C490</f>
        <v>0</v>
      </c>
      <c r="D515" s="388">
        <f t="shared" si="251"/>
        <v>0</v>
      </c>
      <c r="E515" s="388">
        <f t="shared" si="251"/>
        <v>0</v>
      </c>
      <c r="F515" s="398">
        <f t="shared" si="251"/>
        <v>0</v>
      </c>
      <c r="G515" s="400">
        <f t="shared" si="251"/>
        <v>0</v>
      </c>
      <c r="H515" s="388">
        <f t="shared" si="251"/>
        <v>0</v>
      </c>
      <c r="I515" s="388">
        <f t="shared" si="251"/>
        <v>0</v>
      </c>
      <c r="J515" s="389">
        <f t="shared" si="251"/>
        <v>0</v>
      </c>
      <c r="K515" s="394">
        <f t="shared" si="251"/>
        <v>0</v>
      </c>
      <c r="L515" s="388">
        <f t="shared" si="251"/>
        <v>0</v>
      </c>
      <c r="M515" s="388">
        <f t="shared" si="251"/>
        <v>0</v>
      </c>
      <c r="N515" s="389">
        <f t="shared" si="251"/>
        <v>0</v>
      </c>
      <c r="O515" s="16"/>
      <c r="P515" s="16"/>
      <c r="Q515" s="16"/>
      <c r="R515" s="16"/>
      <c r="S515" s="16"/>
      <c r="T515" s="16"/>
      <c r="U515" s="16"/>
      <c r="V515" s="16"/>
      <c r="W515" s="16"/>
      <c r="X515" s="16"/>
      <c r="Y515" s="16"/>
      <c r="Z515" s="16"/>
      <c r="AA515" s="16"/>
      <c r="AB515" s="16"/>
      <c r="AC515" s="16"/>
      <c r="AD515" s="16"/>
      <c r="AE515" s="16"/>
      <c r="AF515" s="16"/>
      <c r="AG515" s="16"/>
      <c r="AH515" s="16"/>
      <c r="AI515" s="16"/>
      <c r="AJ515" s="16"/>
      <c r="AK515" s="16"/>
      <c r="AL515" s="16"/>
      <c r="AM515" s="16"/>
      <c r="AN515" s="16"/>
      <c r="AO515" s="16"/>
      <c r="AP515" s="16"/>
      <c r="AQ515" s="16"/>
      <c r="AR515" s="16"/>
      <c r="AS515" s="16"/>
      <c r="AT515" s="16"/>
      <c r="AU515" s="16"/>
      <c r="AV515" s="16"/>
      <c r="AW515" s="16"/>
    </row>
    <row r="516" spans="1:49" s="15" customFormat="1" x14ac:dyDescent="0.25">
      <c r="A516" s="18" t="s">
        <v>5</v>
      </c>
      <c r="B516" s="373" t="s">
        <v>189</v>
      </c>
      <c r="C516" s="394">
        <f t="shared" ref="C516:N516" si="252">IF(C417&gt;=0.5*C454,C417-0.5*C454,0)+C491</f>
        <v>0</v>
      </c>
      <c r="D516" s="388">
        <f t="shared" si="252"/>
        <v>0</v>
      </c>
      <c r="E516" s="388">
        <f t="shared" si="252"/>
        <v>0</v>
      </c>
      <c r="F516" s="398">
        <f t="shared" si="252"/>
        <v>0</v>
      </c>
      <c r="G516" s="400">
        <f t="shared" si="252"/>
        <v>0</v>
      </c>
      <c r="H516" s="388">
        <f t="shared" si="252"/>
        <v>0</v>
      </c>
      <c r="I516" s="388">
        <f t="shared" si="252"/>
        <v>0</v>
      </c>
      <c r="J516" s="389">
        <f t="shared" si="252"/>
        <v>0</v>
      </c>
      <c r="K516" s="394">
        <f t="shared" si="252"/>
        <v>0</v>
      </c>
      <c r="L516" s="388">
        <f t="shared" si="252"/>
        <v>0</v>
      </c>
      <c r="M516" s="388">
        <f t="shared" si="252"/>
        <v>0</v>
      </c>
      <c r="N516" s="389">
        <f t="shared" si="252"/>
        <v>0</v>
      </c>
      <c r="O516" s="16"/>
      <c r="P516" s="16"/>
      <c r="Q516" s="16"/>
      <c r="R516" s="16"/>
      <c r="S516" s="16"/>
      <c r="T516" s="16"/>
      <c r="U516" s="16"/>
      <c r="V516" s="16"/>
      <c r="W516" s="16"/>
      <c r="X516" s="16"/>
      <c r="Y516" s="16"/>
      <c r="Z516" s="16"/>
      <c r="AA516" s="16"/>
      <c r="AB516" s="16"/>
      <c r="AC516" s="16"/>
      <c r="AD516" s="16"/>
      <c r="AE516" s="16"/>
      <c r="AF516" s="16"/>
      <c r="AG516" s="16"/>
      <c r="AH516" s="16"/>
      <c r="AI516" s="16"/>
      <c r="AJ516" s="16"/>
      <c r="AK516" s="16"/>
      <c r="AL516" s="16"/>
      <c r="AM516" s="16"/>
      <c r="AN516" s="16"/>
      <c r="AO516" s="16"/>
      <c r="AP516" s="16"/>
      <c r="AQ516" s="16"/>
      <c r="AR516" s="16"/>
      <c r="AS516" s="16"/>
      <c r="AT516" s="16"/>
      <c r="AU516" s="16"/>
      <c r="AV516" s="16"/>
      <c r="AW516" s="16"/>
    </row>
    <row r="517" spans="1:49" s="15" customFormat="1" x14ac:dyDescent="0.25">
      <c r="A517" s="18" t="s">
        <v>6</v>
      </c>
      <c r="B517" s="373" t="s">
        <v>189</v>
      </c>
      <c r="C517" s="394">
        <f t="shared" ref="C517:N517" si="253">IF(C418&gt;=0.5*C455,C418-0.5*C455,0)+C492</f>
        <v>0</v>
      </c>
      <c r="D517" s="388">
        <f t="shared" si="253"/>
        <v>0</v>
      </c>
      <c r="E517" s="388">
        <f t="shared" si="253"/>
        <v>0</v>
      </c>
      <c r="F517" s="398">
        <f t="shared" si="253"/>
        <v>0</v>
      </c>
      <c r="G517" s="400">
        <f t="shared" si="253"/>
        <v>0</v>
      </c>
      <c r="H517" s="388">
        <f t="shared" si="253"/>
        <v>0</v>
      </c>
      <c r="I517" s="388">
        <f t="shared" si="253"/>
        <v>0</v>
      </c>
      <c r="J517" s="389">
        <f t="shared" si="253"/>
        <v>0</v>
      </c>
      <c r="K517" s="394">
        <f t="shared" si="253"/>
        <v>0</v>
      </c>
      <c r="L517" s="388">
        <f t="shared" si="253"/>
        <v>0</v>
      </c>
      <c r="M517" s="388">
        <f t="shared" si="253"/>
        <v>0</v>
      </c>
      <c r="N517" s="389">
        <f t="shared" si="253"/>
        <v>0</v>
      </c>
      <c r="O517" s="16"/>
      <c r="P517" s="16"/>
      <c r="Q517" s="16"/>
      <c r="R517" s="16"/>
      <c r="S517" s="16"/>
      <c r="T517" s="16"/>
      <c r="U517" s="16"/>
      <c r="V517" s="16"/>
      <c r="W517" s="16"/>
      <c r="X517" s="16"/>
      <c r="Y517" s="16"/>
      <c r="Z517" s="16"/>
      <c r="AA517" s="16"/>
      <c r="AB517" s="16"/>
      <c r="AC517" s="16"/>
      <c r="AD517" s="16"/>
      <c r="AE517" s="16"/>
      <c r="AF517" s="16"/>
      <c r="AG517" s="16"/>
      <c r="AH517" s="16"/>
      <c r="AI517" s="16"/>
      <c r="AJ517" s="16"/>
      <c r="AK517" s="16"/>
      <c r="AL517" s="16"/>
      <c r="AM517" s="16"/>
      <c r="AN517" s="16"/>
      <c r="AO517" s="16"/>
      <c r="AP517" s="16"/>
      <c r="AQ517" s="16"/>
      <c r="AR517" s="16"/>
      <c r="AS517" s="16"/>
      <c r="AT517" s="16"/>
      <c r="AU517" s="16"/>
      <c r="AV517" s="16"/>
      <c r="AW517" s="16"/>
    </row>
    <row r="518" spans="1:49" s="15" customFormat="1" x14ac:dyDescent="0.25">
      <c r="A518" s="18" t="s">
        <v>7</v>
      </c>
      <c r="B518" s="373" t="s">
        <v>189</v>
      </c>
      <c r="C518" s="394">
        <f t="shared" ref="C518:N518" si="254">IF(C419&gt;=0.5*C456,C419-0.5*C456,0)+C493</f>
        <v>7.3514999999999997</v>
      </c>
      <c r="D518" s="388">
        <f t="shared" si="254"/>
        <v>0</v>
      </c>
      <c r="E518" s="388">
        <f t="shared" si="254"/>
        <v>20.04</v>
      </c>
      <c r="F518" s="398">
        <f t="shared" si="254"/>
        <v>9.0875000000000004</v>
      </c>
      <c r="G518" s="400">
        <f t="shared" si="254"/>
        <v>8.7607499999999998</v>
      </c>
      <c r="H518" s="388">
        <f t="shared" si="254"/>
        <v>0</v>
      </c>
      <c r="I518" s="388">
        <f t="shared" si="254"/>
        <v>18.366500000000002</v>
      </c>
      <c r="J518" s="389">
        <f t="shared" si="254"/>
        <v>9.3517499999999973</v>
      </c>
      <c r="K518" s="394">
        <f t="shared" si="254"/>
        <v>7.0701250000000009</v>
      </c>
      <c r="L518" s="388">
        <f t="shared" si="254"/>
        <v>0</v>
      </c>
      <c r="M518" s="388">
        <f t="shared" si="254"/>
        <v>17.701000000000001</v>
      </c>
      <c r="N518" s="389">
        <f t="shared" si="254"/>
        <v>9.0870000000000015</v>
      </c>
      <c r="O518" s="16"/>
      <c r="P518" s="16"/>
      <c r="Q518" s="16"/>
      <c r="R518" s="16"/>
      <c r="S518" s="16"/>
      <c r="T518" s="16"/>
      <c r="U518" s="16"/>
      <c r="V518" s="16"/>
      <c r="W518" s="16"/>
      <c r="X518" s="16"/>
      <c r="Y518" s="16"/>
      <c r="Z518" s="16"/>
      <c r="AA518" s="16"/>
      <c r="AB518" s="16"/>
      <c r="AC518" s="16"/>
      <c r="AD518" s="16"/>
      <c r="AE518" s="16"/>
      <c r="AF518" s="16"/>
      <c r="AG518" s="16"/>
      <c r="AH518" s="16"/>
      <c r="AI518" s="16"/>
      <c r="AJ518" s="16"/>
      <c r="AK518" s="16"/>
      <c r="AL518" s="16"/>
      <c r="AM518" s="16"/>
      <c r="AN518" s="16"/>
      <c r="AO518" s="16"/>
      <c r="AP518" s="16"/>
      <c r="AQ518" s="16"/>
      <c r="AR518" s="16"/>
      <c r="AS518" s="16"/>
      <c r="AT518" s="16"/>
      <c r="AU518" s="16"/>
      <c r="AV518" s="16"/>
      <c r="AW518" s="16"/>
    </row>
    <row r="519" spans="1:49" s="15" customFormat="1" x14ac:dyDescent="0.25">
      <c r="A519" s="18" t="s">
        <v>8</v>
      </c>
      <c r="B519" s="373" t="s">
        <v>189</v>
      </c>
      <c r="C519" s="394">
        <f t="shared" ref="C519:N519" si="255">IF(C420&gt;=0.5*C457,C420-0.5*C457,0)+C494</f>
        <v>0</v>
      </c>
      <c r="D519" s="388">
        <f t="shared" si="255"/>
        <v>0</v>
      </c>
      <c r="E519" s="388">
        <f t="shared" si="255"/>
        <v>0</v>
      </c>
      <c r="F519" s="398">
        <f t="shared" si="255"/>
        <v>0</v>
      </c>
      <c r="G519" s="400">
        <f t="shared" si="255"/>
        <v>0</v>
      </c>
      <c r="H519" s="388">
        <f t="shared" si="255"/>
        <v>0</v>
      </c>
      <c r="I519" s="388">
        <f t="shared" si="255"/>
        <v>0</v>
      </c>
      <c r="J519" s="389">
        <f t="shared" si="255"/>
        <v>0</v>
      </c>
      <c r="K519" s="394">
        <f t="shared" si="255"/>
        <v>0</v>
      </c>
      <c r="L519" s="388">
        <f t="shared" si="255"/>
        <v>0</v>
      </c>
      <c r="M519" s="388">
        <f t="shared" si="255"/>
        <v>0</v>
      </c>
      <c r="N519" s="389">
        <f t="shared" si="255"/>
        <v>0</v>
      </c>
      <c r="O519" s="16"/>
      <c r="P519" s="16"/>
      <c r="Q519" s="16"/>
      <c r="R519" s="16"/>
      <c r="S519" s="16"/>
      <c r="T519" s="16"/>
      <c r="U519" s="16"/>
      <c r="V519" s="16"/>
      <c r="W519" s="16"/>
      <c r="X519" s="16"/>
      <c r="Y519" s="16"/>
      <c r="Z519" s="16"/>
      <c r="AA519" s="16"/>
      <c r="AB519" s="16"/>
      <c r="AC519" s="16"/>
      <c r="AD519" s="16"/>
      <c r="AE519" s="16"/>
      <c r="AF519" s="16"/>
      <c r="AG519" s="16"/>
      <c r="AH519" s="16"/>
      <c r="AI519" s="16"/>
      <c r="AJ519" s="16"/>
      <c r="AK519" s="16"/>
      <c r="AL519" s="16"/>
      <c r="AM519" s="16"/>
      <c r="AN519" s="16"/>
      <c r="AO519" s="16"/>
      <c r="AP519" s="16"/>
      <c r="AQ519" s="16"/>
      <c r="AR519" s="16"/>
      <c r="AS519" s="16"/>
      <c r="AT519" s="16"/>
      <c r="AU519" s="16"/>
      <c r="AV519" s="16"/>
      <c r="AW519" s="16"/>
    </row>
    <row r="520" spans="1:49" s="15" customFormat="1" x14ac:dyDescent="0.25">
      <c r="A520" s="18" t="s">
        <v>9</v>
      </c>
      <c r="B520" s="373" t="s">
        <v>189</v>
      </c>
      <c r="C520" s="394">
        <f t="shared" ref="C520:N520" si="256">IF(C421&gt;=0.5*C458,C421-0.5*C458,0)+C495</f>
        <v>0.03</v>
      </c>
      <c r="D520" s="388">
        <f t="shared" si="256"/>
        <v>0</v>
      </c>
      <c r="E520" s="388">
        <f t="shared" si="256"/>
        <v>0.25</v>
      </c>
      <c r="F520" s="398">
        <f t="shared" si="256"/>
        <v>0.1</v>
      </c>
      <c r="G520" s="400">
        <f t="shared" si="256"/>
        <v>0.03</v>
      </c>
      <c r="H520" s="388">
        <f t="shared" si="256"/>
        <v>0</v>
      </c>
      <c r="I520" s="388">
        <f t="shared" si="256"/>
        <v>0.25</v>
      </c>
      <c r="J520" s="389">
        <f t="shared" si="256"/>
        <v>0.1</v>
      </c>
      <c r="K520" s="394">
        <f t="shared" si="256"/>
        <v>0.03</v>
      </c>
      <c r="L520" s="388">
        <f t="shared" si="256"/>
        <v>0</v>
      </c>
      <c r="M520" s="388">
        <f t="shared" si="256"/>
        <v>0.25</v>
      </c>
      <c r="N520" s="389">
        <f t="shared" si="256"/>
        <v>0.1</v>
      </c>
      <c r="O520" s="16"/>
      <c r="P520" s="16"/>
      <c r="Q520" s="16"/>
      <c r="R520" s="16"/>
      <c r="S520" s="16"/>
      <c r="T520" s="16"/>
      <c r="U520" s="16"/>
      <c r="V520" s="16"/>
      <c r="W520" s="16"/>
      <c r="X520" s="16"/>
      <c r="Y520" s="16"/>
      <c r="Z520" s="16"/>
      <c r="AA520" s="16"/>
      <c r="AB520" s="16"/>
      <c r="AC520" s="16"/>
      <c r="AD520" s="16"/>
      <c r="AE520" s="16"/>
      <c r="AF520" s="16"/>
      <c r="AG520" s="16"/>
      <c r="AH520" s="16"/>
      <c r="AI520" s="16"/>
      <c r="AJ520" s="16"/>
      <c r="AK520" s="16"/>
      <c r="AL520" s="16"/>
      <c r="AM520" s="16"/>
      <c r="AN520" s="16"/>
      <c r="AO520" s="16"/>
      <c r="AP520" s="16"/>
      <c r="AQ520" s="16"/>
      <c r="AR520" s="16"/>
      <c r="AS520" s="16"/>
      <c r="AT520" s="16"/>
      <c r="AU520" s="16"/>
      <c r="AV520" s="16"/>
      <c r="AW520" s="16"/>
    </row>
    <row r="521" spans="1:49" s="15" customFormat="1" x14ac:dyDescent="0.25">
      <c r="A521" s="18" t="s">
        <v>10</v>
      </c>
      <c r="B521" s="373" t="s">
        <v>189</v>
      </c>
      <c r="C521" s="394">
        <f t="shared" ref="C521:N521" si="257">IF(C422&gt;=0.5*C459,C422-0.5*C459,0)+C496</f>
        <v>0.36599999999999999</v>
      </c>
      <c r="D521" s="388">
        <f t="shared" si="257"/>
        <v>0</v>
      </c>
      <c r="E521" s="388">
        <f t="shared" si="257"/>
        <v>0.44599999999999995</v>
      </c>
      <c r="F521" s="398">
        <f t="shared" si="257"/>
        <v>0.67200000000000004</v>
      </c>
      <c r="G521" s="400">
        <f t="shared" si="257"/>
        <v>0.90200000000000002</v>
      </c>
      <c r="H521" s="388">
        <f t="shared" si="257"/>
        <v>0</v>
      </c>
      <c r="I521" s="388">
        <f t="shared" si="257"/>
        <v>0.58199999999999996</v>
      </c>
      <c r="J521" s="389">
        <f t="shared" si="257"/>
        <v>0</v>
      </c>
      <c r="K521" s="394">
        <f t="shared" si="257"/>
        <v>0.90200000000000002</v>
      </c>
      <c r="L521" s="388">
        <f t="shared" si="257"/>
        <v>0</v>
      </c>
      <c r="M521" s="388">
        <f t="shared" si="257"/>
        <v>0.58199999999999996</v>
      </c>
      <c r="N521" s="389">
        <f t="shared" si="257"/>
        <v>0</v>
      </c>
      <c r="O521" s="16"/>
      <c r="P521" s="16"/>
      <c r="Q521" s="16"/>
      <c r="R521" s="16"/>
      <c r="S521" s="16"/>
      <c r="T521" s="16"/>
      <c r="U521" s="16"/>
      <c r="V521" s="16"/>
      <c r="W521" s="16"/>
      <c r="X521" s="16"/>
      <c r="Y521" s="16"/>
      <c r="Z521" s="16"/>
      <c r="AA521" s="16"/>
      <c r="AB521" s="16"/>
      <c r="AC521" s="16"/>
      <c r="AD521" s="16"/>
      <c r="AE521" s="16"/>
      <c r="AF521" s="16"/>
      <c r="AG521" s="16"/>
      <c r="AH521" s="16"/>
      <c r="AI521" s="16"/>
      <c r="AJ521" s="16"/>
      <c r="AK521" s="16"/>
      <c r="AL521" s="16"/>
      <c r="AM521" s="16"/>
      <c r="AN521" s="16"/>
      <c r="AO521" s="16"/>
      <c r="AP521" s="16"/>
      <c r="AQ521" s="16"/>
      <c r="AR521" s="16"/>
      <c r="AS521" s="16"/>
      <c r="AT521" s="16"/>
      <c r="AU521" s="16"/>
      <c r="AV521" s="16"/>
      <c r="AW521" s="16"/>
    </row>
    <row r="522" spans="1:49" x14ac:dyDescent="0.25">
      <c r="A522" s="371" t="s">
        <v>80</v>
      </c>
      <c r="B522" s="372" t="s">
        <v>189</v>
      </c>
      <c r="C522" s="392">
        <f t="shared" ref="C522:N522" si="258">SUM(C523:C533)</f>
        <v>26.748000000000001</v>
      </c>
      <c r="D522" s="383">
        <f t="shared" si="258"/>
        <v>22.419</v>
      </c>
      <c r="E522" s="383">
        <f t="shared" si="258"/>
        <v>10.955000000000002</v>
      </c>
      <c r="F522" s="396">
        <f t="shared" si="258"/>
        <v>33.100499999999997</v>
      </c>
      <c r="G522" s="382">
        <f t="shared" si="258"/>
        <v>10.216999999999999</v>
      </c>
      <c r="H522" s="383">
        <f t="shared" si="258"/>
        <v>22.016000000000002</v>
      </c>
      <c r="I522" s="383">
        <f t="shared" si="258"/>
        <v>9.0400000000000009</v>
      </c>
      <c r="J522" s="384">
        <f t="shared" si="258"/>
        <v>28.69425</v>
      </c>
      <c r="K522" s="392">
        <f t="shared" si="258"/>
        <v>8.1919999999999984</v>
      </c>
      <c r="L522" s="383">
        <f t="shared" si="258"/>
        <v>24.438999999999997</v>
      </c>
      <c r="M522" s="383">
        <f t="shared" si="258"/>
        <v>11.463000000000001</v>
      </c>
      <c r="N522" s="384">
        <f t="shared" si="258"/>
        <v>30.680000000000007</v>
      </c>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row>
    <row r="523" spans="1:49" s="15" customFormat="1" x14ac:dyDescent="0.25">
      <c r="A523" s="18" t="s">
        <v>0</v>
      </c>
      <c r="B523" s="373" t="s">
        <v>189</v>
      </c>
      <c r="C523" s="393">
        <f>C424+C449-C486+C474</f>
        <v>0</v>
      </c>
      <c r="D523" s="386">
        <f t="shared" ref="D523:N523" si="259">D424+D449-D486+D474</f>
        <v>0.5</v>
      </c>
      <c r="E523" s="386">
        <f t="shared" si="259"/>
        <v>0.36399999999999988</v>
      </c>
      <c r="F523" s="397">
        <f t="shared" si="259"/>
        <v>0.87999999999999989</v>
      </c>
      <c r="G523" s="385">
        <f t="shared" si="259"/>
        <v>0</v>
      </c>
      <c r="H523" s="386">
        <f t="shared" si="259"/>
        <v>0.5</v>
      </c>
      <c r="I523" s="386">
        <f t="shared" si="259"/>
        <v>0.36399999999999988</v>
      </c>
      <c r="J523" s="387">
        <f t="shared" si="259"/>
        <v>0.87999999999999989</v>
      </c>
      <c r="K523" s="393">
        <f t="shared" si="259"/>
        <v>0</v>
      </c>
      <c r="L523" s="386">
        <f t="shared" si="259"/>
        <v>0.5</v>
      </c>
      <c r="M523" s="386">
        <f t="shared" si="259"/>
        <v>0.36399999999999988</v>
      </c>
      <c r="N523" s="387">
        <f t="shared" si="259"/>
        <v>0.87999999999999989</v>
      </c>
      <c r="O523" s="16"/>
      <c r="P523" s="16"/>
      <c r="Q523" s="16"/>
      <c r="R523" s="16"/>
      <c r="S523" s="16"/>
      <c r="T523" s="16"/>
      <c r="U523" s="16"/>
      <c r="V523" s="16"/>
      <c r="W523" s="16"/>
      <c r="X523" s="16"/>
      <c r="Y523" s="16"/>
      <c r="Z523" s="16"/>
      <c r="AA523" s="16"/>
      <c r="AB523" s="16"/>
      <c r="AC523" s="16"/>
      <c r="AD523" s="16"/>
      <c r="AE523" s="16"/>
      <c r="AF523" s="16"/>
      <c r="AG523" s="16"/>
      <c r="AH523" s="16"/>
      <c r="AI523" s="16"/>
      <c r="AJ523" s="16"/>
      <c r="AK523" s="16"/>
      <c r="AL523" s="16"/>
      <c r="AM523" s="16"/>
      <c r="AN523" s="16"/>
      <c r="AO523" s="16"/>
      <c r="AP523" s="16"/>
      <c r="AQ523" s="16"/>
      <c r="AR523" s="16"/>
      <c r="AS523" s="16"/>
      <c r="AT523" s="16"/>
      <c r="AU523" s="16"/>
      <c r="AV523" s="16"/>
      <c r="AW523" s="16"/>
    </row>
    <row r="524" spans="1:49" s="15" customFormat="1" x14ac:dyDescent="0.25">
      <c r="A524" s="18" t="s">
        <v>1</v>
      </c>
      <c r="B524" s="373" t="s">
        <v>189</v>
      </c>
      <c r="C524" s="393">
        <f t="shared" ref="C524:N524" si="260">C425+C450-C487+C475</f>
        <v>0</v>
      </c>
      <c r="D524" s="386">
        <f t="shared" si="260"/>
        <v>0.41899999999999998</v>
      </c>
      <c r="E524" s="386">
        <f t="shared" si="260"/>
        <v>0.51900000000000002</v>
      </c>
      <c r="F524" s="397">
        <f t="shared" si="260"/>
        <v>0</v>
      </c>
      <c r="G524" s="385">
        <f t="shared" si="260"/>
        <v>0</v>
      </c>
      <c r="H524" s="386">
        <f t="shared" si="260"/>
        <v>0.41899999999999998</v>
      </c>
      <c r="I524" s="386">
        <f t="shared" si="260"/>
        <v>0.51900000000000002</v>
      </c>
      <c r="J524" s="387">
        <f t="shared" si="260"/>
        <v>0</v>
      </c>
      <c r="K524" s="393">
        <f t="shared" si="260"/>
        <v>0</v>
      </c>
      <c r="L524" s="386">
        <f t="shared" si="260"/>
        <v>0.41900000000000004</v>
      </c>
      <c r="M524" s="386">
        <f t="shared" si="260"/>
        <v>0.51900000000000002</v>
      </c>
      <c r="N524" s="387">
        <f t="shared" si="260"/>
        <v>0</v>
      </c>
      <c r="O524" s="16"/>
      <c r="P524" s="16"/>
      <c r="Q524" s="16"/>
      <c r="R524" s="16"/>
      <c r="S524" s="16"/>
      <c r="T524" s="16"/>
      <c r="U524" s="16"/>
      <c r="V524" s="16"/>
      <c r="W524" s="16"/>
      <c r="X524" s="16"/>
      <c r="Y524" s="16"/>
      <c r="Z524" s="16"/>
      <c r="AA524" s="16"/>
      <c r="AB524" s="16"/>
      <c r="AC524" s="16"/>
      <c r="AD524" s="16"/>
      <c r="AE524" s="16"/>
      <c r="AF524" s="16"/>
      <c r="AG524" s="16"/>
      <c r="AH524" s="16"/>
      <c r="AI524" s="16"/>
      <c r="AJ524" s="16"/>
      <c r="AK524" s="16"/>
      <c r="AL524" s="16"/>
      <c r="AM524" s="16"/>
      <c r="AN524" s="16"/>
      <c r="AO524" s="16"/>
      <c r="AP524" s="16"/>
      <c r="AQ524" s="16"/>
      <c r="AR524" s="16"/>
      <c r="AS524" s="16"/>
      <c r="AT524" s="16"/>
      <c r="AU524" s="16"/>
      <c r="AV524" s="16"/>
      <c r="AW524" s="16"/>
    </row>
    <row r="525" spans="1:49" s="15" customFormat="1" x14ac:dyDescent="0.25">
      <c r="A525" s="18" t="s">
        <v>2</v>
      </c>
      <c r="B525" s="373" t="s">
        <v>189</v>
      </c>
      <c r="C525" s="393">
        <f t="shared" ref="C525:N525" si="261">C426+C451-C488+C476</f>
        <v>0.14499999999999957</v>
      </c>
      <c r="D525" s="386">
        <f t="shared" si="261"/>
        <v>1.0500000000000007</v>
      </c>
      <c r="E525" s="386">
        <f t="shared" si="261"/>
        <v>2.1110000000000007</v>
      </c>
      <c r="F525" s="397">
        <f t="shared" si="261"/>
        <v>2.6280000000000001</v>
      </c>
      <c r="G525" s="385">
        <f t="shared" si="261"/>
        <v>0.14500000000000313</v>
      </c>
      <c r="H525" s="386">
        <f t="shared" si="261"/>
        <v>1.0500000000000007</v>
      </c>
      <c r="I525" s="386">
        <f t="shared" si="261"/>
        <v>2.1110000000000007</v>
      </c>
      <c r="J525" s="387">
        <f t="shared" si="261"/>
        <v>2.6280000000000001</v>
      </c>
      <c r="K525" s="393">
        <f t="shared" si="261"/>
        <v>0.14500000000000313</v>
      </c>
      <c r="L525" s="386">
        <f t="shared" si="261"/>
        <v>1.0500000000000007</v>
      </c>
      <c r="M525" s="386">
        <f t="shared" si="261"/>
        <v>2.1110000000000007</v>
      </c>
      <c r="N525" s="387">
        <f t="shared" si="261"/>
        <v>2.6280000000000001</v>
      </c>
      <c r="O525" s="16"/>
      <c r="P525" s="16"/>
      <c r="Q525" s="16"/>
      <c r="R525" s="16"/>
      <c r="S525" s="16"/>
      <c r="T525" s="16"/>
      <c r="U525" s="16"/>
      <c r="V525" s="16"/>
      <c r="W525" s="16"/>
      <c r="X525" s="16"/>
      <c r="Y525" s="16"/>
      <c r="Z525" s="16"/>
      <c r="AA525" s="16"/>
      <c r="AB525" s="16"/>
      <c r="AC525" s="16"/>
      <c r="AD525" s="16"/>
      <c r="AE525" s="16"/>
      <c r="AF525" s="16"/>
      <c r="AG525" s="16"/>
      <c r="AH525" s="16"/>
      <c r="AI525" s="16"/>
      <c r="AJ525" s="16"/>
      <c r="AK525" s="16"/>
      <c r="AL525" s="16"/>
      <c r="AM525" s="16"/>
      <c r="AN525" s="16"/>
      <c r="AO525" s="16"/>
      <c r="AP525" s="16"/>
      <c r="AQ525" s="16"/>
      <c r="AR525" s="16"/>
      <c r="AS525" s="16"/>
      <c r="AT525" s="16"/>
      <c r="AU525" s="16"/>
      <c r="AV525" s="16"/>
      <c r="AW525" s="16"/>
    </row>
    <row r="526" spans="1:49" s="15" customFormat="1" x14ac:dyDescent="0.25">
      <c r="A526" s="18" t="s">
        <v>3</v>
      </c>
      <c r="B526" s="373" t="s">
        <v>189</v>
      </c>
      <c r="C526" s="393">
        <f t="shared" ref="C526:N526" si="262">C427+C452-C489+C477</f>
        <v>23.425000000000001</v>
      </c>
      <c r="D526" s="386">
        <f t="shared" si="262"/>
        <v>17.125</v>
      </c>
      <c r="E526" s="386">
        <f t="shared" si="262"/>
        <v>4.7570000000000014</v>
      </c>
      <c r="F526" s="397">
        <f t="shared" si="262"/>
        <v>21.678000000000001</v>
      </c>
      <c r="G526" s="385">
        <f t="shared" si="262"/>
        <v>6.0779999999999959</v>
      </c>
      <c r="H526" s="386">
        <f t="shared" si="262"/>
        <v>15.399999999999999</v>
      </c>
      <c r="I526" s="386">
        <f t="shared" si="262"/>
        <v>1.3480000000000008</v>
      </c>
      <c r="J526" s="387">
        <f t="shared" si="262"/>
        <v>17.229999999999997</v>
      </c>
      <c r="K526" s="393">
        <f t="shared" si="262"/>
        <v>1.6299999999999955</v>
      </c>
      <c r="L526" s="386">
        <f t="shared" si="262"/>
        <v>15.399999999999999</v>
      </c>
      <c r="M526" s="386">
        <f t="shared" si="262"/>
        <v>1.3480000000000008</v>
      </c>
      <c r="N526" s="387">
        <f t="shared" si="262"/>
        <v>17.230000000000011</v>
      </c>
      <c r="O526" s="16"/>
      <c r="P526" s="16"/>
      <c r="Q526" s="16"/>
      <c r="R526" s="16"/>
      <c r="S526" s="16"/>
      <c r="T526" s="16"/>
      <c r="U526" s="16"/>
      <c r="V526" s="16"/>
      <c r="W526" s="16"/>
      <c r="X526" s="16"/>
      <c r="Y526" s="16"/>
      <c r="Z526" s="16"/>
      <c r="AA526" s="16"/>
      <c r="AB526" s="16"/>
      <c r="AC526" s="16"/>
      <c r="AD526" s="16"/>
      <c r="AE526" s="16"/>
      <c r="AF526" s="16"/>
      <c r="AG526" s="16"/>
      <c r="AH526" s="16"/>
      <c r="AI526" s="16"/>
      <c r="AJ526" s="16"/>
      <c r="AK526" s="16"/>
      <c r="AL526" s="16"/>
      <c r="AM526" s="16"/>
      <c r="AN526" s="16"/>
      <c r="AO526" s="16"/>
      <c r="AP526" s="16"/>
      <c r="AQ526" s="16"/>
      <c r="AR526" s="16"/>
      <c r="AS526" s="16"/>
      <c r="AT526" s="16"/>
      <c r="AU526" s="16"/>
      <c r="AV526" s="16"/>
      <c r="AW526" s="16"/>
    </row>
    <row r="527" spans="1:49" s="15" customFormat="1" x14ac:dyDescent="0.25">
      <c r="A527" s="18" t="s">
        <v>4</v>
      </c>
      <c r="B527" s="373" t="s">
        <v>189</v>
      </c>
      <c r="C527" s="393">
        <f t="shared" ref="C527:N527" si="263">C428+C453-C490+C478</f>
        <v>2.0640000000000001</v>
      </c>
      <c r="D527" s="386">
        <f t="shared" si="263"/>
        <v>2.0739999999999998</v>
      </c>
      <c r="E527" s="386">
        <f t="shared" si="263"/>
        <v>1.974</v>
      </c>
      <c r="F527" s="397">
        <f t="shared" si="263"/>
        <v>1.9670000000000001</v>
      </c>
      <c r="G527" s="385">
        <f t="shared" si="263"/>
        <v>1.9670000000000001</v>
      </c>
      <c r="H527" s="386">
        <f t="shared" si="263"/>
        <v>1.9770000000000001</v>
      </c>
      <c r="I527" s="386">
        <f t="shared" si="263"/>
        <v>1.877</v>
      </c>
      <c r="J527" s="387">
        <f t="shared" si="263"/>
        <v>1.87</v>
      </c>
      <c r="K527" s="393">
        <f t="shared" si="263"/>
        <v>1.87</v>
      </c>
      <c r="L527" s="386">
        <f t="shared" si="263"/>
        <v>1.88</v>
      </c>
      <c r="M527" s="386">
        <f t="shared" si="263"/>
        <v>1.78</v>
      </c>
      <c r="N527" s="387">
        <f t="shared" si="263"/>
        <v>1.7729999999999999</v>
      </c>
      <c r="O527" s="16"/>
      <c r="P527" s="16"/>
      <c r="Q527" s="16"/>
      <c r="R527" s="16"/>
      <c r="S527" s="16"/>
      <c r="T527" s="16"/>
      <c r="U527" s="16"/>
      <c r="V527" s="16"/>
      <c r="W527" s="16"/>
      <c r="X527" s="16"/>
      <c r="Y527" s="16"/>
      <c r="Z527" s="16"/>
      <c r="AA527" s="16"/>
      <c r="AB527" s="16"/>
      <c r="AC527" s="16"/>
      <c r="AD527" s="16"/>
      <c r="AE527" s="16"/>
      <c r="AF527" s="16"/>
      <c r="AG527" s="16"/>
      <c r="AH527" s="16"/>
      <c r="AI527" s="16"/>
      <c r="AJ527" s="16"/>
      <c r="AK527" s="16"/>
      <c r="AL527" s="16"/>
      <c r="AM527" s="16"/>
      <c r="AN527" s="16"/>
      <c r="AO527" s="16"/>
      <c r="AP527" s="16"/>
      <c r="AQ527" s="16"/>
      <c r="AR527" s="16"/>
      <c r="AS527" s="16"/>
      <c r="AT527" s="16"/>
      <c r="AU527" s="16"/>
      <c r="AV527" s="16"/>
      <c r="AW527" s="16"/>
    </row>
    <row r="528" spans="1:49" s="15" customFormat="1" x14ac:dyDescent="0.25">
      <c r="A528" s="18" t="s">
        <v>5</v>
      </c>
      <c r="B528" s="373" t="s">
        <v>189</v>
      </c>
      <c r="C528" s="393">
        <f t="shared" ref="C528:N528" si="264">C429+C454-C491+C479</f>
        <v>0</v>
      </c>
      <c r="D528" s="386">
        <f t="shared" si="264"/>
        <v>0</v>
      </c>
      <c r="E528" s="386">
        <f t="shared" si="264"/>
        <v>0</v>
      </c>
      <c r="F528" s="397">
        <f t="shared" si="264"/>
        <v>0</v>
      </c>
      <c r="G528" s="385">
        <f t="shared" si="264"/>
        <v>0</v>
      </c>
      <c r="H528" s="386">
        <f t="shared" si="264"/>
        <v>0</v>
      </c>
      <c r="I528" s="386">
        <f t="shared" si="264"/>
        <v>0</v>
      </c>
      <c r="J528" s="387">
        <f t="shared" si="264"/>
        <v>0</v>
      </c>
      <c r="K528" s="393">
        <f t="shared" si="264"/>
        <v>0</v>
      </c>
      <c r="L528" s="386">
        <f t="shared" si="264"/>
        <v>0</v>
      </c>
      <c r="M528" s="386">
        <f t="shared" si="264"/>
        <v>0</v>
      </c>
      <c r="N528" s="387">
        <f t="shared" si="264"/>
        <v>0</v>
      </c>
      <c r="O528" s="16"/>
      <c r="P528" s="16"/>
      <c r="Q528" s="16"/>
      <c r="R528" s="16"/>
      <c r="S528" s="16"/>
      <c r="T528" s="16"/>
      <c r="U528" s="16"/>
      <c r="V528" s="16"/>
      <c r="W528" s="16"/>
      <c r="X528" s="16"/>
      <c r="Y528" s="16"/>
      <c r="Z528" s="16"/>
      <c r="AA528" s="16"/>
      <c r="AB528" s="16"/>
      <c r="AC528" s="16"/>
      <c r="AD528" s="16"/>
      <c r="AE528" s="16"/>
      <c r="AF528" s="16"/>
      <c r="AG528" s="16"/>
      <c r="AH528" s="16"/>
      <c r="AI528" s="16"/>
      <c r="AJ528" s="16"/>
      <c r="AK528" s="16"/>
      <c r="AL528" s="16"/>
      <c r="AM528" s="16"/>
      <c r="AN528" s="16"/>
      <c r="AO528" s="16"/>
      <c r="AP528" s="16"/>
      <c r="AQ528" s="16"/>
      <c r="AR528" s="16"/>
      <c r="AS528" s="16"/>
      <c r="AT528" s="16"/>
      <c r="AU528" s="16"/>
      <c r="AV528" s="16"/>
      <c r="AW528" s="16"/>
    </row>
    <row r="529" spans="1:49" s="15" customFormat="1" x14ac:dyDescent="0.25">
      <c r="A529" s="18" t="s">
        <v>6</v>
      </c>
      <c r="B529" s="373" t="s">
        <v>189</v>
      </c>
      <c r="C529" s="393">
        <f t="shared" ref="C529:N529" si="265">C430+C455-C492+C480</f>
        <v>0</v>
      </c>
      <c r="D529" s="386">
        <f t="shared" si="265"/>
        <v>0</v>
      </c>
      <c r="E529" s="386">
        <f t="shared" si="265"/>
        <v>0</v>
      </c>
      <c r="F529" s="397">
        <f t="shared" si="265"/>
        <v>0</v>
      </c>
      <c r="G529" s="385">
        <f t="shared" si="265"/>
        <v>0</v>
      </c>
      <c r="H529" s="386">
        <f t="shared" si="265"/>
        <v>0</v>
      </c>
      <c r="I529" s="386">
        <f t="shared" si="265"/>
        <v>0</v>
      </c>
      <c r="J529" s="387">
        <f t="shared" si="265"/>
        <v>0</v>
      </c>
      <c r="K529" s="393">
        <f t="shared" si="265"/>
        <v>0</v>
      </c>
      <c r="L529" s="386">
        <f t="shared" si="265"/>
        <v>0</v>
      </c>
      <c r="M529" s="386">
        <f t="shared" si="265"/>
        <v>0</v>
      </c>
      <c r="N529" s="387">
        <f t="shared" si="265"/>
        <v>0</v>
      </c>
      <c r="O529" s="16"/>
      <c r="P529" s="16"/>
      <c r="Q529" s="16"/>
      <c r="R529" s="16"/>
      <c r="S529" s="16"/>
      <c r="T529" s="16"/>
      <c r="U529" s="16"/>
      <c r="V529" s="16"/>
      <c r="W529" s="16"/>
      <c r="X529" s="16"/>
      <c r="Y529" s="16"/>
      <c r="Z529" s="16"/>
      <c r="AA529" s="16"/>
      <c r="AB529" s="16"/>
      <c r="AC529" s="16"/>
      <c r="AD529" s="16"/>
      <c r="AE529" s="16"/>
      <c r="AF529" s="16"/>
      <c r="AG529" s="16"/>
      <c r="AH529" s="16"/>
      <c r="AI529" s="16"/>
      <c r="AJ529" s="16"/>
      <c r="AK529" s="16"/>
      <c r="AL529" s="16"/>
      <c r="AM529" s="16"/>
      <c r="AN529" s="16"/>
      <c r="AO529" s="16"/>
      <c r="AP529" s="16"/>
      <c r="AQ529" s="16"/>
      <c r="AR529" s="16"/>
      <c r="AS529" s="16"/>
      <c r="AT529" s="16"/>
      <c r="AU529" s="16"/>
      <c r="AV529" s="16"/>
      <c r="AW529" s="16"/>
    </row>
    <row r="530" spans="1:49" s="15" customFormat="1" x14ac:dyDescent="0.25">
      <c r="A530" s="18" t="s">
        <v>7</v>
      </c>
      <c r="B530" s="373" t="s">
        <v>189</v>
      </c>
      <c r="C530" s="393">
        <f t="shared" ref="C530:N530" si="266">C431+C456-C493+C481</f>
        <v>0</v>
      </c>
      <c r="D530" s="386">
        <f t="shared" si="266"/>
        <v>0</v>
      </c>
      <c r="E530" s="386">
        <f t="shared" si="266"/>
        <v>0</v>
      </c>
      <c r="F530" s="397">
        <f t="shared" si="266"/>
        <v>2.8184999999999998</v>
      </c>
      <c r="G530" s="385">
        <f t="shared" si="266"/>
        <v>0</v>
      </c>
      <c r="H530" s="386">
        <f t="shared" si="266"/>
        <v>0</v>
      </c>
      <c r="I530" s="386">
        <f t="shared" si="266"/>
        <v>0</v>
      </c>
      <c r="J530" s="387">
        <f t="shared" si="266"/>
        <v>0.43725000000000191</v>
      </c>
      <c r="K530" s="393">
        <f t="shared" si="266"/>
        <v>0</v>
      </c>
      <c r="L530" s="386">
        <f t="shared" si="266"/>
        <v>0</v>
      </c>
      <c r="M530" s="386">
        <f t="shared" si="266"/>
        <v>0</v>
      </c>
      <c r="N530" s="387">
        <f t="shared" si="266"/>
        <v>0</v>
      </c>
      <c r="O530" s="16"/>
      <c r="P530" s="16"/>
      <c r="Q530" s="16"/>
      <c r="R530" s="16"/>
      <c r="S530" s="16"/>
      <c r="T530" s="16"/>
      <c r="U530" s="16"/>
      <c r="V530" s="16"/>
      <c r="W530" s="16"/>
      <c r="X530" s="16"/>
      <c r="Y530" s="16"/>
      <c r="Z530" s="16"/>
      <c r="AA530" s="16"/>
      <c r="AB530" s="16"/>
      <c r="AC530" s="16"/>
      <c r="AD530" s="16"/>
      <c r="AE530" s="16"/>
      <c r="AF530" s="16"/>
      <c r="AG530" s="16"/>
      <c r="AH530" s="16"/>
      <c r="AI530" s="16"/>
      <c r="AJ530" s="16"/>
      <c r="AK530" s="16"/>
      <c r="AL530" s="16"/>
      <c r="AM530" s="16"/>
      <c r="AN530" s="16"/>
      <c r="AO530" s="16"/>
      <c r="AP530" s="16"/>
      <c r="AQ530" s="16"/>
      <c r="AR530" s="16"/>
      <c r="AS530" s="16"/>
      <c r="AT530" s="16"/>
      <c r="AU530" s="16"/>
      <c r="AV530" s="16"/>
      <c r="AW530" s="16"/>
    </row>
    <row r="531" spans="1:49" s="15" customFormat="1" x14ac:dyDescent="0.25">
      <c r="A531" s="18" t="s">
        <v>8</v>
      </c>
      <c r="B531" s="373" t="s">
        <v>189</v>
      </c>
      <c r="C531" s="393">
        <f t="shared" ref="C531:N531" si="267">C432+C457-C494+C482</f>
        <v>0</v>
      </c>
      <c r="D531" s="386">
        <f t="shared" si="267"/>
        <v>0</v>
      </c>
      <c r="E531" s="386">
        <f t="shared" si="267"/>
        <v>0</v>
      </c>
      <c r="F531" s="397">
        <f t="shared" si="267"/>
        <v>0</v>
      </c>
      <c r="G531" s="385">
        <f t="shared" si="267"/>
        <v>0</v>
      </c>
      <c r="H531" s="386">
        <f t="shared" si="267"/>
        <v>0</v>
      </c>
      <c r="I531" s="386">
        <f t="shared" si="267"/>
        <v>0</v>
      </c>
      <c r="J531" s="387">
        <f t="shared" si="267"/>
        <v>0</v>
      </c>
      <c r="K531" s="393">
        <f t="shared" si="267"/>
        <v>0</v>
      </c>
      <c r="L531" s="386">
        <f t="shared" si="267"/>
        <v>0</v>
      </c>
      <c r="M531" s="386">
        <f t="shared" si="267"/>
        <v>0</v>
      </c>
      <c r="N531" s="387">
        <f t="shared" si="267"/>
        <v>0</v>
      </c>
      <c r="O531" s="16"/>
      <c r="P531" s="16"/>
      <c r="Q531" s="16"/>
      <c r="R531" s="16"/>
      <c r="S531" s="16"/>
      <c r="T531" s="16"/>
      <c r="U531" s="16"/>
      <c r="V531" s="16"/>
      <c r="W531" s="16"/>
      <c r="X531" s="16"/>
      <c r="Y531" s="16"/>
      <c r="Z531" s="16"/>
      <c r="AA531" s="16"/>
      <c r="AB531" s="16"/>
      <c r="AC531" s="16"/>
      <c r="AD531" s="16"/>
      <c r="AE531" s="16"/>
      <c r="AF531" s="16"/>
      <c r="AG531" s="16"/>
      <c r="AH531" s="16"/>
      <c r="AI531" s="16"/>
      <c r="AJ531" s="16"/>
      <c r="AK531" s="16"/>
      <c r="AL531" s="16"/>
      <c r="AM531" s="16"/>
      <c r="AN531" s="16"/>
      <c r="AO531" s="16"/>
      <c r="AP531" s="16"/>
      <c r="AQ531" s="16"/>
      <c r="AR531" s="16"/>
      <c r="AS531" s="16"/>
      <c r="AT531" s="16"/>
      <c r="AU531" s="16"/>
      <c r="AV531" s="16"/>
      <c r="AW531" s="16"/>
    </row>
    <row r="532" spans="1:49" s="15" customFormat="1" x14ac:dyDescent="0.25">
      <c r="A532" s="18" t="s">
        <v>9</v>
      </c>
      <c r="B532" s="373" t="s">
        <v>189</v>
      </c>
      <c r="C532" s="393">
        <f t="shared" ref="C532:N532" si="268">C433+C458-C495+C483</f>
        <v>1.1140000000000001</v>
      </c>
      <c r="D532" s="386">
        <f t="shared" si="268"/>
        <v>1.2509999999999999</v>
      </c>
      <c r="E532" s="386">
        <f t="shared" si="268"/>
        <v>1.23</v>
      </c>
      <c r="F532" s="397">
        <f t="shared" si="268"/>
        <v>1.21</v>
      </c>
      <c r="G532" s="385">
        <f t="shared" si="268"/>
        <v>1.18</v>
      </c>
      <c r="H532" s="386">
        <f t="shared" si="268"/>
        <v>1.3169999999999999</v>
      </c>
      <c r="I532" s="386">
        <f t="shared" si="268"/>
        <v>1.6040000000000001</v>
      </c>
      <c r="J532" s="387">
        <f t="shared" si="268"/>
        <v>1.5840000000000001</v>
      </c>
      <c r="K532" s="393">
        <f t="shared" si="268"/>
        <v>1.554</v>
      </c>
      <c r="L532" s="386">
        <f t="shared" si="268"/>
        <v>1.6910000000000001</v>
      </c>
      <c r="M532" s="386">
        <f t="shared" si="268"/>
        <v>1.978</v>
      </c>
      <c r="N532" s="387">
        <f t="shared" si="268"/>
        <v>1.958</v>
      </c>
      <c r="O532" s="16"/>
      <c r="P532" s="16"/>
      <c r="Q532" s="16"/>
      <c r="R532" s="16"/>
      <c r="S532" s="16"/>
      <c r="T532" s="16"/>
      <c r="U532" s="16"/>
      <c r="V532" s="16"/>
      <c r="W532" s="16"/>
      <c r="X532" s="16"/>
      <c r="Y532" s="16"/>
      <c r="Z532" s="16"/>
      <c r="AA532" s="16"/>
      <c r="AB532" s="16"/>
      <c r="AC532" s="16"/>
      <c r="AD532" s="16"/>
      <c r="AE532" s="16"/>
      <c r="AF532" s="16"/>
      <c r="AG532" s="16"/>
      <c r="AH532" s="16"/>
      <c r="AI532" s="16"/>
      <c r="AJ532" s="16"/>
      <c r="AK532" s="16"/>
      <c r="AL532" s="16"/>
      <c r="AM532" s="16"/>
      <c r="AN532" s="16"/>
      <c r="AO532" s="16"/>
      <c r="AP532" s="16"/>
      <c r="AQ532" s="16"/>
      <c r="AR532" s="16"/>
      <c r="AS532" s="16"/>
      <c r="AT532" s="16"/>
      <c r="AU532" s="16"/>
      <c r="AV532" s="16"/>
      <c r="AW532" s="16"/>
    </row>
    <row r="533" spans="1:49" s="15" customFormat="1" x14ac:dyDescent="0.25">
      <c r="A533" s="18" t="s">
        <v>10</v>
      </c>
      <c r="B533" s="373" t="s">
        <v>189</v>
      </c>
      <c r="C533" s="393">
        <f t="shared" ref="C533:N533" si="269">C434+C459-C496+C484</f>
        <v>0</v>
      </c>
      <c r="D533" s="386">
        <f t="shared" si="269"/>
        <v>0</v>
      </c>
      <c r="E533" s="386">
        <f t="shared" si="269"/>
        <v>0</v>
      </c>
      <c r="F533" s="397">
        <f t="shared" si="269"/>
        <v>1.919</v>
      </c>
      <c r="G533" s="385">
        <f t="shared" si="269"/>
        <v>0.84699999999999998</v>
      </c>
      <c r="H533" s="386">
        <f t="shared" si="269"/>
        <v>1.353</v>
      </c>
      <c r="I533" s="386">
        <f t="shared" si="269"/>
        <v>1.2170000000000001</v>
      </c>
      <c r="J533" s="387">
        <f t="shared" si="269"/>
        <v>4.0650000000000004</v>
      </c>
      <c r="K533" s="393">
        <f t="shared" si="269"/>
        <v>2.9929999999999999</v>
      </c>
      <c r="L533" s="386">
        <f t="shared" si="269"/>
        <v>3.4990000000000001</v>
      </c>
      <c r="M533" s="386">
        <f t="shared" si="269"/>
        <v>3.363</v>
      </c>
      <c r="N533" s="387">
        <f t="shared" si="269"/>
        <v>6.2110000000000003</v>
      </c>
      <c r="O533" s="16"/>
      <c r="P533" s="16"/>
      <c r="Q533" s="16"/>
      <c r="R533" s="16"/>
      <c r="S533" s="16"/>
      <c r="T533" s="16"/>
      <c r="U533" s="16"/>
      <c r="V533" s="16"/>
      <c r="W533" s="16"/>
      <c r="X533" s="16"/>
      <c r="Y533" s="16"/>
      <c r="Z533" s="16"/>
      <c r="AA533" s="16"/>
      <c r="AB533" s="16"/>
      <c r="AC533" s="16"/>
      <c r="AD533" s="16"/>
      <c r="AE533" s="16"/>
      <c r="AF533" s="16"/>
      <c r="AG533" s="16"/>
      <c r="AH533" s="16"/>
      <c r="AI533" s="16"/>
      <c r="AJ533" s="16"/>
      <c r="AK533" s="16"/>
      <c r="AL533" s="16"/>
      <c r="AM533" s="16"/>
      <c r="AN533" s="16"/>
      <c r="AO533" s="16"/>
      <c r="AP533" s="16"/>
      <c r="AQ533" s="16"/>
      <c r="AR533" s="16"/>
      <c r="AS533" s="16"/>
      <c r="AT533" s="16"/>
      <c r="AU533" s="16"/>
      <c r="AV533" s="16"/>
      <c r="AW533" s="16"/>
    </row>
    <row r="534" spans="1:49" x14ac:dyDescent="0.25">
      <c r="A534" s="407" t="s">
        <v>81</v>
      </c>
      <c r="B534" s="408"/>
      <c r="C534" s="409"/>
      <c r="D534" s="409"/>
      <c r="E534" s="409"/>
      <c r="F534" s="409"/>
      <c r="G534" s="409"/>
      <c r="H534" s="409"/>
      <c r="I534" s="409"/>
      <c r="J534" s="409"/>
      <c r="K534" s="409"/>
      <c r="L534" s="409"/>
      <c r="M534" s="409"/>
      <c r="N534" s="410"/>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row>
    <row r="535" spans="1:49" x14ac:dyDescent="0.25">
      <c r="A535" s="371" t="s">
        <v>82</v>
      </c>
      <c r="B535" s="372" t="s">
        <v>189</v>
      </c>
      <c r="C535" s="392">
        <f t="shared" ref="C535:N535" si="270">SUM(C536:C546)</f>
        <v>23.691000000000003</v>
      </c>
      <c r="D535" s="383">
        <f t="shared" si="270"/>
        <v>45.641000000000005</v>
      </c>
      <c r="E535" s="383">
        <f t="shared" si="270"/>
        <v>38.799999999999997</v>
      </c>
      <c r="F535" s="396">
        <f t="shared" si="270"/>
        <v>73.206000000000003</v>
      </c>
      <c r="G535" s="382">
        <f t="shared" si="270"/>
        <v>35.076750000000004</v>
      </c>
      <c r="H535" s="383">
        <f t="shared" si="270"/>
        <v>68.301749999999998</v>
      </c>
      <c r="I535" s="383">
        <f t="shared" si="270"/>
        <v>64.336250000000007</v>
      </c>
      <c r="J535" s="384">
        <f t="shared" si="270"/>
        <v>102.49274999999997</v>
      </c>
      <c r="K535" s="392">
        <f t="shared" si="270"/>
        <v>37.467375000000004</v>
      </c>
      <c r="L535" s="383">
        <f t="shared" si="270"/>
        <v>76.541375000000002</v>
      </c>
      <c r="M535" s="383">
        <f t="shared" si="270"/>
        <v>73.490375000000014</v>
      </c>
      <c r="N535" s="384">
        <f t="shared" si="270"/>
        <v>107.91287500000001</v>
      </c>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row>
    <row r="536" spans="1:49" s="15" customFormat="1" x14ac:dyDescent="0.25">
      <c r="A536" s="18" t="s">
        <v>0</v>
      </c>
      <c r="B536" s="373" t="s">
        <v>189</v>
      </c>
      <c r="C536" s="393">
        <f>C499-C400</f>
        <v>1.7815000000000007</v>
      </c>
      <c r="D536" s="386">
        <f t="shared" ref="D536:F546" si="271">D499-D400+C536</f>
        <v>1.652500000000003</v>
      </c>
      <c r="E536" s="386">
        <f t="shared" si="271"/>
        <v>3.4860000000000002</v>
      </c>
      <c r="F536" s="397">
        <f t="shared" si="271"/>
        <v>5.5660000000000061</v>
      </c>
      <c r="G536" s="385">
        <f t="shared" ref="G536:G546" si="272">G499-G400</f>
        <v>6.7164999999999999</v>
      </c>
      <c r="H536" s="386">
        <f t="shared" ref="H536:J546" si="273">H499-H400+G536</f>
        <v>6.7315000000000005</v>
      </c>
      <c r="I536" s="386">
        <f t="shared" si="273"/>
        <v>9.4340000000000011</v>
      </c>
      <c r="J536" s="387">
        <f t="shared" si="273"/>
        <v>12.145999999999997</v>
      </c>
      <c r="K536" s="393">
        <f t="shared" ref="K536:K546" si="274">K499-K400</f>
        <v>7.0164999999999971</v>
      </c>
      <c r="L536" s="386">
        <f t="shared" ref="L536:N546" si="275">L499-L400+K536</f>
        <v>7.3064999999999962</v>
      </c>
      <c r="M536" s="386">
        <f t="shared" si="275"/>
        <v>10.184000000000001</v>
      </c>
      <c r="N536" s="387">
        <f t="shared" si="275"/>
        <v>9.0480000000000054</v>
      </c>
      <c r="O536" s="16"/>
      <c r="P536" s="16"/>
      <c r="Q536" s="16"/>
      <c r="R536" s="16"/>
      <c r="S536" s="16"/>
      <c r="T536" s="16"/>
      <c r="U536" s="16"/>
      <c r="V536" s="16"/>
      <c r="W536" s="16"/>
      <c r="X536" s="16"/>
      <c r="Y536" s="16"/>
      <c r="Z536" s="16"/>
      <c r="AA536" s="16"/>
      <c r="AB536" s="16"/>
      <c r="AC536" s="16"/>
      <c r="AD536" s="16"/>
      <c r="AE536" s="16"/>
      <c r="AF536" s="16"/>
      <c r="AG536" s="16"/>
      <c r="AH536" s="16"/>
      <c r="AI536" s="16"/>
      <c r="AJ536" s="16"/>
      <c r="AK536" s="16"/>
      <c r="AL536" s="16"/>
      <c r="AM536" s="16"/>
      <c r="AN536" s="16"/>
      <c r="AO536" s="16"/>
      <c r="AP536" s="16"/>
      <c r="AQ536" s="16"/>
      <c r="AR536" s="16"/>
      <c r="AS536" s="16"/>
      <c r="AT536" s="16"/>
      <c r="AU536" s="16"/>
      <c r="AV536" s="16"/>
      <c r="AW536" s="16"/>
    </row>
    <row r="537" spans="1:49" s="15" customFormat="1" x14ac:dyDescent="0.25">
      <c r="A537" s="18" t="s">
        <v>1</v>
      </c>
      <c r="B537" s="373" t="s">
        <v>189</v>
      </c>
      <c r="C537" s="393">
        <f t="shared" ref="C537:C546" si="276">C500-C401</f>
        <v>1.9</v>
      </c>
      <c r="D537" s="386">
        <f t="shared" si="271"/>
        <v>2.105</v>
      </c>
      <c r="E537" s="386">
        <f t="shared" si="271"/>
        <v>2.2639999999999998</v>
      </c>
      <c r="F537" s="397">
        <f t="shared" si="271"/>
        <v>8.4744999999999973</v>
      </c>
      <c r="G537" s="385">
        <f t="shared" si="272"/>
        <v>1.9000000000000021</v>
      </c>
      <c r="H537" s="386">
        <f t="shared" si="273"/>
        <v>2.1050000000000013</v>
      </c>
      <c r="I537" s="386">
        <f t="shared" si="273"/>
        <v>2.2640000000000011</v>
      </c>
      <c r="J537" s="387">
        <f t="shared" si="273"/>
        <v>8.474499999999999</v>
      </c>
      <c r="K537" s="393">
        <f t="shared" si="274"/>
        <v>2.3000000000000043</v>
      </c>
      <c r="L537" s="386">
        <f t="shared" si="275"/>
        <v>2.6300000000000043</v>
      </c>
      <c r="M537" s="386">
        <f t="shared" si="275"/>
        <v>2.8640000000000034</v>
      </c>
      <c r="N537" s="387">
        <f t="shared" si="275"/>
        <v>9.1895000000000024</v>
      </c>
      <c r="O537" s="16"/>
      <c r="P537" s="16"/>
      <c r="Q537" s="16"/>
      <c r="R537" s="16"/>
      <c r="S537" s="16"/>
      <c r="T537" s="16"/>
      <c r="U537" s="16"/>
      <c r="V537" s="16"/>
      <c r="W537" s="16"/>
      <c r="X537" s="16"/>
      <c r="Y537" s="16"/>
      <c r="Z537" s="16"/>
      <c r="AA537" s="16"/>
      <c r="AB537" s="16"/>
      <c r="AC537" s="16"/>
      <c r="AD537" s="16"/>
      <c r="AE537" s="16"/>
      <c r="AF537" s="16"/>
      <c r="AG537" s="16"/>
      <c r="AH537" s="16"/>
      <c r="AI537" s="16"/>
      <c r="AJ537" s="16"/>
      <c r="AK537" s="16"/>
      <c r="AL537" s="16"/>
      <c r="AM537" s="16"/>
      <c r="AN537" s="16"/>
      <c r="AO537" s="16"/>
      <c r="AP537" s="16"/>
      <c r="AQ537" s="16"/>
      <c r="AR537" s="16"/>
      <c r="AS537" s="16"/>
      <c r="AT537" s="16"/>
      <c r="AU537" s="16"/>
      <c r="AV537" s="16"/>
      <c r="AW537" s="16"/>
    </row>
    <row r="538" spans="1:49" s="15" customFormat="1" x14ac:dyDescent="0.25">
      <c r="A538" s="18" t="s">
        <v>2</v>
      </c>
      <c r="B538" s="373" t="s">
        <v>189</v>
      </c>
      <c r="C538" s="393">
        <f t="shared" si="276"/>
        <v>11.122</v>
      </c>
      <c r="D538" s="386">
        <f t="shared" si="271"/>
        <v>18.256</v>
      </c>
      <c r="E538" s="386">
        <f t="shared" si="271"/>
        <v>20.753500000000003</v>
      </c>
      <c r="F538" s="397">
        <f t="shared" si="271"/>
        <v>6.7814999999999976</v>
      </c>
      <c r="G538" s="385">
        <f t="shared" si="272"/>
        <v>19.518000000000001</v>
      </c>
      <c r="H538" s="386">
        <f t="shared" si="273"/>
        <v>26.650999999999996</v>
      </c>
      <c r="I538" s="386">
        <f t="shared" si="273"/>
        <v>29.6175</v>
      </c>
      <c r="J538" s="387">
        <f t="shared" si="273"/>
        <v>16.516499999999986</v>
      </c>
      <c r="K538" s="393">
        <f t="shared" si="274"/>
        <v>19.518000000000001</v>
      </c>
      <c r="L538" s="386">
        <f t="shared" si="275"/>
        <v>26.650999999999996</v>
      </c>
      <c r="M538" s="386">
        <f t="shared" si="275"/>
        <v>29.616499999999995</v>
      </c>
      <c r="N538" s="387">
        <f t="shared" si="275"/>
        <v>16.514500000000005</v>
      </c>
      <c r="O538" s="16"/>
      <c r="P538" s="16"/>
      <c r="Q538" s="16"/>
      <c r="R538" s="16"/>
      <c r="S538" s="16"/>
      <c r="T538" s="16"/>
      <c r="U538" s="16"/>
      <c r="V538" s="16"/>
      <c r="W538" s="16"/>
      <c r="X538" s="16"/>
      <c r="Y538" s="16"/>
      <c r="Z538" s="16"/>
      <c r="AA538" s="16"/>
      <c r="AB538" s="16"/>
      <c r="AC538" s="16"/>
      <c r="AD538" s="16"/>
      <c r="AE538" s="16"/>
      <c r="AF538" s="16"/>
      <c r="AG538" s="16"/>
      <c r="AH538" s="16"/>
      <c r="AI538" s="16"/>
      <c r="AJ538" s="16"/>
      <c r="AK538" s="16"/>
      <c r="AL538" s="16"/>
      <c r="AM538" s="16"/>
      <c r="AN538" s="16"/>
      <c r="AO538" s="16"/>
      <c r="AP538" s="16"/>
      <c r="AQ538" s="16"/>
      <c r="AR538" s="16"/>
      <c r="AS538" s="16"/>
      <c r="AT538" s="16"/>
      <c r="AU538" s="16"/>
      <c r="AV538" s="16"/>
      <c r="AW538" s="16"/>
    </row>
    <row r="539" spans="1:49" s="15" customFormat="1" x14ac:dyDescent="0.25">
      <c r="A539" s="18" t="s">
        <v>3</v>
      </c>
      <c r="B539" s="373" t="s">
        <v>189</v>
      </c>
      <c r="C539" s="393">
        <f t="shared" si="276"/>
        <v>0</v>
      </c>
      <c r="D539" s="386">
        <f t="shared" si="271"/>
        <v>14.7</v>
      </c>
      <c r="E539" s="386">
        <f t="shared" si="271"/>
        <v>2.4969999999999999</v>
      </c>
      <c r="F539" s="397">
        <f t="shared" si="271"/>
        <v>45.6905</v>
      </c>
      <c r="G539" s="385">
        <f t="shared" si="272"/>
        <v>0</v>
      </c>
      <c r="H539" s="386">
        <f t="shared" si="273"/>
        <v>25.321999999999996</v>
      </c>
      <c r="I539" s="386">
        <f t="shared" si="273"/>
        <v>13.118999999999996</v>
      </c>
      <c r="J539" s="387">
        <f t="shared" si="273"/>
        <v>58.393999999999991</v>
      </c>
      <c r="K539" s="393">
        <f t="shared" si="274"/>
        <v>0</v>
      </c>
      <c r="L539" s="386">
        <f t="shared" si="275"/>
        <v>29.770000000000003</v>
      </c>
      <c r="M539" s="386">
        <f t="shared" si="275"/>
        <v>17.567000000000004</v>
      </c>
      <c r="N539" s="387">
        <f t="shared" si="275"/>
        <v>62.841999999999999</v>
      </c>
      <c r="O539" s="16"/>
      <c r="P539" s="16"/>
      <c r="Q539" s="16"/>
      <c r="R539" s="16"/>
      <c r="S539" s="16"/>
      <c r="T539" s="16"/>
      <c r="U539" s="16"/>
      <c r="V539" s="16"/>
      <c r="W539" s="16"/>
      <c r="X539" s="16"/>
      <c r="Y539" s="16"/>
      <c r="Z539" s="16"/>
      <c r="AA539" s="16"/>
      <c r="AB539" s="16"/>
      <c r="AC539" s="16"/>
      <c r="AD539" s="16"/>
      <c r="AE539" s="16"/>
      <c r="AF539" s="16"/>
      <c r="AG539" s="16"/>
      <c r="AH539" s="16"/>
      <c r="AI539" s="16"/>
      <c r="AJ539" s="16"/>
      <c r="AK539" s="16"/>
      <c r="AL539" s="16"/>
      <c r="AM539" s="16"/>
      <c r="AN539" s="16"/>
      <c r="AO539" s="16"/>
      <c r="AP539" s="16"/>
      <c r="AQ539" s="16"/>
      <c r="AR539" s="16"/>
      <c r="AS539" s="16"/>
      <c r="AT539" s="16"/>
      <c r="AU539" s="16"/>
      <c r="AV539" s="16"/>
      <c r="AW539" s="16"/>
    </row>
    <row r="540" spans="1:49" s="15" customFormat="1" x14ac:dyDescent="0.25">
      <c r="A540" s="18" t="s">
        <v>4</v>
      </c>
      <c r="B540" s="373" t="s">
        <v>189</v>
      </c>
      <c r="C540" s="393">
        <f t="shared" si="276"/>
        <v>0</v>
      </c>
      <c r="D540" s="386">
        <f t="shared" si="271"/>
        <v>0</v>
      </c>
      <c r="E540" s="386">
        <f t="shared" si="271"/>
        <v>0</v>
      </c>
      <c r="F540" s="397">
        <f t="shared" si="271"/>
        <v>0</v>
      </c>
      <c r="G540" s="385">
        <f t="shared" si="272"/>
        <v>0</v>
      </c>
      <c r="H540" s="386">
        <f t="shared" si="273"/>
        <v>0</v>
      </c>
      <c r="I540" s="386">
        <f t="shared" si="273"/>
        <v>0</v>
      </c>
      <c r="J540" s="387">
        <f t="shared" si="273"/>
        <v>0</v>
      </c>
      <c r="K540" s="393">
        <f t="shared" si="274"/>
        <v>0</v>
      </c>
      <c r="L540" s="386">
        <f t="shared" si="275"/>
        <v>0</v>
      </c>
      <c r="M540" s="386">
        <f t="shared" si="275"/>
        <v>0</v>
      </c>
      <c r="N540" s="387">
        <f t="shared" si="275"/>
        <v>0</v>
      </c>
      <c r="O540" s="16"/>
      <c r="P540" s="16"/>
      <c r="Q540" s="16"/>
      <c r="R540" s="16"/>
      <c r="S540" s="16"/>
      <c r="T540" s="16"/>
      <c r="U540" s="16"/>
      <c r="V540" s="16"/>
      <c r="W540" s="16"/>
      <c r="X540" s="16"/>
      <c r="Y540" s="16"/>
      <c r="Z540" s="16"/>
      <c r="AA540" s="16"/>
      <c r="AB540" s="16"/>
      <c r="AC540" s="16"/>
      <c r="AD540" s="16"/>
      <c r="AE540" s="16"/>
      <c r="AF540" s="16"/>
      <c r="AG540" s="16"/>
      <c r="AH540" s="16"/>
      <c r="AI540" s="16"/>
      <c r="AJ540" s="16"/>
      <c r="AK540" s="16"/>
      <c r="AL540" s="16"/>
      <c r="AM540" s="16"/>
      <c r="AN540" s="16"/>
      <c r="AO540" s="16"/>
      <c r="AP540" s="16"/>
      <c r="AQ540" s="16"/>
      <c r="AR540" s="16"/>
      <c r="AS540" s="16"/>
      <c r="AT540" s="16"/>
      <c r="AU540" s="16"/>
      <c r="AV540" s="16"/>
      <c r="AW540" s="16"/>
    </row>
    <row r="541" spans="1:49" s="15" customFormat="1" x14ac:dyDescent="0.25">
      <c r="A541" s="18" t="s">
        <v>5</v>
      </c>
      <c r="B541" s="373" t="s">
        <v>189</v>
      </c>
      <c r="C541" s="393">
        <f t="shared" si="276"/>
        <v>0</v>
      </c>
      <c r="D541" s="386">
        <f t="shared" si="271"/>
        <v>0</v>
      </c>
      <c r="E541" s="386">
        <f t="shared" si="271"/>
        <v>0</v>
      </c>
      <c r="F541" s="397">
        <f t="shared" si="271"/>
        <v>0</v>
      </c>
      <c r="G541" s="385">
        <f t="shared" si="272"/>
        <v>0</v>
      </c>
      <c r="H541" s="386">
        <f t="shared" si="273"/>
        <v>0</v>
      </c>
      <c r="I541" s="386">
        <f t="shared" si="273"/>
        <v>0</v>
      </c>
      <c r="J541" s="387">
        <f t="shared" si="273"/>
        <v>0</v>
      </c>
      <c r="K541" s="393">
        <f t="shared" si="274"/>
        <v>0</v>
      </c>
      <c r="L541" s="386">
        <f t="shared" si="275"/>
        <v>0</v>
      </c>
      <c r="M541" s="386">
        <f t="shared" si="275"/>
        <v>0</v>
      </c>
      <c r="N541" s="387">
        <f t="shared" si="275"/>
        <v>0</v>
      </c>
      <c r="O541" s="16"/>
      <c r="P541" s="16"/>
      <c r="Q541" s="16"/>
      <c r="R541" s="16"/>
      <c r="S541" s="16"/>
      <c r="T541" s="16"/>
      <c r="U541" s="16"/>
      <c r="V541" s="16"/>
      <c r="W541" s="16"/>
      <c r="X541" s="16"/>
      <c r="Y541" s="16"/>
      <c r="Z541" s="16"/>
      <c r="AA541" s="16"/>
      <c r="AB541" s="16"/>
      <c r="AC541" s="16"/>
      <c r="AD541" s="16"/>
      <c r="AE541" s="16"/>
      <c r="AF541" s="16"/>
      <c r="AG541" s="16"/>
      <c r="AH541" s="16"/>
      <c r="AI541" s="16"/>
      <c r="AJ541" s="16"/>
      <c r="AK541" s="16"/>
      <c r="AL541" s="16"/>
      <c r="AM541" s="16"/>
      <c r="AN541" s="16"/>
      <c r="AO541" s="16"/>
      <c r="AP541" s="16"/>
      <c r="AQ541" s="16"/>
      <c r="AR541" s="16"/>
      <c r="AS541" s="16"/>
      <c r="AT541" s="16"/>
      <c r="AU541" s="16"/>
      <c r="AV541" s="16"/>
      <c r="AW541" s="16"/>
    </row>
    <row r="542" spans="1:49" s="15" customFormat="1" x14ac:dyDescent="0.25">
      <c r="A542" s="18" t="s">
        <v>6</v>
      </c>
      <c r="B542" s="373" t="s">
        <v>189</v>
      </c>
      <c r="C542" s="393">
        <f t="shared" si="276"/>
        <v>0</v>
      </c>
      <c r="D542" s="386">
        <f t="shared" si="271"/>
        <v>0</v>
      </c>
      <c r="E542" s="386">
        <f t="shared" si="271"/>
        <v>0</v>
      </c>
      <c r="F542" s="397">
        <f t="shared" si="271"/>
        <v>0</v>
      </c>
      <c r="G542" s="385">
        <f t="shared" si="272"/>
        <v>0</v>
      </c>
      <c r="H542" s="386">
        <f t="shared" si="273"/>
        <v>0</v>
      </c>
      <c r="I542" s="386">
        <f t="shared" si="273"/>
        <v>0</v>
      </c>
      <c r="J542" s="387">
        <f t="shared" si="273"/>
        <v>0</v>
      </c>
      <c r="K542" s="393">
        <f t="shared" si="274"/>
        <v>0</v>
      </c>
      <c r="L542" s="386">
        <f t="shared" si="275"/>
        <v>0</v>
      </c>
      <c r="M542" s="386">
        <f t="shared" si="275"/>
        <v>0</v>
      </c>
      <c r="N542" s="387">
        <f t="shared" si="275"/>
        <v>0</v>
      </c>
      <c r="O542" s="16"/>
      <c r="P542" s="16"/>
      <c r="Q542" s="16"/>
      <c r="R542" s="16"/>
      <c r="S542" s="16"/>
      <c r="T542" s="16"/>
      <c r="U542" s="16"/>
      <c r="V542" s="16"/>
      <c r="W542" s="16"/>
      <c r="X542" s="16"/>
      <c r="Y542" s="16"/>
      <c r="Z542" s="16"/>
      <c r="AA542" s="16"/>
      <c r="AB542" s="16"/>
      <c r="AC542" s="16"/>
      <c r="AD542" s="16"/>
      <c r="AE542" s="16"/>
      <c r="AF542" s="16"/>
      <c r="AG542" s="16"/>
      <c r="AH542" s="16"/>
      <c r="AI542" s="16"/>
      <c r="AJ542" s="16"/>
      <c r="AK542" s="16"/>
      <c r="AL542" s="16"/>
      <c r="AM542" s="16"/>
      <c r="AN542" s="16"/>
      <c r="AO542" s="16"/>
      <c r="AP542" s="16"/>
      <c r="AQ542" s="16"/>
      <c r="AR542" s="16"/>
      <c r="AS542" s="16"/>
      <c r="AT542" s="16"/>
      <c r="AU542" s="16"/>
      <c r="AV542" s="16"/>
      <c r="AW542" s="16"/>
    </row>
    <row r="543" spans="1:49" s="15" customFormat="1" x14ac:dyDescent="0.25">
      <c r="A543" s="18" t="s">
        <v>7</v>
      </c>
      <c r="B543" s="373" t="s">
        <v>189</v>
      </c>
      <c r="C543" s="393">
        <f t="shared" si="276"/>
        <v>8.3514999999999997</v>
      </c>
      <c r="D543" s="386">
        <f t="shared" si="271"/>
        <v>8.8974999999999991</v>
      </c>
      <c r="E543" s="386">
        <f t="shared" si="271"/>
        <v>9.6334999999999997</v>
      </c>
      <c r="F543" s="397">
        <f t="shared" si="271"/>
        <v>6.6935000000000002</v>
      </c>
      <c r="G543" s="385">
        <f t="shared" si="272"/>
        <v>6.9422499999999996</v>
      </c>
      <c r="H543" s="386">
        <f t="shared" si="273"/>
        <v>7.4922500000000003</v>
      </c>
      <c r="I543" s="386">
        <f t="shared" si="273"/>
        <v>9.9017500000000016</v>
      </c>
      <c r="J543" s="387">
        <f t="shared" si="273"/>
        <v>6.9617500000000021</v>
      </c>
      <c r="K543" s="393">
        <f t="shared" si="274"/>
        <v>8.6328749999999985</v>
      </c>
      <c r="L543" s="386">
        <f t="shared" si="275"/>
        <v>10.183875</v>
      </c>
      <c r="M543" s="386">
        <f t="shared" si="275"/>
        <v>13.258875</v>
      </c>
      <c r="N543" s="387">
        <f t="shared" si="275"/>
        <v>10.318875</v>
      </c>
      <c r="O543" s="16"/>
      <c r="P543" s="16"/>
      <c r="Q543" s="16"/>
      <c r="R543" s="16"/>
      <c r="S543" s="16"/>
      <c r="T543" s="16"/>
      <c r="U543" s="16"/>
      <c r="V543" s="16"/>
      <c r="W543" s="16"/>
      <c r="X543" s="16"/>
      <c r="Y543" s="16"/>
      <c r="Z543" s="16"/>
      <c r="AA543" s="16"/>
      <c r="AB543" s="16"/>
      <c r="AC543" s="16"/>
      <c r="AD543" s="16"/>
      <c r="AE543" s="16"/>
      <c r="AF543" s="16"/>
      <c r="AG543" s="16"/>
      <c r="AH543" s="16"/>
      <c r="AI543" s="16"/>
      <c r="AJ543" s="16"/>
      <c r="AK543" s="16"/>
      <c r="AL543" s="16"/>
      <c r="AM543" s="16"/>
      <c r="AN543" s="16"/>
      <c r="AO543" s="16"/>
      <c r="AP543" s="16"/>
      <c r="AQ543" s="16"/>
      <c r="AR543" s="16"/>
      <c r="AS543" s="16"/>
      <c r="AT543" s="16"/>
      <c r="AU543" s="16"/>
      <c r="AV543" s="16"/>
      <c r="AW543" s="16"/>
    </row>
    <row r="544" spans="1:49" s="15" customFormat="1" x14ac:dyDescent="0.25">
      <c r="A544" s="18" t="s">
        <v>8</v>
      </c>
      <c r="B544" s="373" t="s">
        <v>189</v>
      </c>
      <c r="C544" s="393">
        <f t="shared" si="276"/>
        <v>0</v>
      </c>
      <c r="D544" s="386">
        <f t="shared" si="271"/>
        <v>0</v>
      </c>
      <c r="E544" s="386">
        <f t="shared" si="271"/>
        <v>0</v>
      </c>
      <c r="F544" s="397">
        <f t="shared" si="271"/>
        <v>0</v>
      </c>
      <c r="G544" s="385">
        <f t="shared" si="272"/>
        <v>0</v>
      </c>
      <c r="H544" s="386">
        <f t="shared" si="273"/>
        <v>0</v>
      </c>
      <c r="I544" s="386">
        <f t="shared" si="273"/>
        <v>0</v>
      </c>
      <c r="J544" s="387">
        <f t="shared" si="273"/>
        <v>0</v>
      </c>
      <c r="K544" s="393">
        <f t="shared" si="274"/>
        <v>0</v>
      </c>
      <c r="L544" s="386">
        <f t="shared" si="275"/>
        <v>0</v>
      </c>
      <c r="M544" s="386">
        <f t="shared" si="275"/>
        <v>0</v>
      </c>
      <c r="N544" s="387">
        <f t="shared" si="275"/>
        <v>0</v>
      </c>
      <c r="O544" s="16"/>
      <c r="P544" s="16"/>
      <c r="Q544" s="16"/>
      <c r="R544" s="16"/>
      <c r="S544" s="16"/>
      <c r="T544" s="16"/>
      <c r="U544" s="16"/>
      <c r="V544" s="16"/>
      <c r="W544" s="16"/>
      <c r="X544" s="16"/>
      <c r="Y544" s="16"/>
      <c r="Z544" s="16"/>
      <c r="AA544" s="16"/>
      <c r="AB544" s="16"/>
      <c r="AC544" s="16"/>
      <c r="AD544" s="16"/>
      <c r="AE544" s="16"/>
      <c r="AF544" s="16"/>
      <c r="AG544" s="16"/>
      <c r="AH544" s="16"/>
      <c r="AI544" s="16"/>
      <c r="AJ544" s="16"/>
      <c r="AK544" s="16"/>
      <c r="AL544" s="16"/>
      <c r="AM544" s="16"/>
      <c r="AN544" s="16"/>
      <c r="AO544" s="16"/>
      <c r="AP544" s="16"/>
      <c r="AQ544" s="16"/>
      <c r="AR544" s="16"/>
      <c r="AS544" s="16"/>
      <c r="AT544" s="16"/>
      <c r="AU544" s="16"/>
      <c r="AV544" s="16"/>
      <c r="AW544" s="16"/>
    </row>
    <row r="545" spans="1:49" s="15" customFormat="1" x14ac:dyDescent="0.25">
      <c r="A545" s="18" t="s">
        <v>9</v>
      </c>
      <c r="B545" s="373" t="s">
        <v>189</v>
      </c>
      <c r="C545" s="393">
        <f t="shared" si="276"/>
        <v>0</v>
      </c>
      <c r="D545" s="386">
        <f t="shared" si="271"/>
        <v>0</v>
      </c>
      <c r="E545" s="386">
        <f t="shared" si="271"/>
        <v>0</v>
      </c>
      <c r="F545" s="397">
        <f t="shared" si="271"/>
        <v>0</v>
      </c>
      <c r="G545" s="385">
        <f t="shared" si="272"/>
        <v>0</v>
      </c>
      <c r="H545" s="386">
        <f t="shared" si="273"/>
        <v>0</v>
      </c>
      <c r="I545" s="386">
        <f t="shared" si="273"/>
        <v>0</v>
      </c>
      <c r="J545" s="387">
        <f t="shared" si="273"/>
        <v>0</v>
      </c>
      <c r="K545" s="393">
        <f t="shared" si="274"/>
        <v>0</v>
      </c>
      <c r="L545" s="386">
        <f t="shared" si="275"/>
        <v>0</v>
      </c>
      <c r="M545" s="386">
        <f t="shared" si="275"/>
        <v>0</v>
      </c>
      <c r="N545" s="387">
        <f t="shared" si="275"/>
        <v>0</v>
      </c>
      <c r="O545" s="16"/>
      <c r="P545" s="16"/>
      <c r="Q545" s="16"/>
      <c r="R545" s="16"/>
      <c r="S545" s="16"/>
      <c r="T545" s="16"/>
      <c r="U545" s="16"/>
      <c r="V545" s="16"/>
      <c r="W545" s="16"/>
      <c r="X545" s="16"/>
      <c r="Y545" s="16"/>
      <c r="Z545" s="16"/>
      <c r="AA545" s="16"/>
      <c r="AB545" s="16"/>
      <c r="AC545" s="16"/>
      <c r="AD545" s="16"/>
      <c r="AE545" s="16"/>
      <c r="AF545" s="16"/>
      <c r="AG545" s="16"/>
      <c r="AH545" s="16"/>
      <c r="AI545" s="16"/>
      <c r="AJ545" s="16"/>
      <c r="AK545" s="16"/>
      <c r="AL545" s="16"/>
      <c r="AM545" s="16"/>
      <c r="AN545" s="16"/>
      <c r="AO545" s="16"/>
      <c r="AP545" s="16"/>
      <c r="AQ545" s="16"/>
      <c r="AR545" s="16"/>
      <c r="AS545" s="16"/>
      <c r="AT545" s="16"/>
      <c r="AU545" s="16"/>
      <c r="AV545" s="16"/>
      <c r="AW545" s="16"/>
    </row>
    <row r="546" spans="1:49" s="15" customFormat="1" x14ac:dyDescent="0.25">
      <c r="A546" s="18" t="s">
        <v>10</v>
      </c>
      <c r="B546" s="373" t="s">
        <v>189</v>
      </c>
      <c r="C546" s="393">
        <f t="shared" si="276"/>
        <v>0.53600000000000003</v>
      </c>
      <c r="D546" s="386">
        <f t="shared" si="271"/>
        <v>2.9999999999999916E-2</v>
      </c>
      <c r="E546" s="386">
        <f t="shared" si="271"/>
        <v>0.16599999999999993</v>
      </c>
      <c r="F546" s="397">
        <f t="shared" si="271"/>
        <v>0</v>
      </c>
      <c r="G546" s="385">
        <f t="shared" si="272"/>
        <v>0</v>
      </c>
      <c r="H546" s="386">
        <f t="shared" si="273"/>
        <v>0</v>
      </c>
      <c r="I546" s="386">
        <f t="shared" si="273"/>
        <v>0</v>
      </c>
      <c r="J546" s="387">
        <f t="shared" si="273"/>
        <v>0</v>
      </c>
      <c r="K546" s="393">
        <f t="shared" si="274"/>
        <v>0</v>
      </c>
      <c r="L546" s="386">
        <f t="shared" si="275"/>
        <v>0</v>
      </c>
      <c r="M546" s="386">
        <f t="shared" si="275"/>
        <v>0</v>
      </c>
      <c r="N546" s="387">
        <f t="shared" si="275"/>
        <v>0</v>
      </c>
      <c r="O546" s="16"/>
      <c r="P546" s="16"/>
      <c r="Q546" s="16"/>
      <c r="R546" s="16"/>
      <c r="S546" s="16"/>
      <c r="T546" s="16"/>
      <c r="U546" s="16"/>
      <c r="V546" s="16"/>
      <c r="W546" s="16"/>
      <c r="X546" s="16"/>
      <c r="Y546" s="16"/>
      <c r="Z546" s="16"/>
      <c r="AA546" s="16"/>
      <c r="AB546" s="16"/>
      <c r="AC546" s="16"/>
      <c r="AD546" s="16"/>
      <c r="AE546" s="16"/>
      <c r="AF546" s="16"/>
      <c r="AG546" s="16"/>
      <c r="AH546" s="16"/>
      <c r="AI546" s="16"/>
      <c r="AJ546" s="16"/>
      <c r="AK546" s="16"/>
      <c r="AL546" s="16"/>
      <c r="AM546" s="16"/>
      <c r="AN546" s="16"/>
      <c r="AO546" s="16"/>
      <c r="AP546" s="16"/>
      <c r="AQ546" s="16"/>
      <c r="AR546" s="16"/>
      <c r="AS546" s="16"/>
      <c r="AT546" s="16"/>
      <c r="AU546" s="16"/>
      <c r="AV546" s="16"/>
      <c r="AW546" s="16"/>
    </row>
    <row r="547" spans="1:49" x14ac:dyDescent="0.25">
      <c r="A547" s="371" t="s">
        <v>83</v>
      </c>
      <c r="B547" s="372" t="s">
        <v>189</v>
      </c>
      <c r="C547" s="392">
        <f t="shared" ref="C547:N547" si="277">SUM(C548:C558)</f>
        <v>-22.788</v>
      </c>
      <c r="D547" s="383">
        <f t="shared" si="277"/>
        <v>-30.127000000000002</v>
      </c>
      <c r="E547" s="383">
        <f t="shared" si="277"/>
        <v>-35.488999999999997</v>
      </c>
      <c r="F547" s="396">
        <f t="shared" si="277"/>
        <v>-56.983499999999992</v>
      </c>
      <c r="G547" s="382">
        <f t="shared" si="277"/>
        <v>-34.173749999999998</v>
      </c>
      <c r="H547" s="383">
        <f t="shared" si="277"/>
        <v>-46.52675</v>
      </c>
      <c r="I547" s="383">
        <f t="shared" si="277"/>
        <v>-54.212250000000004</v>
      </c>
      <c r="J547" s="384">
        <f t="shared" si="277"/>
        <v>-74.38000000000001</v>
      </c>
      <c r="K547" s="392">
        <f t="shared" si="277"/>
        <v>-36.164374999999993</v>
      </c>
      <c r="L547" s="383">
        <f t="shared" si="277"/>
        <v>-48.917374999999993</v>
      </c>
      <c r="M547" s="383">
        <f t="shared" si="277"/>
        <v>-57.517374999999987</v>
      </c>
      <c r="N547" s="384">
        <f t="shared" si="277"/>
        <v>-75.352874999999997</v>
      </c>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row>
    <row r="548" spans="1:49" s="15" customFormat="1" x14ac:dyDescent="0.25">
      <c r="A548" s="18" t="s">
        <v>0</v>
      </c>
      <c r="B548" s="373" t="s">
        <v>189</v>
      </c>
      <c r="C548" s="393">
        <f t="shared" ref="C548:C558" si="278">C511-C412</f>
        <v>-1.7814999999999994</v>
      </c>
      <c r="D548" s="386">
        <f t="shared" ref="D548:F558" si="279">D511-D412+C548</f>
        <v>-1.7814999999999994</v>
      </c>
      <c r="E548" s="386">
        <f t="shared" si="279"/>
        <v>-3.6150000000000002</v>
      </c>
      <c r="F548" s="397">
        <f t="shared" si="279"/>
        <v>-5.6949999999999985</v>
      </c>
      <c r="G548" s="385">
        <f t="shared" ref="G548:G558" si="280">G511-G412</f>
        <v>-6.7164999999999999</v>
      </c>
      <c r="H548" s="386">
        <f t="shared" ref="H548:J558" si="281">H511-H412+G548</f>
        <v>-6.7315000000000005</v>
      </c>
      <c r="I548" s="386">
        <f t="shared" si="281"/>
        <v>-9.4340000000000011</v>
      </c>
      <c r="J548" s="387">
        <f t="shared" si="281"/>
        <v>-12.146000000000004</v>
      </c>
      <c r="K548" s="393">
        <f t="shared" ref="K548:K558" si="282">K511-K412</f>
        <v>-7.0164999999999971</v>
      </c>
      <c r="L548" s="386">
        <f t="shared" ref="L548:N558" si="283">L511-L412+K548</f>
        <v>-7.3064999999999962</v>
      </c>
      <c r="M548" s="386">
        <f t="shared" si="283"/>
        <v>-10.183999999999997</v>
      </c>
      <c r="N548" s="387">
        <f t="shared" si="283"/>
        <v>-10.183999999999997</v>
      </c>
      <c r="O548" s="16"/>
      <c r="P548" s="16"/>
      <c r="Q548" s="16"/>
      <c r="R548" s="16"/>
      <c r="S548" s="16"/>
      <c r="T548" s="16"/>
      <c r="U548" s="16"/>
      <c r="V548" s="16"/>
      <c r="W548" s="16"/>
      <c r="X548" s="16"/>
      <c r="Y548" s="16"/>
      <c r="Z548" s="16"/>
      <c r="AA548" s="16"/>
      <c r="AB548" s="16"/>
      <c r="AC548" s="16"/>
      <c r="AD548" s="16"/>
      <c r="AE548" s="16"/>
      <c r="AF548" s="16"/>
      <c r="AG548" s="16"/>
      <c r="AH548" s="16"/>
      <c r="AI548" s="16"/>
      <c r="AJ548" s="16"/>
      <c r="AK548" s="16"/>
      <c r="AL548" s="16"/>
      <c r="AM548" s="16"/>
      <c r="AN548" s="16"/>
      <c r="AO548" s="16"/>
      <c r="AP548" s="16"/>
      <c r="AQ548" s="16"/>
      <c r="AR548" s="16"/>
      <c r="AS548" s="16"/>
      <c r="AT548" s="16"/>
      <c r="AU548" s="16"/>
      <c r="AV548" s="16"/>
      <c r="AW548" s="16"/>
    </row>
    <row r="549" spans="1:49" s="15" customFormat="1" x14ac:dyDescent="0.25">
      <c r="A549" s="18" t="s">
        <v>1</v>
      </c>
      <c r="B549" s="373" t="s">
        <v>189</v>
      </c>
      <c r="C549" s="393">
        <f t="shared" si="278"/>
        <v>-0.997</v>
      </c>
      <c r="D549" s="386">
        <f t="shared" si="279"/>
        <v>-1.202</v>
      </c>
      <c r="E549" s="386">
        <f t="shared" si="279"/>
        <v>-1.361</v>
      </c>
      <c r="F549" s="397">
        <f t="shared" si="279"/>
        <v>-7.5714999999999995</v>
      </c>
      <c r="G549" s="385">
        <f t="shared" si="280"/>
        <v>-0.997</v>
      </c>
      <c r="H549" s="386">
        <f t="shared" si="281"/>
        <v>-1.202</v>
      </c>
      <c r="I549" s="386">
        <f t="shared" si="281"/>
        <v>-1.3609999999999998</v>
      </c>
      <c r="J549" s="387">
        <f t="shared" si="281"/>
        <v>-7.5714999999999995</v>
      </c>
      <c r="K549" s="393">
        <f t="shared" si="282"/>
        <v>-0.997</v>
      </c>
      <c r="L549" s="386">
        <f t="shared" si="283"/>
        <v>-1.327</v>
      </c>
      <c r="M549" s="386">
        <f t="shared" si="283"/>
        <v>-1.5609999999999991</v>
      </c>
      <c r="N549" s="387">
        <f t="shared" si="283"/>
        <v>-7.8865000000000007</v>
      </c>
      <c r="O549" s="16"/>
      <c r="P549" s="16"/>
      <c r="Q549" s="16"/>
      <c r="R549" s="16"/>
      <c r="S549" s="16"/>
      <c r="T549" s="16"/>
      <c r="U549" s="16"/>
      <c r="V549" s="16"/>
      <c r="W549" s="16"/>
      <c r="X549" s="16"/>
      <c r="Y549" s="16"/>
      <c r="Z549" s="16"/>
      <c r="AA549" s="16"/>
      <c r="AB549" s="16"/>
      <c r="AC549" s="16"/>
      <c r="AD549" s="16"/>
      <c r="AE549" s="16"/>
      <c r="AF549" s="16"/>
      <c r="AG549" s="16"/>
      <c r="AH549" s="16"/>
      <c r="AI549" s="16"/>
      <c r="AJ549" s="16"/>
      <c r="AK549" s="16"/>
      <c r="AL549" s="16"/>
      <c r="AM549" s="16"/>
      <c r="AN549" s="16"/>
      <c r="AO549" s="16"/>
      <c r="AP549" s="16"/>
      <c r="AQ549" s="16"/>
      <c r="AR549" s="16"/>
      <c r="AS549" s="16"/>
      <c r="AT549" s="16"/>
      <c r="AU549" s="16"/>
      <c r="AV549" s="16"/>
      <c r="AW549" s="16"/>
    </row>
    <row r="550" spans="1:49" s="15" customFormat="1" x14ac:dyDescent="0.25">
      <c r="A550" s="18" t="s">
        <v>2</v>
      </c>
      <c r="B550" s="373" t="s">
        <v>189</v>
      </c>
      <c r="C550" s="393">
        <f t="shared" si="278"/>
        <v>-11.122</v>
      </c>
      <c r="D550" s="386">
        <f t="shared" si="279"/>
        <v>-18.256</v>
      </c>
      <c r="E550" s="386">
        <f t="shared" si="279"/>
        <v>-20.753500000000003</v>
      </c>
      <c r="F550" s="397">
        <f t="shared" si="279"/>
        <v>-20.753500000000003</v>
      </c>
      <c r="G550" s="385">
        <f t="shared" si="280"/>
        <v>-19.518000000000001</v>
      </c>
      <c r="H550" s="386">
        <f t="shared" si="281"/>
        <v>-26.650999999999996</v>
      </c>
      <c r="I550" s="386">
        <f t="shared" si="281"/>
        <v>-29.6175</v>
      </c>
      <c r="J550" s="387">
        <f t="shared" si="281"/>
        <v>-29.6175</v>
      </c>
      <c r="K550" s="393">
        <f t="shared" si="282"/>
        <v>-19.518000000000001</v>
      </c>
      <c r="L550" s="386">
        <f t="shared" si="283"/>
        <v>-26.650999999999996</v>
      </c>
      <c r="M550" s="386">
        <f t="shared" si="283"/>
        <v>-29.616499999999995</v>
      </c>
      <c r="N550" s="387">
        <f t="shared" si="283"/>
        <v>-29.616499999999995</v>
      </c>
      <c r="O550" s="16"/>
      <c r="P550" s="16"/>
      <c r="Q550" s="16"/>
      <c r="R550" s="16"/>
      <c r="S550" s="16"/>
      <c r="T550" s="16"/>
      <c r="U550" s="16"/>
      <c r="V550" s="16"/>
      <c r="W550" s="16"/>
      <c r="X550" s="16"/>
      <c r="Y550" s="16"/>
      <c r="Z550" s="16"/>
      <c r="AA550" s="16"/>
      <c r="AB550" s="16"/>
      <c r="AC550" s="16"/>
      <c r="AD550" s="16"/>
      <c r="AE550" s="16"/>
      <c r="AF550" s="16"/>
      <c r="AG550" s="16"/>
      <c r="AH550" s="16"/>
      <c r="AI550" s="16"/>
      <c r="AJ550" s="16"/>
      <c r="AK550" s="16"/>
      <c r="AL550" s="16"/>
      <c r="AM550" s="16"/>
      <c r="AN550" s="16"/>
      <c r="AO550" s="16"/>
      <c r="AP550" s="16"/>
      <c r="AQ550" s="16"/>
      <c r="AR550" s="16"/>
      <c r="AS550" s="16"/>
      <c r="AT550" s="16"/>
      <c r="AU550" s="16"/>
      <c r="AV550" s="16"/>
      <c r="AW550" s="16"/>
    </row>
    <row r="551" spans="1:49" s="15" customFormat="1" x14ac:dyDescent="0.25">
      <c r="A551" s="18" t="s">
        <v>3</v>
      </c>
      <c r="B551" s="373" t="s">
        <v>189</v>
      </c>
      <c r="C551" s="393">
        <f t="shared" si="278"/>
        <v>0</v>
      </c>
      <c r="D551" s="386">
        <f t="shared" si="279"/>
        <v>0</v>
      </c>
      <c r="E551" s="386">
        <f t="shared" si="279"/>
        <v>0</v>
      </c>
      <c r="F551" s="397">
        <f t="shared" si="279"/>
        <v>-22.9635</v>
      </c>
      <c r="G551" s="385">
        <f t="shared" si="280"/>
        <v>0</v>
      </c>
      <c r="H551" s="386">
        <f t="shared" si="281"/>
        <v>-5</v>
      </c>
      <c r="I551" s="386">
        <f t="shared" si="281"/>
        <v>-4.4480000000000057</v>
      </c>
      <c r="J551" s="387">
        <f t="shared" si="281"/>
        <v>-25.045000000000002</v>
      </c>
      <c r="K551" s="393">
        <f t="shared" si="282"/>
        <v>0</v>
      </c>
      <c r="L551" s="386">
        <f t="shared" si="283"/>
        <v>-5</v>
      </c>
      <c r="M551" s="386">
        <f t="shared" si="283"/>
        <v>-4.4479999999999915</v>
      </c>
      <c r="N551" s="387">
        <f t="shared" si="283"/>
        <v>-25.045000000000002</v>
      </c>
      <c r="O551" s="16"/>
      <c r="P551" s="16"/>
      <c r="Q551" s="16"/>
      <c r="R551" s="16"/>
      <c r="S551" s="16"/>
      <c r="T551" s="16"/>
      <c r="U551" s="16"/>
      <c r="V551" s="16"/>
      <c r="W551" s="16"/>
      <c r="X551" s="16"/>
      <c r="Y551" s="16"/>
      <c r="Z551" s="16"/>
      <c r="AA551" s="16"/>
      <c r="AB551" s="16"/>
      <c r="AC551" s="16"/>
      <c r="AD551" s="16"/>
      <c r="AE551" s="16"/>
      <c r="AF551" s="16"/>
      <c r="AG551" s="16"/>
      <c r="AH551" s="16"/>
      <c r="AI551" s="16"/>
      <c r="AJ551" s="16"/>
      <c r="AK551" s="16"/>
      <c r="AL551" s="16"/>
      <c r="AM551" s="16"/>
      <c r="AN551" s="16"/>
      <c r="AO551" s="16"/>
      <c r="AP551" s="16"/>
      <c r="AQ551" s="16"/>
      <c r="AR551" s="16"/>
      <c r="AS551" s="16"/>
      <c r="AT551" s="16"/>
      <c r="AU551" s="16"/>
      <c r="AV551" s="16"/>
      <c r="AW551" s="16"/>
    </row>
    <row r="552" spans="1:49" s="15" customFormat="1" x14ac:dyDescent="0.25">
      <c r="A552" s="18" t="s">
        <v>4</v>
      </c>
      <c r="B552" s="373" t="s">
        <v>189</v>
      </c>
      <c r="C552" s="393">
        <f t="shared" si="278"/>
        <v>0</v>
      </c>
      <c r="D552" s="386">
        <f t="shared" si="279"/>
        <v>0</v>
      </c>
      <c r="E552" s="386">
        <f t="shared" si="279"/>
        <v>0</v>
      </c>
      <c r="F552" s="397">
        <f t="shared" si="279"/>
        <v>0</v>
      </c>
      <c r="G552" s="385">
        <f t="shared" si="280"/>
        <v>0</v>
      </c>
      <c r="H552" s="386">
        <f t="shared" si="281"/>
        <v>0</v>
      </c>
      <c r="I552" s="386">
        <f t="shared" si="281"/>
        <v>0</v>
      </c>
      <c r="J552" s="387">
        <f t="shared" si="281"/>
        <v>0</v>
      </c>
      <c r="K552" s="393">
        <f t="shared" si="282"/>
        <v>0</v>
      </c>
      <c r="L552" s="386">
        <f t="shared" si="283"/>
        <v>0</v>
      </c>
      <c r="M552" s="386">
        <f t="shared" si="283"/>
        <v>0</v>
      </c>
      <c r="N552" s="387">
        <f t="shared" si="283"/>
        <v>0</v>
      </c>
      <c r="O552" s="16"/>
      <c r="P552" s="16"/>
      <c r="Q552" s="16"/>
      <c r="R552" s="16"/>
      <c r="S552" s="16"/>
      <c r="T552" s="16"/>
      <c r="U552" s="16"/>
      <c r="V552" s="16"/>
      <c r="W552" s="16"/>
      <c r="X552" s="16"/>
      <c r="Y552" s="16"/>
      <c r="Z552" s="16"/>
      <c r="AA552" s="16"/>
      <c r="AB552" s="16"/>
      <c r="AC552" s="16"/>
      <c r="AD552" s="16"/>
      <c r="AE552" s="16"/>
      <c r="AF552" s="16"/>
      <c r="AG552" s="16"/>
      <c r="AH552" s="16"/>
      <c r="AI552" s="16"/>
      <c r="AJ552" s="16"/>
      <c r="AK552" s="16"/>
      <c r="AL552" s="16"/>
      <c r="AM552" s="16"/>
      <c r="AN552" s="16"/>
      <c r="AO552" s="16"/>
      <c r="AP552" s="16"/>
      <c r="AQ552" s="16"/>
      <c r="AR552" s="16"/>
      <c r="AS552" s="16"/>
      <c r="AT552" s="16"/>
      <c r="AU552" s="16"/>
      <c r="AV552" s="16"/>
      <c r="AW552" s="16"/>
    </row>
    <row r="553" spans="1:49" s="15" customFormat="1" x14ac:dyDescent="0.25">
      <c r="A553" s="18" t="s">
        <v>5</v>
      </c>
      <c r="B553" s="373" t="s">
        <v>189</v>
      </c>
      <c r="C553" s="393">
        <f t="shared" si="278"/>
        <v>0</v>
      </c>
      <c r="D553" s="386">
        <f t="shared" si="279"/>
        <v>0</v>
      </c>
      <c r="E553" s="386">
        <f t="shared" si="279"/>
        <v>0</v>
      </c>
      <c r="F553" s="397">
        <f t="shared" si="279"/>
        <v>0</v>
      </c>
      <c r="G553" s="385">
        <f t="shared" si="280"/>
        <v>0</v>
      </c>
      <c r="H553" s="386">
        <f t="shared" si="281"/>
        <v>0</v>
      </c>
      <c r="I553" s="386">
        <f t="shared" si="281"/>
        <v>0</v>
      </c>
      <c r="J553" s="387">
        <f t="shared" si="281"/>
        <v>0</v>
      </c>
      <c r="K553" s="393">
        <f t="shared" si="282"/>
        <v>0</v>
      </c>
      <c r="L553" s="386">
        <f t="shared" si="283"/>
        <v>0</v>
      </c>
      <c r="M553" s="386">
        <f t="shared" si="283"/>
        <v>0</v>
      </c>
      <c r="N553" s="387">
        <f t="shared" si="283"/>
        <v>0</v>
      </c>
      <c r="O553" s="16"/>
      <c r="P553" s="16"/>
      <c r="Q553" s="16"/>
      <c r="R553" s="16"/>
      <c r="S553" s="16"/>
      <c r="T553" s="16"/>
      <c r="U553" s="16"/>
      <c r="V553" s="16"/>
      <c r="W553" s="16"/>
      <c r="X553" s="16"/>
      <c r="Y553" s="16"/>
      <c r="Z553" s="16"/>
      <c r="AA553" s="16"/>
      <c r="AB553" s="16"/>
      <c r="AC553" s="16"/>
      <c r="AD553" s="16"/>
      <c r="AE553" s="16"/>
      <c r="AF553" s="16"/>
      <c r="AG553" s="16"/>
      <c r="AH553" s="16"/>
      <c r="AI553" s="16"/>
      <c r="AJ553" s="16"/>
      <c r="AK553" s="16"/>
      <c r="AL553" s="16"/>
      <c r="AM553" s="16"/>
      <c r="AN553" s="16"/>
      <c r="AO553" s="16"/>
      <c r="AP553" s="16"/>
      <c r="AQ553" s="16"/>
      <c r="AR553" s="16"/>
      <c r="AS553" s="16"/>
      <c r="AT553" s="16"/>
      <c r="AU553" s="16"/>
      <c r="AV553" s="16"/>
      <c r="AW553" s="16"/>
    </row>
    <row r="554" spans="1:49" s="15" customFormat="1" x14ac:dyDescent="0.25">
      <c r="A554" s="18" t="s">
        <v>6</v>
      </c>
      <c r="B554" s="373" t="s">
        <v>189</v>
      </c>
      <c r="C554" s="393">
        <f t="shared" si="278"/>
        <v>0</v>
      </c>
      <c r="D554" s="386">
        <f t="shared" si="279"/>
        <v>0</v>
      </c>
      <c r="E554" s="386">
        <f t="shared" si="279"/>
        <v>0</v>
      </c>
      <c r="F554" s="397">
        <f t="shared" si="279"/>
        <v>0</v>
      </c>
      <c r="G554" s="385">
        <f t="shared" si="280"/>
        <v>0</v>
      </c>
      <c r="H554" s="386">
        <f t="shared" si="281"/>
        <v>0</v>
      </c>
      <c r="I554" s="386">
        <f t="shared" si="281"/>
        <v>0</v>
      </c>
      <c r="J554" s="387">
        <f t="shared" si="281"/>
        <v>0</v>
      </c>
      <c r="K554" s="393">
        <f t="shared" si="282"/>
        <v>0</v>
      </c>
      <c r="L554" s="386">
        <f t="shared" si="283"/>
        <v>0</v>
      </c>
      <c r="M554" s="386">
        <f t="shared" si="283"/>
        <v>0</v>
      </c>
      <c r="N554" s="387">
        <f t="shared" si="283"/>
        <v>0</v>
      </c>
      <c r="O554" s="16"/>
      <c r="P554" s="16"/>
      <c r="Q554" s="16"/>
      <c r="R554" s="16"/>
      <c r="S554" s="16"/>
      <c r="T554" s="16"/>
      <c r="U554" s="16"/>
      <c r="V554" s="16"/>
      <c r="W554" s="16"/>
      <c r="X554" s="16"/>
      <c r="Y554" s="16"/>
      <c r="Z554" s="16"/>
      <c r="AA554" s="16"/>
      <c r="AB554" s="16"/>
      <c r="AC554" s="16"/>
      <c r="AD554" s="16"/>
      <c r="AE554" s="16"/>
      <c r="AF554" s="16"/>
      <c r="AG554" s="16"/>
      <c r="AH554" s="16"/>
      <c r="AI554" s="16"/>
      <c r="AJ554" s="16"/>
      <c r="AK554" s="16"/>
      <c r="AL554" s="16"/>
      <c r="AM554" s="16"/>
      <c r="AN554" s="16"/>
      <c r="AO554" s="16"/>
      <c r="AP554" s="16"/>
      <c r="AQ554" s="16"/>
      <c r="AR554" s="16"/>
      <c r="AS554" s="16"/>
      <c r="AT554" s="16"/>
      <c r="AU554" s="16"/>
      <c r="AV554" s="16"/>
      <c r="AW554" s="16"/>
    </row>
    <row r="555" spans="1:49" s="15" customFormat="1" x14ac:dyDescent="0.25">
      <c r="A555" s="18" t="s">
        <v>7</v>
      </c>
      <c r="B555" s="373" t="s">
        <v>189</v>
      </c>
      <c r="C555" s="393">
        <f t="shared" si="278"/>
        <v>-8.3514999999999997</v>
      </c>
      <c r="D555" s="386">
        <f t="shared" si="279"/>
        <v>-8.3514999999999997</v>
      </c>
      <c r="E555" s="386">
        <f t="shared" si="279"/>
        <v>-9.0875000000000004</v>
      </c>
      <c r="F555" s="397">
        <f t="shared" si="279"/>
        <v>0</v>
      </c>
      <c r="G555" s="385">
        <f t="shared" si="280"/>
        <v>-6.9422499999999996</v>
      </c>
      <c r="H555" s="386">
        <f t="shared" si="281"/>
        <v>-6.9422499999999996</v>
      </c>
      <c r="I555" s="386">
        <f t="shared" si="281"/>
        <v>-9.3517499999999973</v>
      </c>
      <c r="J555" s="387">
        <f t="shared" si="281"/>
        <v>0</v>
      </c>
      <c r="K555" s="393">
        <f t="shared" si="282"/>
        <v>-8.6328749999999985</v>
      </c>
      <c r="L555" s="386">
        <f t="shared" si="283"/>
        <v>-8.6328749999999985</v>
      </c>
      <c r="M555" s="386">
        <f t="shared" si="283"/>
        <v>-11.707874999999998</v>
      </c>
      <c r="N555" s="387">
        <f t="shared" si="283"/>
        <v>-2.6208749999999963</v>
      </c>
      <c r="O555" s="16"/>
      <c r="P555" s="16"/>
      <c r="Q555" s="16"/>
      <c r="R555" s="16"/>
      <c r="S555" s="16"/>
      <c r="T555" s="16"/>
      <c r="U555" s="16"/>
      <c r="V555" s="16"/>
      <c r="W555" s="16"/>
      <c r="X555" s="16"/>
      <c r="Y555" s="16"/>
      <c r="Z555" s="16"/>
      <c r="AA555" s="16"/>
      <c r="AB555" s="16"/>
      <c r="AC555" s="16"/>
      <c r="AD555" s="16"/>
      <c r="AE555" s="16"/>
      <c r="AF555" s="16"/>
      <c r="AG555" s="16"/>
      <c r="AH555" s="16"/>
      <c r="AI555" s="16"/>
      <c r="AJ555" s="16"/>
      <c r="AK555" s="16"/>
      <c r="AL555" s="16"/>
      <c r="AM555" s="16"/>
      <c r="AN555" s="16"/>
      <c r="AO555" s="16"/>
      <c r="AP555" s="16"/>
      <c r="AQ555" s="16"/>
      <c r="AR555" s="16"/>
      <c r="AS555" s="16"/>
      <c r="AT555" s="16"/>
      <c r="AU555" s="16"/>
      <c r="AV555" s="16"/>
      <c r="AW555" s="16"/>
    </row>
    <row r="556" spans="1:49" s="15" customFormat="1" x14ac:dyDescent="0.25">
      <c r="A556" s="18" t="s">
        <v>8</v>
      </c>
      <c r="B556" s="373" t="s">
        <v>189</v>
      </c>
      <c r="C556" s="393">
        <f t="shared" si="278"/>
        <v>0</v>
      </c>
      <c r="D556" s="386">
        <f t="shared" si="279"/>
        <v>0</v>
      </c>
      <c r="E556" s="386">
        <f t="shared" si="279"/>
        <v>0</v>
      </c>
      <c r="F556" s="397">
        <f t="shared" si="279"/>
        <v>0</v>
      </c>
      <c r="G556" s="385">
        <f t="shared" si="280"/>
        <v>0</v>
      </c>
      <c r="H556" s="386">
        <f t="shared" si="281"/>
        <v>0</v>
      </c>
      <c r="I556" s="386">
        <f t="shared" si="281"/>
        <v>0</v>
      </c>
      <c r="J556" s="387">
        <f t="shared" si="281"/>
        <v>0</v>
      </c>
      <c r="K556" s="393">
        <f t="shared" si="282"/>
        <v>0</v>
      </c>
      <c r="L556" s="386">
        <f t="shared" si="283"/>
        <v>0</v>
      </c>
      <c r="M556" s="386">
        <f t="shared" si="283"/>
        <v>0</v>
      </c>
      <c r="N556" s="387">
        <f t="shared" si="283"/>
        <v>0</v>
      </c>
      <c r="O556" s="16"/>
      <c r="P556" s="16"/>
      <c r="Q556" s="16"/>
      <c r="R556" s="16"/>
      <c r="S556" s="16"/>
      <c r="T556" s="16"/>
      <c r="U556" s="16"/>
      <c r="V556" s="16"/>
      <c r="W556" s="16"/>
      <c r="X556" s="16"/>
      <c r="Y556" s="16"/>
      <c r="Z556" s="16"/>
      <c r="AA556" s="16"/>
      <c r="AB556" s="16"/>
      <c r="AC556" s="16"/>
      <c r="AD556" s="16"/>
      <c r="AE556" s="16"/>
      <c r="AF556" s="16"/>
      <c r="AG556" s="16"/>
      <c r="AH556" s="16"/>
      <c r="AI556" s="16"/>
      <c r="AJ556" s="16"/>
      <c r="AK556" s="16"/>
      <c r="AL556" s="16"/>
      <c r="AM556" s="16"/>
      <c r="AN556" s="16"/>
      <c r="AO556" s="16"/>
      <c r="AP556" s="16"/>
      <c r="AQ556" s="16"/>
      <c r="AR556" s="16"/>
      <c r="AS556" s="16"/>
      <c r="AT556" s="16"/>
      <c r="AU556" s="16"/>
      <c r="AV556" s="16"/>
      <c r="AW556" s="16"/>
    </row>
    <row r="557" spans="1:49" s="15" customFormat="1" x14ac:dyDescent="0.25">
      <c r="A557" s="18" t="s">
        <v>9</v>
      </c>
      <c r="B557" s="373" t="s">
        <v>189</v>
      </c>
      <c r="C557" s="393">
        <f t="shared" si="278"/>
        <v>0</v>
      </c>
      <c r="D557" s="386">
        <f t="shared" si="279"/>
        <v>0</v>
      </c>
      <c r="E557" s="386">
        <f t="shared" si="279"/>
        <v>0</v>
      </c>
      <c r="F557" s="397">
        <f t="shared" si="279"/>
        <v>0</v>
      </c>
      <c r="G557" s="385">
        <f t="shared" si="280"/>
        <v>0</v>
      </c>
      <c r="H557" s="386">
        <f t="shared" si="281"/>
        <v>0</v>
      </c>
      <c r="I557" s="386">
        <f t="shared" si="281"/>
        <v>0</v>
      </c>
      <c r="J557" s="387">
        <f t="shared" si="281"/>
        <v>0</v>
      </c>
      <c r="K557" s="393">
        <f t="shared" si="282"/>
        <v>0</v>
      </c>
      <c r="L557" s="386">
        <f t="shared" si="283"/>
        <v>0</v>
      </c>
      <c r="M557" s="386">
        <f t="shared" si="283"/>
        <v>0</v>
      </c>
      <c r="N557" s="387">
        <f t="shared" si="283"/>
        <v>0</v>
      </c>
      <c r="O557" s="16"/>
      <c r="P557" s="16"/>
      <c r="Q557" s="16"/>
      <c r="R557" s="16"/>
      <c r="S557" s="16"/>
      <c r="T557" s="16"/>
      <c r="U557" s="16"/>
      <c r="V557" s="16"/>
      <c r="W557" s="16"/>
      <c r="X557" s="16"/>
      <c r="Y557" s="16"/>
      <c r="Z557" s="16"/>
      <c r="AA557" s="16"/>
      <c r="AB557" s="16"/>
      <c r="AC557" s="16"/>
      <c r="AD557" s="16"/>
      <c r="AE557" s="16"/>
      <c r="AF557" s="16"/>
      <c r="AG557" s="16"/>
      <c r="AH557" s="16"/>
      <c r="AI557" s="16"/>
      <c r="AJ557" s="16"/>
      <c r="AK557" s="16"/>
      <c r="AL557" s="16"/>
      <c r="AM557" s="16"/>
      <c r="AN557" s="16"/>
      <c r="AO557" s="16"/>
      <c r="AP557" s="16"/>
      <c r="AQ557" s="16"/>
      <c r="AR557" s="16"/>
      <c r="AS557" s="16"/>
      <c r="AT557" s="16"/>
      <c r="AU557" s="16"/>
      <c r="AV557" s="16"/>
      <c r="AW557" s="16"/>
    </row>
    <row r="558" spans="1:49" s="15" customFormat="1" x14ac:dyDescent="0.25">
      <c r="A558" s="18" t="s">
        <v>10</v>
      </c>
      <c r="B558" s="373" t="s">
        <v>189</v>
      </c>
      <c r="C558" s="393">
        <f t="shared" si="278"/>
        <v>-0.53600000000000003</v>
      </c>
      <c r="D558" s="386">
        <f t="shared" si="279"/>
        <v>-0.53600000000000003</v>
      </c>
      <c r="E558" s="386">
        <f t="shared" si="279"/>
        <v>-0.67200000000000004</v>
      </c>
      <c r="F558" s="397">
        <f t="shared" si="279"/>
        <v>0</v>
      </c>
      <c r="G558" s="385">
        <f t="shared" si="280"/>
        <v>0</v>
      </c>
      <c r="H558" s="386">
        <f t="shared" si="281"/>
        <v>0</v>
      </c>
      <c r="I558" s="386">
        <f t="shared" si="281"/>
        <v>0</v>
      </c>
      <c r="J558" s="387">
        <f t="shared" si="281"/>
        <v>0</v>
      </c>
      <c r="K558" s="393">
        <f t="shared" si="282"/>
        <v>0</v>
      </c>
      <c r="L558" s="386">
        <f t="shared" si="283"/>
        <v>0</v>
      </c>
      <c r="M558" s="386">
        <f t="shared" si="283"/>
        <v>0</v>
      </c>
      <c r="N558" s="387">
        <f t="shared" si="283"/>
        <v>0</v>
      </c>
      <c r="O558" s="16"/>
      <c r="P558" s="16"/>
      <c r="Q558" s="16"/>
      <c r="R558" s="16"/>
      <c r="S558" s="16"/>
      <c r="T558" s="16"/>
      <c r="U558" s="16"/>
      <c r="V558" s="16"/>
      <c r="W558" s="16"/>
      <c r="X558" s="16"/>
      <c r="Y558" s="16"/>
      <c r="Z558" s="16"/>
      <c r="AA558" s="16"/>
      <c r="AB558" s="16"/>
      <c r="AC558" s="16"/>
      <c r="AD558" s="16"/>
      <c r="AE558" s="16"/>
      <c r="AF558" s="16"/>
      <c r="AG558" s="16"/>
      <c r="AH558" s="16"/>
      <c r="AI558" s="16"/>
      <c r="AJ558" s="16"/>
      <c r="AK558" s="16"/>
      <c r="AL558" s="16"/>
      <c r="AM558" s="16"/>
      <c r="AN558" s="16"/>
      <c r="AO558" s="16"/>
      <c r="AP558" s="16"/>
      <c r="AQ558" s="16"/>
      <c r="AR558" s="16"/>
      <c r="AS558" s="16"/>
      <c r="AT558" s="16"/>
      <c r="AU558" s="16"/>
      <c r="AV558" s="16"/>
      <c r="AW558" s="16"/>
    </row>
    <row r="559" spans="1:49" ht="28.5" x14ac:dyDescent="0.25">
      <c r="A559" s="371" t="s">
        <v>84</v>
      </c>
      <c r="B559" s="372" t="s">
        <v>189</v>
      </c>
      <c r="C559" s="392">
        <f t="shared" ref="C559:N559" si="284">SUM(C560:C570)</f>
        <v>46.478999999999999</v>
      </c>
      <c r="D559" s="383">
        <f t="shared" si="284"/>
        <v>75.768000000000001</v>
      </c>
      <c r="E559" s="383">
        <f t="shared" si="284"/>
        <v>74.289000000000001</v>
      </c>
      <c r="F559" s="396">
        <f t="shared" si="284"/>
        <v>130.18950000000001</v>
      </c>
      <c r="G559" s="382">
        <f t="shared" si="284"/>
        <v>199.44000000000003</v>
      </c>
      <c r="H559" s="383">
        <f t="shared" si="284"/>
        <v>245.01799999999997</v>
      </c>
      <c r="I559" s="383">
        <f t="shared" si="284"/>
        <v>248.738</v>
      </c>
      <c r="J559" s="384">
        <f t="shared" si="284"/>
        <v>307.06225000000006</v>
      </c>
      <c r="K559" s="392">
        <f t="shared" si="284"/>
        <v>380.69400000000002</v>
      </c>
      <c r="L559" s="383">
        <f t="shared" si="284"/>
        <v>432.52099999999996</v>
      </c>
      <c r="M559" s="383">
        <f t="shared" si="284"/>
        <v>438.07</v>
      </c>
      <c r="N559" s="384">
        <f t="shared" si="284"/>
        <v>490.32799999999997</v>
      </c>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row>
    <row r="560" spans="1:49" s="15" customFormat="1" x14ac:dyDescent="0.25">
      <c r="A560" s="18" t="s">
        <v>0</v>
      </c>
      <c r="B560" s="373" t="s">
        <v>189</v>
      </c>
      <c r="C560" s="393">
        <f t="shared" ref="C560:C570" si="285">C523-C424</f>
        <v>3.5630000000000002</v>
      </c>
      <c r="D560" s="386">
        <f t="shared" ref="D560:N560" si="286">D523-D424+C560</f>
        <v>3.4340000000000002</v>
      </c>
      <c r="E560" s="386">
        <f t="shared" si="286"/>
        <v>7.101</v>
      </c>
      <c r="F560" s="397">
        <f t="shared" si="286"/>
        <v>11.260999999999999</v>
      </c>
      <c r="G560" s="385">
        <f t="shared" si="286"/>
        <v>24.693999999999999</v>
      </c>
      <c r="H560" s="386">
        <f t="shared" si="286"/>
        <v>24.724</v>
      </c>
      <c r="I560" s="386">
        <f t="shared" si="286"/>
        <v>30.129000000000001</v>
      </c>
      <c r="J560" s="387">
        <f t="shared" si="286"/>
        <v>35.553000000000004</v>
      </c>
      <c r="K560" s="393">
        <f t="shared" si="286"/>
        <v>49.585999999999999</v>
      </c>
      <c r="L560" s="386">
        <f t="shared" si="286"/>
        <v>50.165999999999997</v>
      </c>
      <c r="M560" s="386">
        <f t="shared" si="286"/>
        <v>55.920999999999999</v>
      </c>
      <c r="N560" s="387">
        <f t="shared" si="286"/>
        <v>54.785000000000004</v>
      </c>
      <c r="O560" s="16"/>
      <c r="P560" s="17"/>
      <c r="Q560" s="16"/>
      <c r="R560" s="16"/>
      <c r="S560" s="16"/>
      <c r="T560" s="16"/>
      <c r="U560" s="16"/>
      <c r="V560" s="16"/>
      <c r="W560" s="16"/>
      <c r="X560" s="16"/>
      <c r="Y560" s="16"/>
      <c r="Z560" s="16"/>
      <c r="AA560" s="16"/>
      <c r="AB560" s="16"/>
      <c r="AC560" s="16"/>
      <c r="AD560" s="16"/>
      <c r="AE560" s="16"/>
      <c r="AF560" s="16"/>
      <c r="AG560" s="16"/>
      <c r="AH560" s="16"/>
      <c r="AI560" s="16"/>
      <c r="AJ560" s="16"/>
      <c r="AK560" s="16"/>
      <c r="AL560" s="16"/>
      <c r="AM560" s="16"/>
      <c r="AN560" s="16"/>
      <c r="AO560" s="16"/>
      <c r="AP560" s="16"/>
      <c r="AQ560" s="16"/>
      <c r="AR560" s="16"/>
      <c r="AS560" s="16"/>
      <c r="AT560" s="16"/>
      <c r="AU560" s="16"/>
      <c r="AV560" s="16"/>
      <c r="AW560" s="16"/>
    </row>
    <row r="561" spans="1:49" s="15" customFormat="1" x14ac:dyDescent="0.25">
      <c r="A561" s="18" t="s">
        <v>1</v>
      </c>
      <c r="B561" s="373" t="s">
        <v>189</v>
      </c>
      <c r="C561" s="393">
        <f t="shared" si="285"/>
        <v>2.8969999999999998</v>
      </c>
      <c r="D561" s="386">
        <f t="shared" ref="D561:N561" si="287">D524-D425+C561</f>
        <v>3.3069999999999999</v>
      </c>
      <c r="E561" s="386">
        <f t="shared" si="287"/>
        <v>3.625</v>
      </c>
      <c r="F561" s="397">
        <f t="shared" si="287"/>
        <v>16.045999999999999</v>
      </c>
      <c r="G561" s="385">
        <f t="shared" si="287"/>
        <v>18.943000000000001</v>
      </c>
      <c r="H561" s="386">
        <f t="shared" si="287"/>
        <v>19.353000000000002</v>
      </c>
      <c r="I561" s="386">
        <f t="shared" si="287"/>
        <v>19.670999999999999</v>
      </c>
      <c r="J561" s="387">
        <f t="shared" si="287"/>
        <v>32.091999999999999</v>
      </c>
      <c r="K561" s="393">
        <f t="shared" si="287"/>
        <v>35.389000000000003</v>
      </c>
      <c r="L561" s="386">
        <f t="shared" si="287"/>
        <v>36.048999999999999</v>
      </c>
      <c r="M561" s="386">
        <f t="shared" si="287"/>
        <v>36.516999999999996</v>
      </c>
      <c r="N561" s="387">
        <f t="shared" si="287"/>
        <v>49.167999999999999</v>
      </c>
      <c r="O561" s="16"/>
      <c r="P561" s="16"/>
      <c r="Q561" s="16"/>
      <c r="R561" s="16"/>
      <c r="S561" s="16"/>
      <c r="T561" s="16"/>
      <c r="U561" s="16"/>
      <c r="V561" s="16"/>
      <c r="W561" s="16"/>
      <c r="X561" s="16"/>
      <c r="Y561" s="16"/>
      <c r="Z561" s="16"/>
      <c r="AA561" s="16"/>
      <c r="AB561" s="16"/>
      <c r="AC561" s="16"/>
      <c r="AD561" s="16"/>
      <c r="AE561" s="16"/>
      <c r="AF561" s="16"/>
      <c r="AG561" s="16"/>
      <c r="AH561" s="16"/>
      <c r="AI561" s="16"/>
      <c r="AJ561" s="16"/>
      <c r="AK561" s="16"/>
      <c r="AL561" s="16"/>
      <c r="AM561" s="16"/>
      <c r="AN561" s="16"/>
      <c r="AO561" s="16"/>
      <c r="AP561" s="16"/>
      <c r="AQ561" s="16"/>
      <c r="AR561" s="16"/>
      <c r="AS561" s="16"/>
      <c r="AT561" s="16"/>
      <c r="AU561" s="16"/>
      <c r="AV561" s="16"/>
      <c r="AW561" s="16"/>
    </row>
    <row r="562" spans="1:49" s="15" customFormat="1" x14ac:dyDescent="0.25">
      <c r="A562" s="18" t="s">
        <v>2</v>
      </c>
      <c r="B562" s="373" t="s">
        <v>189</v>
      </c>
      <c r="C562" s="393">
        <f t="shared" si="285"/>
        <v>22.244</v>
      </c>
      <c r="D562" s="386">
        <f t="shared" ref="D562:N562" si="288">D525-D426+C562</f>
        <v>36.512</v>
      </c>
      <c r="E562" s="386">
        <f t="shared" si="288"/>
        <v>41.507000000000005</v>
      </c>
      <c r="F562" s="397">
        <f t="shared" si="288"/>
        <v>27.535</v>
      </c>
      <c r="G562" s="385">
        <f t="shared" si="288"/>
        <v>66.571000000000012</v>
      </c>
      <c r="H562" s="386">
        <f t="shared" si="288"/>
        <v>80.837000000000003</v>
      </c>
      <c r="I562" s="386">
        <f t="shared" si="288"/>
        <v>86.77000000000001</v>
      </c>
      <c r="J562" s="387">
        <f t="shared" si="288"/>
        <v>73.668999999999997</v>
      </c>
      <c r="K562" s="393">
        <f t="shared" si="288"/>
        <v>112.70500000000001</v>
      </c>
      <c r="L562" s="386">
        <f t="shared" si="288"/>
        <v>126.971</v>
      </c>
      <c r="M562" s="386">
        <f t="shared" si="288"/>
        <v>132.90199999999999</v>
      </c>
      <c r="N562" s="387">
        <f t="shared" si="288"/>
        <v>119.8</v>
      </c>
      <c r="O562" s="16"/>
      <c r="P562" s="16"/>
      <c r="Q562" s="16"/>
      <c r="R562" s="16"/>
      <c r="S562" s="16"/>
      <c r="T562" s="16"/>
      <c r="U562" s="16"/>
      <c r="V562" s="16"/>
      <c r="W562" s="16"/>
      <c r="X562" s="16"/>
      <c r="Y562" s="16"/>
      <c r="Z562" s="16"/>
      <c r="AA562" s="16"/>
      <c r="AB562" s="16"/>
      <c r="AC562" s="16"/>
      <c r="AD562" s="16"/>
      <c r="AE562" s="16"/>
      <c r="AF562" s="16"/>
      <c r="AG562" s="16"/>
      <c r="AH562" s="16"/>
      <c r="AI562" s="16"/>
      <c r="AJ562" s="16"/>
      <c r="AK562" s="16"/>
      <c r="AL562" s="16"/>
      <c r="AM562" s="16"/>
      <c r="AN562" s="16"/>
      <c r="AO562" s="16"/>
      <c r="AP562" s="16"/>
      <c r="AQ562" s="16"/>
      <c r="AR562" s="16"/>
      <c r="AS562" s="16"/>
      <c r="AT562" s="16"/>
      <c r="AU562" s="16"/>
      <c r="AV562" s="16"/>
      <c r="AW562" s="16"/>
    </row>
    <row r="563" spans="1:49" s="15" customFormat="1" x14ac:dyDescent="0.25">
      <c r="A563" s="18" t="s">
        <v>3</v>
      </c>
      <c r="B563" s="373" t="s">
        <v>189</v>
      </c>
      <c r="C563" s="393">
        <f t="shared" si="285"/>
        <v>0</v>
      </c>
      <c r="D563" s="386">
        <f t="shared" ref="D563:N563" si="289">D526-D427+C563</f>
        <v>14.7</v>
      </c>
      <c r="E563" s="386">
        <f t="shared" si="289"/>
        <v>2.4969999999999999</v>
      </c>
      <c r="F563" s="397">
        <f t="shared" si="289"/>
        <v>68.653999999999996</v>
      </c>
      <c r="G563" s="385">
        <f t="shared" si="289"/>
        <v>68.653999999999996</v>
      </c>
      <c r="H563" s="386">
        <f t="shared" si="289"/>
        <v>98.975999999999999</v>
      </c>
      <c r="I563" s="386">
        <f t="shared" si="289"/>
        <v>86.221000000000004</v>
      </c>
      <c r="J563" s="387">
        <f t="shared" si="289"/>
        <v>152.09299999999999</v>
      </c>
      <c r="K563" s="393">
        <f t="shared" si="289"/>
        <v>152.09299999999999</v>
      </c>
      <c r="L563" s="386">
        <f t="shared" si="289"/>
        <v>186.863</v>
      </c>
      <c r="M563" s="386">
        <f t="shared" si="289"/>
        <v>174.108</v>
      </c>
      <c r="N563" s="387">
        <f t="shared" si="289"/>
        <v>239.98000000000002</v>
      </c>
      <c r="O563" s="16"/>
      <c r="P563" s="16"/>
      <c r="Q563" s="16"/>
      <c r="R563" s="16"/>
      <c r="S563" s="16"/>
      <c r="T563" s="16"/>
      <c r="U563" s="16"/>
      <c r="V563" s="16"/>
      <c r="W563" s="16"/>
      <c r="X563" s="16"/>
      <c r="Y563" s="16"/>
      <c r="Z563" s="16"/>
      <c r="AA563" s="16"/>
      <c r="AB563" s="16"/>
      <c r="AC563" s="16"/>
      <c r="AD563" s="16"/>
      <c r="AE563" s="16"/>
      <c r="AF563" s="16"/>
      <c r="AG563" s="16"/>
      <c r="AH563" s="16"/>
      <c r="AI563" s="16"/>
      <c r="AJ563" s="16"/>
      <c r="AK563" s="16"/>
      <c r="AL563" s="16"/>
      <c r="AM563" s="16"/>
      <c r="AN563" s="16"/>
      <c r="AO563" s="16"/>
      <c r="AP563" s="16"/>
      <c r="AQ563" s="16"/>
      <c r="AR563" s="16"/>
      <c r="AS563" s="16"/>
      <c r="AT563" s="16"/>
      <c r="AU563" s="16"/>
      <c r="AV563" s="16"/>
      <c r="AW563" s="16"/>
    </row>
    <row r="564" spans="1:49" s="15" customFormat="1" x14ac:dyDescent="0.25">
      <c r="A564" s="18" t="s">
        <v>4</v>
      </c>
      <c r="B564" s="373" t="s">
        <v>189</v>
      </c>
      <c r="C564" s="393">
        <f t="shared" si="285"/>
        <v>0</v>
      </c>
      <c r="D564" s="386">
        <f t="shared" ref="D564:N564" si="290">D527-D428+C564</f>
        <v>0</v>
      </c>
      <c r="E564" s="386">
        <f t="shared" si="290"/>
        <v>0</v>
      </c>
      <c r="F564" s="397">
        <f t="shared" si="290"/>
        <v>0</v>
      </c>
      <c r="G564" s="385">
        <f t="shared" si="290"/>
        <v>0</v>
      </c>
      <c r="H564" s="386">
        <f t="shared" si="290"/>
        <v>0</v>
      </c>
      <c r="I564" s="386">
        <f t="shared" si="290"/>
        <v>0</v>
      </c>
      <c r="J564" s="387">
        <f t="shared" si="290"/>
        <v>0</v>
      </c>
      <c r="K564" s="393">
        <f t="shared" si="290"/>
        <v>0</v>
      </c>
      <c r="L564" s="386">
        <f t="shared" si="290"/>
        <v>0</v>
      </c>
      <c r="M564" s="386">
        <f t="shared" si="290"/>
        <v>0</v>
      </c>
      <c r="N564" s="387">
        <f t="shared" si="290"/>
        <v>0</v>
      </c>
      <c r="O564" s="16"/>
      <c r="P564" s="16"/>
      <c r="Q564" s="16"/>
      <c r="R564" s="16"/>
      <c r="S564" s="16"/>
      <c r="T564" s="16"/>
      <c r="U564" s="16"/>
      <c r="V564" s="16"/>
      <c r="W564" s="16"/>
      <c r="X564" s="16"/>
      <c r="Y564" s="16"/>
      <c r="Z564" s="16"/>
      <c r="AA564" s="16"/>
      <c r="AB564" s="16"/>
      <c r="AC564" s="16"/>
      <c r="AD564" s="16"/>
      <c r="AE564" s="16"/>
      <c r="AF564" s="16"/>
      <c r="AG564" s="16"/>
      <c r="AH564" s="16"/>
      <c r="AI564" s="16"/>
      <c r="AJ564" s="16"/>
      <c r="AK564" s="16"/>
      <c r="AL564" s="16"/>
      <c r="AM564" s="16"/>
      <c r="AN564" s="16"/>
      <c r="AO564" s="16"/>
      <c r="AP564" s="16"/>
      <c r="AQ564" s="16"/>
      <c r="AR564" s="16"/>
      <c r="AS564" s="16"/>
      <c r="AT564" s="16"/>
      <c r="AU564" s="16"/>
      <c r="AV564" s="16"/>
      <c r="AW564" s="16"/>
    </row>
    <row r="565" spans="1:49" s="15" customFormat="1" x14ac:dyDescent="0.25">
      <c r="A565" s="18" t="s">
        <v>5</v>
      </c>
      <c r="B565" s="373" t="s">
        <v>189</v>
      </c>
      <c r="C565" s="393">
        <f t="shared" si="285"/>
        <v>0</v>
      </c>
      <c r="D565" s="386">
        <f t="shared" ref="D565:N565" si="291">D528-D429+C565</f>
        <v>0</v>
      </c>
      <c r="E565" s="386">
        <f t="shared" si="291"/>
        <v>0</v>
      </c>
      <c r="F565" s="397">
        <f t="shared" si="291"/>
        <v>0</v>
      </c>
      <c r="G565" s="385">
        <f t="shared" si="291"/>
        <v>0</v>
      </c>
      <c r="H565" s="386">
        <f t="shared" si="291"/>
        <v>0</v>
      </c>
      <c r="I565" s="386">
        <f t="shared" si="291"/>
        <v>0</v>
      </c>
      <c r="J565" s="387">
        <f t="shared" si="291"/>
        <v>0</v>
      </c>
      <c r="K565" s="393">
        <f t="shared" si="291"/>
        <v>0</v>
      </c>
      <c r="L565" s="386">
        <f t="shared" si="291"/>
        <v>0</v>
      </c>
      <c r="M565" s="386">
        <f t="shared" si="291"/>
        <v>0</v>
      </c>
      <c r="N565" s="387">
        <f t="shared" si="291"/>
        <v>0</v>
      </c>
      <c r="O565" s="16"/>
      <c r="P565" s="16"/>
      <c r="Q565" s="16"/>
      <c r="R565" s="16"/>
      <c r="S565" s="16"/>
      <c r="T565" s="16"/>
      <c r="U565" s="16"/>
      <c r="V565" s="16"/>
      <c r="W565" s="16"/>
      <c r="X565" s="16"/>
      <c r="Y565" s="16"/>
      <c r="Z565" s="16"/>
      <c r="AA565" s="16"/>
      <c r="AB565" s="16"/>
      <c r="AC565" s="16"/>
      <c r="AD565" s="16"/>
      <c r="AE565" s="16"/>
      <c r="AF565" s="16"/>
      <c r="AG565" s="16"/>
      <c r="AH565" s="16"/>
      <c r="AI565" s="16"/>
      <c r="AJ565" s="16"/>
      <c r="AK565" s="16"/>
      <c r="AL565" s="16"/>
      <c r="AM565" s="16"/>
      <c r="AN565" s="16"/>
      <c r="AO565" s="16"/>
      <c r="AP565" s="16"/>
      <c r="AQ565" s="16"/>
      <c r="AR565" s="16"/>
      <c r="AS565" s="16"/>
      <c r="AT565" s="16"/>
      <c r="AU565" s="16"/>
      <c r="AV565" s="16"/>
      <c r="AW565" s="16"/>
    </row>
    <row r="566" spans="1:49" s="15" customFormat="1" x14ac:dyDescent="0.25">
      <c r="A566" s="18" t="s">
        <v>6</v>
      </c>
      <c r="B566" s="373" t="s">
        <v>189</v>
      </c>
      <c r="C566" s="393">
        <f t="shared" si="285"/>
        <v>0</v>
      </c>
      <c r="D566" s="386">
        <f t="shared" ref="D566:N566" si="292">D529-D430+C566</f>
        <v>0</v>
      </c>
      <c r="E566" s="386">
        <f t="shared" si="292"/>
        <v>0</v>
      </c>
      <c r="F566" s="397">
        <f t="shared" si="292"/>
        <v>0</v>
      </c>
      <c r="G566" s="385">
        <f t="shared" si="292"/>
        <v>0</v>
      </c>
      <c r="H566" s="386">
        <f t="shared" si="292"/>
        <v>0</v>
      </c>
      <c r="I566" s="386">
        <f t="shared" si="292"/>
        <v>0</v>
      </c>
      <c r="J566" s="387">
        <f t="shared" si="292"/>
        <v>0</v>
      </c>
      <c r="K566" s="393">
        <f t="shared" si="292"/>
        <v>0</v>
      </c>
      <c r="L566" s="386">
        <f t="shared" si="292"/>
        <v>0</v>
      </c>
      <c r="M566" s="386">
        <f t="shared" si="292"/>
        <v>0</v>
      </c>
      <c r="N566" s="387">
        <f t="shared" si="292"/>
        <v>0</v>
      </c>
      <c r="O566" s="16"/>
      <c r="P566" s="16"/>
      <c r="Q566" s="16"/>
      <c r="R566" s="16"/>
      <c r="S566" s="16"/>
      <c r="T566" s="16"/>
      <c r="U566" s="16"/>
      <c r="V566" s="16"/>
      <c r="W566" s="16"/>
      <c r="X566" s="16"/>
      <c r="Y566" s="16"/>
      <c r="Z566" s="16"/>
      <c r="AA566" s="16"/>
      <c r="AB566" s="16"/>
      <c r="AC566" s="16"/>
      <c r="AD566" s="16"/>
      <c r="AE566" s="16"/>
      <c r="AF566" s="16"/>
      <c r="AG566" s="16"/>
      <c r="AH566" s="16"/>
      <c r="AI566" s="16"/>
      <c r="AJ566" s="16"/>
      <c r="AK566" s="16"/>
      <c r="AL566" s="16"/>
      <c r="AM566" s="16"/>
      <c r="AN566" s="16"/>
      <c r="AO566" s="16"/>
      <c r="AP566" s="16"/>
      <c r="AQ566" s="16"/>
      <c r="AR566" s="16"/>
      <c r="AS566" s="16"/>
      <c r="AT566" s="16"/>
      <c r="AU566" s="16"/>
      <c r="AV566" s="16"/>
      <c r="AW566" s="16"/>
    </row>
    <row r="567" spans="1:49" s="15" customFormat="1" x14ac:dyDescent="0.25">
      <c r="A567" s="18" t="s">
        <v>7</v>
      </c>
      <c r="B567" s="373" t="s">
        <v>189</v>
      </c>
      <c r="C567" s="393">
        <f t="shared" si="285"/>
        <v>16.702999999999999</v>
      </c>
      <c r="D567" s="386">
        <f t="shared" ref="D567:N567" si="293">D530-D431+C567</f>
        <v>17.248999999999999</v>
      </c>
      <c r="E567" s="386">
        <f t="shared" si="293"/>
        <v>18.721</v>
      </c>
      <c r="F567" s="397">
        <f t="shared" si="293"/>
        <v>6.6935000000000002</v>
      </c>
      <c r="G567" s="385">
        <f t="shared" si="293"/>
        <v>20.577999999999999</v>
      </c>
      <c r="H567" s="386">
        <f t="shared" si="293"/>
        <v>21.128</v>
      </c>
      <c r="I567" s="386">
        <f t="shared" si="293"/>
        <v>25.946999999999999</v>
      </c>
      <c r="J567" s="387">
        <f t="shared" si="293"/>
        <v>13.655250000000002</v>
      </c>
      <c r="K567" s="393">
        <f t="shared" si="293"/>
        <v>30.920999999999999</v>
      </c>
      <c r="L567" s="386">
        <f t="shared" si="293"/>
        <v>32.472000000000001</v>
      </c>
      <c r="M567" s="386">
        <f t="shared" si="293"/>
        <v>38.622</v>
      </c>
      <c r="N567" s="387">
        <f t="shared" si="293"/>
        <v>26.594999999999999</v>
      </c>
      <c r="O567" s="16"/>
      <c r="P567" s="16"/>
      <c r="Q567" s="16"/>
      <c r="R567" s="16"/>
      <c r="S567" s="16"/>
      <c r="T567" s="16"/>
      <c r="U567" s="16"/>
      <c r="V567" s="16"/>
      <c r="W567" s="16"/>
      <c r="X567" s="16"/>
      <c r="Y567" s="16"/>
      <c r="Z567" s="16"/>
      <c r="AA567" s="16"/>
      <c r="AB567" s="16"/>
      <c r="AC567" s="16"/>
      <c r="AD567" s="16"/>
      <c r="AE567" s="16"/>
      <c r="AF567" s="16"/>
      <c r="AG567" s="16"/>
      <c r="AH567" s="16"/>
      <c r="AI567" s="16"/>
      <c r="AJ567" s="16"/>
      <c r="AK567" s="16"/>
      <c r="AL567" s="16"/>
      <c r="AM567" s="16"/>
      <c r="AN567" s="16"/>
      <c r="AO567" s="16"/>
      <c r="AP567" s="16"/>
      <c r="AQ567" s="16"/>
      <c r="AR567" s="16"/>
      <c r="AS567" s="16"/>
      <c r="AT567" s="16"/>
      <c r="AU567" s="16"/>
      <c r="AV567" s="16"/>
      <c r="AW567" s="16"/>
    </row>
    <row r="568" spans="1:49" s="15" customFormat="1" x14ac:dyDescent="0.25">
      <c r="A568" s="18" t="s">
        <v>8</v>
      </c>
      <c r="B568" s="373" t="s">
        <v>189</v>
      </c>
      <c r="C568" s="393">
        <f t="shared" si="285"/>
        <v>0</v>
      </c>
      <c r="D568" s="386">
        <f t="shared" ref="D568:N568" si="294">D531-D432+C568</f>
        <v>0</v>
      </c>
      <c r="E568" s="386">
        <f t="shared" si="294"/>
        <v>0</v>
      </c>
      <c r="F568" s="397">
        <f t="shared" si="294"/>
        <v>0</v>
      </c>
      <c r="G568" s="385">
        <f t="shared" si="294"/>
        <v>0</v>
      </c>
      <c r="H568" s="386">
        <f t="shared" si="294"/>
        <v>0</v>
      </c>
      <c r="I568" s="386">
        <f t="shared" si="294"/>
        <v>0</v>
      </c>
      <c r="J568" s="387">
        <f t="shared" si="294"/>
        <v>0</v>
      </c>
      <c r="K568" s="393">
        <f t="shared" si="294"/>
        <v>0</v>
      </c>
      <c r="L568" s="386">
        <f t="shared" si="294"/>
        <v>0</v>
      </c>
      <c r="M568" s="386">
        <f t="shared" si="294"/>
        <v>0</v>
      </c>
      <c r="N568" s="387">
        <f t="shared" si="294"/>
        <v>0</v>
      </c>
      <c r="O568" s="16"/>
      <c r="P568" s="16"/>
      <c r="Q568" s="16"/>
      <c r="R568" s="16"/>
      <c r="S568" s="16"/>
      <c r="T568" s="16"/>
      <c r="U568" s="16"/>
      <c r="V568" s="16"/>
      <c r="W568" s="16"/>
      <c r="X568" s="16"/>
      <c r="Y568" s="16"/>
      <c r="Z568" s="16"/>
      <c r="AA568" s="16"/>
      <c r="AB568" s="16"/>
      <c r="AC568" s="16"/>
      <c r="AD568" s="16"/>
      <c r="AE568" s="16"/>
      <c r="AF568" s="16"/>
      <c r="AG568" s="16"/>
      <c r="AH568" s="16"/>
      <c r="AI568" s="16"/>
      <c r="AJ568" s="16"/>
      <c r="AK568" s="16"/>
      <c r="AL568" s="16"/>
      <c r="AM568" s="16"/>
      <c r="AN568" s="16"/>
      <c r="AO568" s="16"/>
      <c r="AP568" s="16"/>
      <c r="AQ568" s="16"/>
      <c r="AR568" s="16"/>
      <c r="AS568" s="16"/>
      <c r="AT568" s="16"/>
      <c r="AU568" s="16"/>
      <c r="AV568" s="16"/>
      <c r="AW568" s="16"/>
    </row>
    <row r="569" spans="1:49" s="15" customFormat="1" x14ac:dyDescent="0.25">
      <c r="A569" s="18" t="s">
        <v>9</v>
      </c>
      <c r="B569" s="373" t="s">
        <v>189</v>
      </c>
      <c r="C569" s="393">
        <f t="shared" si="285"/>
        <v>0</v>
      </c>
      <c r="D569" s="386">
        <f t="shared" ref="D569:N569" si="295">D532-D433+C569</f>
        <v>0</v>
      </c>
      <c r="E569" s="386">
        <f t="shared" si="295"/>
        <v>0</v>
      </c>
      <c r="F569" s="397">
        <f t="shared" si="295"/>
        <v>0</v>
      </c>
      <c r="G569" s="385">
        <f t="shared" si="295"/>
        <v>0</v>
      </c>
      <c r="H569" s="386">
        <f t="shared" si="295"/>
        <v>0</v>
      </c>
      <c r="I569" s="386">
        <f t="shared" si="295"/>
        <v>0</v>
      </c>
      <c r="J569" s="387">
        <f t="shared" si="295"/>
        <v>0</v>
      </c>
      <c r="K569" s="393">
        <f t="shared" si="295"/>
        <v>0</v>
      </c>
      <c r="L569" s="386">
        <f t="shared" si="295"/>
        <v>0</v>
      </c>
      <c r="M569" s="386">
        <f t="shared" si="295"/>
        <v>0</v>
      </c>
      <c r="N569" s="387">
        <f t="shared" si="295"/>
        <v>0</v>
      </c>
      <c r="O569" s="16"/>
      <c r="P569" s="16"/>
      <c r="Q569" s="16"/>
      <c r="R569" s="16"/>
      <c r="S569" s="16"/>
      <c r="T569" s="16"/>
      <c r="U569" s="16"/>
      <c r="V569" s="16"/>
      <c r="W569" s="16"/>
      <c r="X569" s="16"/>
      <c r="Y569" s="16"/>
      <c r="Z569" s="16"/>
      <c r="AA569" s="16"/>
      <c r="AB569" s="16"/>
      <c r="AC569" s="16"/>
      <c r="AD569" s="16"/>
      <c r="AE569" s="16"/>
      <c r="AF569" s="16"/>
      <c r="AG569" s="16"/>
      <c r="AH569" s="16"/>
      <c r="AI569" s="16"/>
      <c r="AJ569" s="16"/>
      <c r="AK569" s="16"/>
      <c r="AL569" s="16"/>
      <c r="AM569" s="16"/>
      <c r="AN569" s="16"/>
      <c r="AO569" s="16"/>
      <c r="AP569" s="16"/>
      <c r="AQ569" s="16"/>
      <c r="AR569" s="16"/>
      <c r="AS569" s="16"/>
      <c r="AT569" s="16"/>
      <c r="AU569" s="16"/>
      <c r="AV569" s="16"/>
      <c r="AW569" s="16"/>
    </row>
    <row r="570" spans="1:49" s="15" customFormat="1" ht="15.75" thickBot="1" x14ac:dyDescent="0.3">
      <c r="A570" s="65" t="s">
        <v>10</v>
      </c>
      <c r="B570" s="378" t="s">
        <v>189</v>
      </c>
      <c r="C570" s="395">
        <f t="shared" si="285"/>
        <v>1.0720000000000001</v>
      </c>
      <c r="D570" s="390">
        <f t="shared" ref="D570:N570" si="296">D533-D434+C570</f>
        <v>0.56599999999999995</v>
      </c>
      <c r="E570" s="390">
        <f t="shared" si="296"/>
        <v>0.83799999999999997</v>
      </c>
      <c r="F570" s="399">
        <f t="shared" si="296"/>
        <v>0</v>
      </c>
      <c r="G570" s="401">
        <f t="shared" si="296"/>
        <v>0</v>
      </c>
      <c r="H570" s="390">
        <f t="shared" si="296"/>
        <v>0</v>
      </c>
      <c r="I570" s="390">
        <f t="shared" si="296"/>
        <v>0</v>
      </c>
      <c r="J570" s="391">
        <f t="shared" si="296"/>
        <v>0</v>
      </c>
      <c r="K570" s="395">
        <f t="shared" si="296"/>
        <v>0</v>
      </c>
      <c r="L570" s="390">
        <f t="shared" si="296"/>
        <v>0</v>
      </c>
      <c r="M570" s="390">
        <f t="shared" si="296"/>
        <v>0</v>
      </c>
      <c r="N570" s="391">
        <f t="shared" si="296"/>
        <v>0</v>
      </c>
      <c r="O570" s="16"/>
      <c r="P570" s="16"/>
      <c r="Q570" s="16"/>
      <c r="R570" s="16"/>
      <c r="S570" s="16"/>
      <c r="T570" s="16"/>
      <c r="U570" s="16"/>
      <c r="V570" s="16"/>
      <c r="W570" s="16"/>
      <c r="X570" s="16"/>
      <c r="Y570" s="16"/>
      <c r="Z570" s="16"/>
      <c r="AA570" s="16"/>
      <c r="AB570" s="16"/>
      <c r="AC570" s="16"/>
      <c r="AD570" s="16"/>
      <c r="AE570" s="16"/>
      <c r="AF570" s="16"/>
      <c r="AG570" s="16"/>
      <c r="AH570" s="16"/>
      <c r="AI570" s="16"/>
      <c r="AJ570" s="16"/>
      <c r="AK570" s="16"/>
      <c r="AL570" s="16"/>
      <c r="AM570" s="16"/>
      <c r="AN570" s="16"/>
      <c r="AO570" s="16"/>
      <c r="AP570" s="16"/>
      <c r="AQ570" s="16"/>
      <c r="AR570" s="16"/>
      <c r="AS570" s="16"/>
      <c r="AT570" s="16"/>
      <c r="AU570" s="16"/>
      <c r="AV570" s="16"/>
      <c r="AW570" s="16"/>
    </row>
    <row r="571" spans="1:49" x14ac:dyDescent="0.25">
      <c r="A571" s="4"/>
      <c r="B571" s="85"/>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row>
    <row r="602" spans="1:52" ht="15.75" hidden="1" outlineLevel="1" thickBot="1" x14ac:dyDescent="0.3">
      <c r="A602" s="50" t="s">
        <v>28</v>
      </c>
      <c r="B602" s="53" t="s">
        <v>86</v>
      </c>
      <c r="C602" s="50" t="s">
        <v>177</v>
      </c>
      <c r="D602" s="52" t="s">
        <v>178</v>
      </c>
      <c r="E602" s="52" t="s">
        <v>179</v>
      </c>
      <c r="F602" s="52" t="s">
        <v>180</v>
      </c>
      <c r="G602" s="52" t="s">
        <v>181</v>
      </c>
      <c r="H602" s="52" t="s">
        <v>182</v>
      </c>
      <c r="I602" s="52" t="s">
        <v>183</v>
      </c>
      <c r="J602" s="52" t="s">
        <v>184</v>
      </c>
      <c r="K602" s="52" t="s">
        <v>185</v>
      </c>
      <c r="L602" s="52" t="s">
        <v>186</v>
      </c>
      <c r="M602" s="52" t="s">
        <v>173</v>
      </c>
      <c r="N602" s="52" t="s">
        <v>174</v>
      </c>
      <c r="O602" s="52" t="s">
        <v>175</v>
      </c>
      <c r="P602" s="52" t="s">
        <v>176</v>
      </c>
      <c r="Q602" s="52" t="s">
        <v>170</v>
      </c>
      <c r="R602" s="52" t="s">
        <v>171</v>
      </c>
      <c r="S602" s="53" t="s">
        <v>172</v>
      </c>
    </row>
    <row r="603" spans="1:52" hidden="1" outlineLevel="1" x14ac:dyDescent="0.25">
      <c r="A603" s="68" t="s">
        <v>49</v>
      </c>
      <c r="B603" s="359"/>
      <c r="C603" s="464"/>
      <c r="D603" s="70"/>
      <c r="E603" s="70"/>
      <c r="F603" s="70"/>
      <c r="G603" s="70"/>
      <c r="H603" s="70"/>
      <c r="I603" s="71"/>
      <c r="J603" s="71"/>
      <c r="K603" s="71"/>
      <c r="L603" s="71"/>
      <c r="M603" s="71"/>
      <c r="N603" s="71"/>
      <c r="O603" s="71"/>
      <c r="P603" s="71"/>
      <c r="Q603" s="71"/>
      <c r="R603" s="71"/>
      <c r="S603" s="72"/>
    </row>
    <row r="604" spans="1:52" hidden="1" outlineLevel="1" x14ac:dyDescent="0.25">
      <c r="A604" s="78" t="s">
        <v>0</v>
      </c>
      <c r="B604" s="92" t="s">
        <v>50</v>
      </c>
      <c r="C604" s="202">
        <f t="shared" ref="C604:S604" si="297">C300</f>
        <v>0</v>
      </c>
      <c r="D604" s="203">
        <f t="shared" si="297"/>
        <v>0</v>
      </c>
      <c r="E604" s="203">
        <f t="shared" si="297"/>
        <v>0</v>
      </c>
      <c r="F604" s="203">
        <f t="shared" si="297"/>
        <v>8.1</v>
      </c>
      <c r="G604" s="203">
        <f t="shared" si="297"/>
        <v>8.6999999999999993</v>
      </c>
      <c r="H604" s="203">
        <f t="shared" si="297"/>
        <v>11.8</v>
      </c>
      <c r="I604" s="203">
        <f t="shared" si="297"/>
        <v>8.6</v>
      </c>
      <c r="J604" s="203">
        <f t="shared" si="297"/>
        <v>6.1</v>
      </c>
      <c r="K604" s="203">
        <f t="shared" si="297"/>
        <v>14</v>
      </c>
      <c r="L604" s="203">
        <f t="shared" si="297"/>
        <v>8.6</v>
      </c>
      <c r="M604" s="203">
        <f t="shared" si="297"/>
        <v>18.399999999999999</v>
      </c>
      <c r="N604" s="203">
        <f t="shared" si="297"/>
        <v>19.3</v>
      </c>
      <c r="O604" s="203">
        <f t="shared" si="297"/>
        <v>31.9</v>
      </c>
      <c r="P604" s="203">
        <f t="shared" si="297"/>
        <v>15.3</v>
      </c>
      <c r="Q604" s="203">
        <f t="shared" si="297"/>
        <v>2.9</v>
      </c>
      <c r="R604" s="203">
        <f t="shared" si="297"/>
        <v>22.8</v>
      </c>
      <c r="S604" s="517">
        <f t="shared" si="297"/>
        <v>14.8</v>
      </c>
      <c r="AY604" t="s">
        <v>134</v>
      </c>
      <c r="AZ604">
        <v>265</v>
      </c>
    </row>
    <row r="605" spans="1:52" hidden="1" outlineLevel="1" x14ac:dyDescent="0.25">
      <c r="A605" s="78" t="s">
        <v>1</v>
      </c>
      <c r="B605" s="92" t="s">
        <v>50</v>
      </c>
      <c r="C605" s="202">
        <f t="shared" ref="C605:S605" si="298">C301</f>
        <v>0</v>
      </c>
      <c r="D605" s="203">
        <f t="shared" si="298"/>
        <v>0</v>
      </c>
      <c r="E605" s="203">
        <f t="shared" si="298"/>
        <v>0</v>
      </c>
      <c r="F605" s="203">
        <f t="shared" si="298"/>
        <v>3.8</v>
      </c>
      <c r="G605" s="203">
        <f t="shared" si="298"/>
        <v>11.8</v>
      </c>
      <c r="H605" s="203">
        <f t="shared" si="298"/>
        <v>7.2</v>
      </c>
      <c r="I605" s="203">
        <f t="shared" si="298"/>
        <v>14.9</v>
      </c>
      <c r="J605" s="203">
        <f t="shared" si="298"/>
        <v>25.6</v>
      </c>
      <c r="K605" s="203">
        <f t="shared" si="298"/>
        <v>3</v>
      </c>
      <c r="L605" s="203">
        <f t="shared" si="298"/>
        <v>0</v>
      </c>
      <c r="M605" s="203">
        <f t="shared" si="298"/>
        <v>3.2</v>
      </c>
      <c r="N605" s="203">
        <f t="shared" si="298"/>
        <v>0</v>
      </c>
      <c r="O605" s="203">
        <f t="shared" si="298"/>
        <v>0</v>
      </c>
      <c r="P605" s="203">
        <f t="shared" si="298"/>
        <v>0</v>
      </c>
      <c r="Q605" s="203">
        <f t="shared" si="298"/>
        <v>25.4</v>
      </c>
      <c r="R605" s="203">
        <f t="shared" si="298"/>
        <v>10.199999999999999</v>
      </c>
      <c r="S605" s="517">
        <f t="shared" si="298"/>
        <v>17.399999999999999</v>
      </c>
      <c r="AY605" t="s">
        <v>134</v>
      </c>
      <c r="AZ605">
        <v>266</v>
      </c>
    </row>
    <row r="606" spans="1:52" hidden="1" outlineLevel="1" x14ac:dyDescent="0.25">
      <c r="A606" s="78" t="s">
        <v>2</v>
      </c>
      <c r="B606" s="92" t="s">
        <v>50</v>
      </c>
      <c r="C606" s="202">
        <f t="shared" ref="C606:S606" si="299">C302</f>
        <v>0</v>
      </c>
      <c r="D606" s="203">
        <f t="shared" si="299"/>
        <v>0</v>
      </c>
      <c r="E606" s="203">
        <f t="shared" si="299"/>
        <v>0</v>
      </c>
      <c r="F606" s="203">
        <f t="shared" si="299"/>
        <v>17</v>
      </c>
      <c r="G606" s="203">
        <f t="shared" si="299"/>
        <v>13.6</v>
      </c>
      <c r="H606" s="203">
        <f t="shared" si="299"/>
        <v>15.1</v>
      </c>
      <c r="I606" s="203">
        <f t="shared" si="299"/>
        <v>11.3</v>
      </c>
      <c r="J606" s="203">
        <f t="shared" si="299"/>
        <v>17.899999999999999</v>
      </c>
      <c r="K606" s="203">
        <f t="shared" si="299"/>
        <v>13.3</v>
      </c>
      <c r="L606" s="203">
        <f t="shared" si="299"/>
        <v>18.899999999999999</v>
      </c>
      <c r="M606" s="203">
        <f t="shared" si="299"/>
        <v>13.8</v>
      </c>
      <c r="N606" s="203">
        <f t="shared" si="299"/>
        <v>22.9</v>
      </c>
      <c r="O606" s="203">
        <f t="shared" si="299"/>
        <v>15.5</v>
      </c>
      <c r="P606" s="203">
        <f t="shared" si="299"/>
        <v>21.3</v>
      </c>
      <c r="Q606" s="203">
        <f t="shared" si="299"/>
        <v>18.2</v>
      </c>
      <c r="R606" s="203">
        <f t="shared" si="299"/>
        <v>17.5</v>
      </c>
      <c r="S606" s="517">
        <f t="shared" si="299"/>
        <v>20</v>
      </c>
      <c r="AY606" t="s">
        <v>134</v>
      </c>
      <c r="AZ606">
        <v>267</v>
      </c>
    </row>
    <row r="607" spans="1:52" hidden="1" outlineLevel="1" x14ac:dyDescent="0.25">
      <c r="A607" s="78" t="s">
        <v>3</v>
      </c>
      <c r="B607" s="92" t="s">
        <v>50</v>
      </c>
      <c r="C607" s="202">
        <f t="shared" ref="C607:S607" si="300">C303</f>
        <v>0</v>
      </c>
      <c r="D607" s="203">
        <f t="shared" si="300"/>
        <v>0</v>
      </c>
      <c r="E607" s="203">
        <f t="shared" si="300"/>
        <v>0</v>
      </c>
      <c r="F607" s="203">
        <f t="shared" si="300"/>
        <v>0</v>
      </c>
      <c r="G607" s="203">
        <f t="shared" si="300"/>
        <v>11.4</v>
      </c>
      <c r="H607" s="203">
        <f t="shared" si="300"/>
        <v>28.8</v>
      </c>
      <c r="I607" s="203">
        <f t="shared" si="300"/>
        <v>0</v>
      </c>
      <c r="J607" s="203">
        <f t="shared" si="300"/>
        <v>0</v>
      </c>
      <c r="K607" s="203">
        <f t="shared" si="300"/>
        <v>0</v>
      </c>
      <c r="L607" s="203">
        <f t="shared" si="300"/>
        <v>39.299999999999997</v>
      </c>
      <c r="M607" s="203">
        <f t="shared" si="300"/>
        <v>133.30000000000001</v>
      </c>
      <c r="N607" s="203">
        <f t="shared" si="300"/>
        <v>57.5</v>
      </c>
      <c r="O607" s="203">
        <f t="shared" si="300"/>
        <v>2.9</v>
      </c>
      <c r="P607" s="203">
        <f t="shared" si="300"/>
        <v>87</v>
      </c>
      <c r="Q607" s="203">
        <f t="shared" si="300"/>
        <v>40</v>
      </c>
      <c r="R607" s="203">
        <f t="shared" si="300"/>
        <v>127.2</v>
      </c>
      <c r="S607" s="517">
        <f t="shared" si="300"/>
        <v>79.099999999999994</v>
      </c>
      <c r="AY607" t="s">
        <v>134</v>
      </c>
      <c r="AZ607">
        <v>268</v>
      </c>
    </row>
    <row r="608" spans="1:52" hidden="1" outlineLevel="1" x14ac:dyDescent="0.25">
      <c r="A608" s="78" t="s">
        <v>4</v>
      </c>
      <c r="B608" s="92" t="s">
        <v>50</v>
      </c>
      <c r="C608" s="202">
        <f t="shared" ref="C608:S608" si="301">C304</f>
        <v>2.2000000000000002</v>
      </c>
      <c r="D608" s="203">
        <f t="shared" si="301"/>
        <v>1</v>
      </c>
      <c r="E608" s="203">
        <f t="shared" si="301"/>
        <v>3.7</v>
      </c>
      <c r="F608" s="203">
        <f t="shared" si="301"/>
        <v>0</v>
      </c>
      <c r="G608" s="203">
        <f t="shared" si="301"/>
        <v>11.4</v>
      </c>
      <c r="H608" s="203">
        <f t="shared" si="301"/>
        <v>27.3</v>
      </c>
      <c r="I608" s="203">
        <f t="shared" si="301"/>
        <v>4</v>
      </c>
      <c r="J608" s="203">
        <f t="shared" si="301"/>
        <v>2</v>
      </c>
      <c r="K608" s="203">
        <f t="shared" si="301"/>
        <v>26</v>
      </c>
      <c r="L608" s="203">
        <f t="shared" si="301"/>
        <v>22.6</v>
      </c>
      <c r="M608" s="203">
        <f t="shared" si="301"/>
        <v>8</v>
      </c>
      <c r="N608" s="203">
        <f t="shared" si="301"/>
        <v>11.8</v>
      </c>
      <c r="O608" s="203">
        <f t="shared" si="301"/>
        <v>12.7</v>
      </c>
      <c r="P608" s="203">
        <f t="shared" si="301"/>
        <v>0</v>
      </c>
      <c r="Q608" s="203">
        <f t="shared" si="301"/>
        <v>0</v>
      </c>
      <c r="R608" s="203">
        <f t="shared" si="301"/>
        <v>0</v>
      </c>
      <c r="S608" s="517">
        <f t="shared" si="301"/>
        <v>0</v>
      </c>
      <c r="AY608" t="s">
        <v>134</v>
      </c>
      <c r="AZ608">
        <v>269</v>
      </c>
    </row>
    <row r="609" spans="1:52" hidden="1" outlineLevel="1" x14ac:dyDescent="0.25">
      <c r="A609" s="78" t="s">
        <v>5</v>
      </c>
      <c r="B609" s="92" t="s">
        <v>50</v>
      </c>
      <c r="C609" s="202">
        <f t="shared" ref="C609:S609" si="302">C305</f>
        <v>0</v>
      </c>
      <c r="D609" s="203">
        <f t="shared" si="302"/>
        <v>0</v>
      </c>
      <c r="E609" s="203">
        <f t="shared" si="302"/>
        <v>0</v>
      </c>
      <c r="F609" s="203">
        <f t="shared" si="302"/>
        <v>0</v>
      </c>
      <c r="G609" s="203">
        <f t="shared" si="302"/>
        <v>0</v>
      </c>
      <c r="H609" s="203">
        <f t="shared" si="302"/>
        <v>0</v>
      </c>
      <c r="I609" s="203">
        <f t="shared" si="302"/>
        <v>0</v>
      </c>
      <c r="J609" s="203">
        <f t="shared" si="302"/>
        <v>0</v>
      </c>
      <c r="K609" s="203">
        <f t="shared" si="302"/>
        <v>0</v>
      </c>
      <c r="L609" s="203">
        <f t="shared" si="302"/>
        <v>0</v>
      </c>
      <c r="M609" s="203">
        <f t="shared" si="302"/>
        <v>0</v>
      </c>
      <c r="N609" s="203">
        <f t="shared" si="302"/>
        <v>0</v>
      </c>
      <c r="O609" s="203">
        <f t="shared" si="302"/>
        <v>0</v>
      </c>
      <c r="P609" s="203">
        <f t="shared" si="302"/>
        <v>25</v>
      </c>
      <c r="Q609" s="203">
        <f t="shared" si="302"/>
        <v>0</v>
      </c>
      <c r="R609" s="203">
        <f t="shared" si="302"/>
        <v>0</v>
      </c>
      <c r="S609" s="517">
        <f t="shared" si="302"/>
        <v>0</v>
      </c>
      <c r="AY609" t="s">
        <v>134</v>
      </c>
      <c r="AZ609">
        <v>270</v>
      </c>
    </row>
    <row r="610" spans="1:52" hidden="1" outlineLevel="1" x14ac:dyDescent="0.25">
      <c r="A610" s="78" t="s">
        <v>6</v>
      </c>
      <c r="B610" s="92" t="s">
        <v>50</v>
      </c>
      <c r="C610" s="202">
        <f t="shared" ref="C610:S610" si="303">C306</f>
        <v>0</v>
      </c>
      <c r="D610" s="203">
        <f t="shared" si="303"/>
        <v>0</v>
      </c>
      <c r="E610" s="203">
        <f t="shared" si="303"/>
        <v>0</v>
      </c>
      <c r="F610" s="203">
        <f t="shared" si="303"/>
        <v>0</v>
      </c>
      <c r="G610" s="203">
        <f t="shared" si="303"/>
        <v>0</v>
      </c>
      <c r="H610" s="203">
        <f t="shared" si="303"/>
        <v>0</v>
      </c>
      <c r="I610" s="203">
        <f t="shared" si="303"/>
        <v>0</v>
      </c>
      <c r="J610" s="203">
        <f t="shared" si="303"/>
        <v>0</v>
      </c>
      <c r="K610" s="203">
        <f t="shared" si="303"/>
        <v>0</v>
      </c>
      <c r="L610" s="203">
        <f t="shared" si="303"/>
        <v>0</v>
      </c>
      <c r="M610" s="203">
        <f t="shared" si="303"/>
        <v>0</v>
      </c>
      <c r="N610" s="203">
        <f t="shared" si="303"/>
        <v>0</v>
      </c>
      <c r="O610" s="203">
        <f t="shared" si="303"/>
        <v>0</v>
      </c>
      <c r="P610" s="203">
        <f t="shared" si="303"/>
        <v>0</v>
      </c>
      <c r="Q610" s="203">
        <f t="shared" si="303"/>
        <v>0</v>
      </c>
      <c r="R610" s="203">
        <f t="shared" si="303"/>
        <v>0</v>
      </c>
      <c r="S610" s="517">
        <f t="shared" si="303"/>
        <v>0</v>
      </c>
      <c r="AY610" t="s">
        <v>134</v>
      </c>
      <c r="AZ610">
        <v>271</v>
      </c>
    </row>
    <row r="611" spans="1:52" hidden="1" outlineLevel="1" x14ac:dyDescent="0.25">
      <c r="A611" s="78" t="s">
        <v>7</v>
      </c>
      <c r="B611" s="92" t="s">
        <v>50</v>
      </c>
      <c r="C611" s="202">
        <f t="shared" ref="C611:S611" si="304">C307</f>
        <v>22.4</v>
      </c>
      <c r="D611" s="203">
        <f t="shared" si="304"/>
        <v>23.1</v>
      </c>
      <c r="E611" s="203">
        <f t="shared" si="304"/>
        <v>24.1</v>
      </c>
      <c r="F611" s="203">
        <f t="shared" si="304"/>
        <v>25.9</v>
      </c>
      <c r="G611" s="203">
        <f t="shared" si="304"/>
        <v>25.5</v>
      </c>
      <c r="H611" s="203">
        <f t="shared" si="304"/>
        <v>28.3</v>
      </c>
      <c r="I611" s="203">
        <f t="shared" si="304"/>
        <v>29.1</v>
      </c>
      <c r="J611" s="203">
        <f t="shared" si="304"/>
        <v>29</v>
      </c>
      <c r="K611" s="203">
        <f t="shared" si="304"/>
        <v>26.9</v>
      </c>
      <c r="L611" s="203">
        <f t="shared" si="304"/>
        <v>40.299999999999997</v>
      </c>
      <c r="M611" s="203">
        <f t="shared" si="304"/>
        <v>36.9</v>
      </c>
      <c r="N611" s="203">
        <f t="shared" si="304"/>
        <v>44.9</v>
      </c>
      <c r="O611" s="203">
        <f t="shared" si="304"/>
        <v>52.1</v>
      </c>
      <c r="P611" s="203">
        <f t="shared" si="304"/>
        <v>48.5</v>
      </c>
      <c r="Q611" s="203">
        <f t="shared" si="304"/>
        <v>44.7</v>
      </c>
      <c r="R611" s="203">
        <f t="shared" si="304"/>
        <v>39.299999999999997</v>
      </c>
      <c r="S611" s="517">
        <f t="shared" si="304"/>
        <v>42.7</v>
      </c>
      <c r="AY611" t="s">
        <v>134</v>
      </c>
      <c r="AZ611">
        <v>272</v>
      </c>
    </row>
    <row r="612" spans="1:52" hidden="1" outlineLevel="1" x14ac:dyDescent="0.25">
      <c r="A612" s="78" t="s">
        <v>8</v>
      </c>
      <c r="B612" s="92" t="s">
        <v>50</v>
      </c>
      <c r="C612" s="202">
        <f t="shared" ref="C612:S612" si="305">C308</f>
        <v>0</v>
      </c>
      <c r="D612" s="203">
        <f t="shared" si="305"/>
        <v>0</v>
      </c>
      <c r="E612" s="203">
        <f t="shared" si="305"/>
        <v>0</v>
      </c>
      <c r="F612" s="203">
        <f t="shared" si="305"/>
        <v>0</v>
      </c>
      <c r="G612" s="203">
        <f t="shared" si="305"/>
        <v>7.9</v>
      </c>
      <c r="H612" s="203">
        <f t="shared" si="305"/>
        <v>18.3</v>
      </c>
      <c r="I612" s="203">
        <f t="shared" si="305"/>
        <v>18.600000000000001</v>
      </c>
      <c r="J612" s="203">
        <f t="shared" si="305"/>
        <v>0</v>
      </c>
      <c r="K612" s="203">
        <f t="shared" si="305"/>
        <v>0</v>
      </c>
      <c r="L612" s="203">
        <f t="shared" si="305"/>
        <v>0</v>
      </c>
      <c r="M612" s="203">
        <f t="shared" si="305"/>
        <v>0</v>
      </c>
      <c r="N612" s="203">
        <f t="shared" si="305"/>
        <v>0</v>
      </c>
      <c r="O612" s="203">
        <f t="shared" si="305"/>
        <v>0</v>
      </c>
      <c r="P612" s="203">
        <f t="shared" si="305"/>
        <v>0</v>
      </c>
      <c r="Q612" s="203">
        <f t="shared" si="305"/>
        <v>0</v>
      </c>
      <c r="R612" s="203">
        <f t="shared" si="305"/>
        <v>0</v>
      </c>
      <c r="S612" s="517">
        <f t="shared" si="305"/>
        <v>0</v>
      </c>
      <c r="AY612" t="s">
        <v>134</v>
      </c>
      <c r="AZ612">
        <v>273</v>
      </c>
    </row>
    <row r="613" spans="1:52" hidden="1" outlineLevel="1" x14ac:dyDescent="0.25">
      <c r="A613" s="78" t="s">
        <v>9</v>
      </c>
      <c r="B613" s="92" t="s">
        <v>50</v>
      </c>
      <c r="C613" s="202">
        <f t="shared" ref="C613:S613" si="306">C309</f>
        <v>0</v>
      </c>
      <c r="D613" s="203">
        <f t="shared" si="306"/>
        <v>0</v>
      </c>
      <c r="E613" s="203">
        <f t="shared" si="306"/>
        <v>0</v>
      </c>
      <c r="F613" s="203">
        <f t="shared" si="306"/>
        <v>0</v>
      </c>
      <c r="G613" s="203">
        <f t="shared" si="306"/>
        <v>0</v>
      </c>
      <c r="H613" s="203">
        <f t="shared" si="306"/>
        <v>12</v>
      </c>
      <c r="I613" s="203">
        <f t="shared" si="306"/>
        <v>5.0999999999999996</v>
      </c>
      <c r="J613" s="203">
        <f t="shared" si="306"/>
        <v>31.7</v>
      </c>
      <c r="K613" s="203">
        <f t="shared" si="306"/>
        <v>24.6</v>
      </c>
      <c r="L613" s="203">
        <f t="shared" si="306"/>
        <v>26.3</v>
      </c>
      <c r="M613" s="203">
        <f t="shared" si="306"/>
        <v>23.4</v>
      </c>
      <c r="N613" s="203">
        <f t="shared" si="306"/>
        <v>27.9</v>
      </c>
      <c r="O613" s="203">
        <f t="shared" si="306"/>
        <v>15.2</v>
      </c>
      <c r="P613" s="203">
        <f t="shared" si="306"/>
        <v>19</v>
      </c>
      <c r="Q613" s="203">
        <f t="shared" si="306"/>
        <v>6.2</v>
      </c>
      <c r="R613" s="203">
        <f t="shared" si="306"/>
        <v>17.100000000000001</v>
      </c>
      <c r="S613" s="517">
        <f t="shared" si="306"/>
        <v>70.5</v>
      </c>
      <c r="AY613" t="s">
        <v>134</v>
      </c>
      <c r="AZ613">
        <v>274</v>
      </c>
    </row>
    <row r="614" spans="1:52" hidden="1" outlineLevel="1" x14ac:dyDescent="0.25">
      <c r="A614" s="78" t="s">
        <v>10</v>
      </c>
      <c r="B614" s="92" t="s">
        <v>50</v>
      </c>
      <c r="C614" s="202">
        <f t="shared" ref="C614:S614" si="307">C310</f>
        <v>0</v>
      </c>
      <c r="D614" s="203">
        <f t="shared" si="307"/>
        <v>0</v>
      </c>
      <c r="E614" s="203">
        <f t="shared" si="307"/>
        <v>5</v>
      </c>
      <c r="F614" s="203">
        <f t="shared" si="307"/>
        <v>0</v>
      </c>
      <c r="G614" s="203">
        <f t="shared" si="307"/>
        <v>0</v>
      </c>
      <c r="H614" s="203">
        <f t="shared" si="307"/>
        <v>0</v>
      </c>
      <c r="I614" s="203">
        <f t="shared" si="307"/>
        <v>16.7</v>
      </c>
      <c r="J614" s="203">
        <f t="shared" si="307"/>
        <v>0</v>
      </c>
      <c r="K614" s="203">
        <f t="shared" si="307"/>
        <v>7.8</v>
      </c>
      <c r="L614" s="203">
        <f t="shared" si="307"/>
        <v>0</v>
      </c>
      <c r="M614" s="203">
        <f t="shared" si="307"/>
        <v>0</v>
      </c>
      <c r="N614" s="203">
        <f t="shared" si="307"/>
        <v>29.3</v>
      </c>
      <c r="O614" s="203">
        <f t="shared" si="307"/>
        <v>20.99</v>
      </c>
      <c r="P614" s="203">
        <f t="shared" si="307"/>
        <v>46.3</v>
      </c>
      <c r="Q614" s="203">
        <f t="shared" si="307"/>
        <v>31.2</v>
      </c>
      <c r="R614" s="203">
        <f t="shared" si="307"/>
        <v>28.9</v>
      </c>
      <c r="S614" s="517">
        <f t="shared" si="307"/>
        <v>35.200000000000003</v>
      </c>
      <c r="AY614" t="s">
        <v>134</v>
      </c>
      <c r="AZ614">
        <v>275</v>
      </c>
    </row>
    <row r="615" spans="1:52" hidden="1" outlineLevel="1" x14ac:dyDescent="0.25">
      <c r="A615" s="74" t="s">
        <v>51</v>
      </c>
      <c r="B615" s="93"/>
      <c r="C615" s="197"/>
      <c r="D615" s="198"/>
      <c r="E615" s="198"/>
      <c r="F615" s="198"/>
      <c r="G615" s="198"/>
      <c r="H615" s="198"/>
      <c r="I615" s="199"/>
      <c r="J615" s="199"/>
      <c r="K615" s="199"/>
      <c r="L615" s="199"/>
      <c r="M615" s="199"/>
      <c r="N615" s="199"/>
      <c r="O615" s="199"/>
      <c r="P615" s="199"/>
      <c r="Q615" s="199"/>
      <c r="R615" s="199"/>
      <c r="S615" s="200"/>
    </row>
    <row r="616" spans="1:52" hidden="1" outlineLevel="1" x14ac:dyDescent="0.25">
      <c r="A616" s="78" t="s">
        <v>0</v>
      </c>
      <c r="B616" s="92" t="s">
        <v>50</v>
      </c>
      <c r="C616" s="202">
        <f t="shared" ref="C616:S616" si="308">C312</f>
        <v>0</v>
      </c>
      <c r="D616" s="203">
        <f t="shared" si="308"/>
        <v>10</v>
      </c>
      <c r="E616" s="203">
        <f t="shared" si="308"/>
        <v>0</v>
      </c>
      <c r="F616" s="203">
        <f t="shared" si="308"/>
        <v>15.3</v>
      </c>
      <c r="G616" s="203">
        <f t="shared" si="308"/>
        <v>28.5</v>
      </c>
      <c r="H616" s="203">
        <f t="shared" si="308"/>
        <v>21.6</v>
      </c>
      <c r="I616" s="203">
        <f t="shared" si="308"/>
        <v>15.5</v>
      </c>
      <c r="J616" s="203">
        <f t="shared" si="308"/>
        <v>21.3</v>
      </c>
      <c r="K616" s="203">
        <f t="shared" si="308"/>
        <v>18.8</v>
      </c>
      <c r="L616" s="203">
        <f t="shared" si="308"/>
        <v>17.3</v>
      </c>
      <c r="M616" s="203">
        <f t="shared" si="308"/>
        <v>25</v>
      </c>
      <c r="N616" s="203">
        <f t="shared" si="308"/>
        <v>26.9</v>
      </c>
      <c r="O616" s="203">
        <f t="shared" si="308"/>
        <v>31.6</v>
      </c>
      <c r="P616" s="203">
        <f t="shared" si="308"/>
        <v>33.4</v>
      </c>
      <c r="Q616" s="203">
        <f t="shared" si="308"/>
        <v>22.3</v>
      </c>
      <c r="R616" s="203">
        <f t="shared" si="308"/>
        <v>26.3</v>
      </c>
      <c r="S616" s="517">
        <f t="shared" si="308"/>
        <v>30.5</v>
      </c>
      <c r="AY616" t="s">
        <v>134</v>
      </c>
      <c r="AZ616">
        <v>277</v>
      </c>
    </row>
    <row r="617" spans="1:52" hidden="1" outlineLevel="1" x14ac:dyDescent="0.25">
      <c r="A617" s="78" t="s">
        <v>1</v>
      </c>
      <c r="B617" s="92" t="s">
        <v>50</v>
      </c>
      <c r="C617" s="202">
        <f t="shared" ref="C617:S617" si="309">C313</f>
        <v>0</v>
      </c>
      <c r="D617" s="203">
        <f t="shared" si="309"/>
        <v>0</v>
      </c>
      <c r="E617" s="203">
        <f t="shared" si="309"/>
        <v>0</v>
      </c>
      <c r="F617" s="203">
        <f t="shared" si="309"/>
        <v>3.3</v>
      </c>
      <c r="G617" s="203">
        <f t="shared" si="309"/>
        <v>17.3</v>
      </c>
      <c r="H617" s="203">
        <f t="shared" si="309"/>
        <v>9.1</v>
      </c>
      <c r="I617" s="203">
        <f t="shared" si="309"/>
        <v>5.3</v>
      </c>
      <c r="J617" s="203">
        <f t="shared" si="309"/>
        <v>12</v>
      </c>
      <c r="K617" s="203">
        <f t="shared" si="309"/>
        <v>16.2</v>
      </c>
      <c r="L617" s="203">
        <f t="shared" si="309"/>
        <v>13</v>
      </c>
      <c r="M617" s="203">
        <f t="shared" si="309"/>
        <v>33.299999999999997</v>
      </c>
      <c r="N617" s="203">
        <f t="shared" si="309"/>
        <v>15.9</v>
      </c>
      <c r="O617" s="203">
        <f t="shared" si="309"/>
        <v>13.8</v>
      </c>
      <c r="P617" s="203">
        <f t="shared" si="309"/>
        <v>26.8</v>
      </c>
      <c r="Q617" s="203">
        <f t="shared" si="309"/>
        <v>13.4</v>
      </c>
      <c r="R617" s="203">
        <f t="shared" si="309"/>
        <v>13.5</v>
      </c>
      <c r="S617" s="517">
        <f t="shared" si="309"/>
        <v>16.399999999999999</v>
      </c>
      <c r="AY617" t="s">
        <v>134</v>
      </c>
      <c r="AZ617">
        <v>278</v>
      </c>
    </row>
    <row r="618" spans="1:52" hidden="1" outlineLevel="1" x14ac:dyDescent="0.25">
      <c r="A618" s="78" t="s">
        <v>2</v>
      </c>
      <c r="B618" s="92" t="s">
        <v>50</v>
      </c>
      <c r="C618" s="202">
        <f t="shared" ref="C618:S618" si="310">C314</f>
        <v>0</v>
      </c>
      <c r="D618" s="203">
        <f t="shared" si="310"/>
        <v>0</v>
      </c>
      <c r="E618" s="203">
        <f t="shared" si="310"/>
        <v>0</v>
      </c>
      <c r="F618" s="203">
        <f t="shared" si="310"/>
        <v>16.2</v>
      </c>
      <c r="G618" s="203">
        <f t="shared" si="310"/>
        <v>15.8</v>
      </c>
      <c r="H618" s="203">
        <f t="shared" si="310"/>
        <v>17.399999999999999</v>
      </c>
      <c r="I618" s="203">
        <f t="shared" si="310"/>
        <v>14.1</v>
      </c>
      <c r="J618" s="203">
        <f t="shared" si="310"/>
        <v>20.8</v>
      </c>
      <c r="K618" s="203">
        <f t="shared" si="310"/>
        <v>13.3</v>
      </c>
      <c r="L618" s="203">
        <f t="shared" si="310"/>
        <v>17.8</v>
      </c>
      <c r="M618" s="203">
        <f t="shared" si="310"/>
        <v>16.3</v>
      </c>
      <c r="N618" s="203">
        <f t="shared" si="310"/>
        <v>19.399999999999999</v>
      </c>
      <c r="O618" s="203">
        <f t="shared" si="310"/>
        <v>22.9</v>
      </c>
      <c r="P618" s="203">
        <f t="shared" si="310"/>
        <v>24.4</v>
      </c>
      <c r="Q618" s="203">
        <f t="shared" si="310"/>
        <v>15.7</v>
      </c>
      <c r="R618" s="203">
        <f t="shared" si="310"/>
        <v>23.2</v>
      </c>
      <c r="S618" s="517">
        <f t="shared" si="310"/>
        <v>21.5</v>
      </c>
      <c r="AY618" t="s">
        <v>134</v>
      </c>
      <c r="AZ618">
        <v>279</v>
      </c>
    </row>
    <row r="619" spans="1:52" hidden="1" outlineLevel="1" x14ac:dyDescent="0.25">
      <c r="A619" s="78" t="s">
        <v>3</v>
      </c>
      <c r="B619" s="92" t="s">
        <v>50</v>
      </c>
      <c r="C619" s="202">
        <f t="shared" ref="C619:S619" si="311">C315</f>
        <v>0</v>
      </c>
      <c r="D619" s="203">
        <f t="shared" si="311"/>
        <v>0</v>
      </c>
      <c r="E619" s="203">
        <f t="shared" si="311"/>
        <v>23.3</v>
      </c>
      <c r="F619" s="203">
        <f t="shared" si="311"/>
        <v>27</v>
      </c>
      <c r="G619" s="203">
        <f t="shared" si="311"/>
        <v>43.1</v>
      </c>
      <c r="H619" s="203">
        <f t="shared" si="311"/>
        <v>32.9</v>
      </c>
      <c r="I619" s="203">
        <f t="shared" si="311"/>
        <v>89.7</v>
      </c>
      <c r="J619" s="203">
        <f t="shared" si="311"/>
        <v>0</v>
      </c>
      <c r="K619" s="203">
        <f t="shared" si="311"/>
        <v>10</v>
      </c>
      <c r="L619" s="203">
        <f t="shared" si="311"/>
        <v>8</v>
      </c>
      <c r="M619" s="203">
        <f t="shared" si="311"/>
        <v>8.4</v>
      </c>
      <c r="N619" s="203">
        <f t="shared" si="311"/>
        <v>0</v>
      </c>
      <c r="O619" s="203">
        <f t="shared" si="311"/>
        <v>0</v>
      </c>
      <c r="P619" s="203">
        <f t="shared" si="311"/>
        <v>0</v>
      </c>
      <c r="Q619" s="203">
        <f t="shared" si="311"/>
        <v>0</v>
      </c>
      <c r="R619" s="203">
        <f t="shared" si="311"/>
        <v>0</v>
      </c>
      <c r="S619" s="517">
        <f t="shared" si="311"/>
        <v>0</v>
      </c>
      <c r="AY619" t="s">
        <v>134</v>
      </c>
      <c r="AZ619">
        <v>280</v>
      </c>
    </row>
    <row r="620" spans="1:52" hidden="1" outlineLevel="1" x14ac:dyDescent="0.25">
      <c r="A620" s="78" t="s">
        <v>4</v>
      </c>
      <c r="B620" s="92" t="s">
        <v>50</v>
      </c>
      <c r="C620" s="202">
        <f t="shared" ref="C620:S620" si="312">C316</f>
        <v>0</v>
      </c>
      <c r="D620" s="203">
        <f t="shared" si="312"/>
        <v>0</v>
      </c>
      <c r="E620" s="203">
        <f t="shared" si="312"/>
        <v>0</v>
      </c>
      <c r="F620" s="203">
        <f t="shared" si="312"/>
        <v>0</v>
      </c>
      <c r="G620" s="203">
        <f t="shared" si="312"/>
        <v>0</v>
      </c>
      <c r="H620" s="203">
        <f t="shared" si="312"/>
        <v>18.2</v>
      </c>
      <c r="I620" s="203">
        <f t="shared" si="312"/>
        <v>25.1</v>
      </c>
      <c r="J620" s="203">
        <f t="shared" si="312"/>
        <v>26.7</v>
      </c>
      <c r="K620" s="203">
        <f t="shared" si="312"/>
        <v>0</v>
      </c>
      <c r="L620" s="203">
        <f t="shared" si="312"/>
        <v>0</v>
      </c>
      <c r="M620" s="203">
        <f t="shared" si="312"/>
        <v>0</v>
      </c>
      <c r="N620" s="203">
        <f t="shared" si="312"/>
        <v>0</v>
      </c>
      <c r="O620" s="203">
        <f t="shared" si="312"/>
        <v>0</v>
      </c>
      <c r="P620" s="203">
        <f t="shared" si="312"/>
        <v>0</v>
      </c>
      <c r="Q620" s="203">
        <f t="shared" si="312"/>
        <v>31</v>
      </c>
      <c r="R620" s="203">
        <f t="shared" si="312"/>
        <v>31</v>
      </c>
      <c r="S620" s="517">
        <f t="shared" si="312"/>
        <v>31</v>
      </c>
      <c r="AY620" t="s">
        <v>134</v>
      </c>
      <c r="AZ620">
        <v>281</v>
      </c>
    </row>
    <row r="621" spans="1:52" hidden="1" outlineLevel="1" x14ac:dyDescent="0.25">
      <c r="A621" s="78" t="s">
        <v>5</v>
      </c>
      <c r="B621" s="92" t="s">
        <v>50</v>
      </c>
      <c r="C621" s="202">
        <f t="shared" ref="C621:S621" si="313">C317</f>
        <v>0</v>
      </c>
      <c r="D621" s="203">
        <f t="shared" si="313"/>
        <v>0</v>
      </c>
      <c r="E621" s="203">
        <f t="shared" si="313"/>
        <v>0</v>
      </c>
      <c r="F621" s="203">
        <f t="shared" si="313"/>
        <v>0</v>
      </c>
      <c r="G621" s="203">
        <f t="shared" si="313"/>
        <v>0</v>
      </c>
      <c r="H621" s="203">
        <f t="shared" si="313"/>
        <v>0</v>
      </c>
      <c r="I621" s="203">
        <f t="shared" si="313"/>
        <v>9.3000000000000007</v>
      </c>
      <c r="J621" s="203">
        <f t="shared" si="313"/>
        <v>0</v>
      </c>
      <c r="K621" s="203">
        <f t="shared" si="313"/>
        <v>0</v>
      </c>
      <c r="L621" s="203">
        <f t="shared" si="313"/>
        <v>0</v>
      </c>
      <c r="M621" s="203">
        <f t="shared" si="313"/>
        <v>0</v>
      </c>
      <c r="N621" s="203">
        <f t="shared" si="313"/>
        <v>0</v>
      </c>
      <c r="O621" s="203">
        <f t="shared" si="313"/>
        <v>0</v>
      </c>
      <c r="P621" s="203">
        <f t="shared" si="313"/>
        <v>13.4</v>
      </c>
      <c r="Q621" s="203">
        <f t="shared" si="313"/>
        <v>0</v>
      </c>
      <c r="R621" s="203">
        <f t="shared" si="313"/>
        <v>0</v>
      </c>
      <c r="S621" s="517">
        <f t="shared" si="313"/>
        <v>0</v>
      </c>
      <c r="AY621" t="s">
        <v>134</v>
      </c>
      <c r="AZ621">
        <v>282</v>
      </c>
    </row>
    <row r="622" spans="1:52" hidden="1" outlineLevel="1" x14ac:dyDescent="0.25">
      <c r="A622" s="78" t="s">
        <v>6</v>
      </c>
      <c r="B622" s="92" t="s">
        <v>50</v>
      </c>
      <c r="C622" s="202">
        <f t="shared" ref="C622:S622" si="314">C318</f>
        <v>0</v>
      </c>
      <c r="D622" s="203">
        <f t="shared" si="314"/>
        <v>0</v>
      </c>
      <c r="E622" s="203">
        <f t="shared" si="314"/>
        <v>0</v>
      </c>
      <c r="F622" s="203">
        <f t="shared" si="314"/>
        <v>0</v>
      </c>
      <c r="G622" s="203">
        <f t="shared" si="314"/>
        <v>0</v>
      </c>
      <c r="H622" s="203">
        <f t="shared" si="314"/>
        <v>0</v>
      </c>
      <c r="I622" s="203">
        <f t="shared" si="314"/>
        <v>0</v>
      </c>
      <c r="J622" s="203">
        <f t="shared" si="314"/>
        <v>0</v>
      </c>
      <c r="K622" s="203">
        <f t="shared" si="314"/>
        <v>0</v>
      </c>
      <c r="L622" s="203">
        <f t="shared" si="314"/>
        <v>0</v>
      </c>
      <c r="M622" s="203">
        <f t="shared" si="314"/>
        <v>0</v>
      </c>
      <c r="N622" s="203">
        <f t="shared" si="314"/>
        <v>0</v>
      </c>
      <c r="O622" s="203">
        <f t="shared" si="314"/>
        <v>0</v>
      </c>
      <c r="P622" s="203">
        <f t="shared" si="314"/>
        <v>0</v>
      </c>
      <c r="Q622" s="203">
        <f t="shared" si="314"/>
        <v>0</v>
      </c>
      <c r="R622" s="203">
        <f t="shared" si="314"/>
        <v>0</v>
      </c>
      <c r="S622" s="517">
        <f t="shared" si="314"/>
        <v>0</v>
      </c>
      <c r="AY622" t="s">
        <v>134</v>
      </c>
      <c r="AZ622">
        <v>283</v>
      </c>
    </row>
    <row r="623" spans="1:52" hidden="1" outlineLevel="1" x14ac:dyDescent="0.25">
      <c r="A623" s="78" t="s">
        <v>7</v>
      </c>
      <c r="B623" s="92" t="s">
        <v>50</v>
      </c>
      <c r="C623" s="202">
        <f t="shared" ref="C623:S623" si="315">C319</f>
        <v>25.9</v>
      </c>
      <c r="D623" s="203">
        <f t="shared" si="315"/>
        <v>35.700000000000003</v>
      </c>
      <c r="E623" s="203">
        <f t="shared" si="315"/>
        <v>41.7</v>
      </c>
      <c r="F623" s="203">
        <f t="shared" si="315"/>
        <v>34.1</v>
      </c>
      <c r="G623" s="203">
        <f t="shared" si="315"/>
        <v>34.200000000000003</v>
      </c>
      <c r="H623" s="203">
        <f t="shared" si="315"/>
        <v>37.6</v>
      </c>
      <c r="I623" s="203">
        <f t="shared" si="315"/>
        <v>37.9</v>
      </c>
      <c r="J623" s="203">
        <f t="shared" si="315"/>
        <v>38.799999999999997</v>
      </c>
      <c r="K623" s="203">
        <f t="shared" si="315"/>
        <v>37.1</v>
      </c>
      <c r="L623" s="203">
        <f t="shared" si="315"/>
        <v>40.4</v>
      </c>
      <c r="M623" s="203">
        <f t="shared" si="315"/>
        <v>40.4</v>
      </c>
      <c r="N623" s="203">
        <f t="shared" si="315"/>
        <v>43</v>
      </c>
      <c r="O623" s="203">
        <f t="shared" si="315"/>
        <v>38.299999999999997</v>
      </c>
      <c r="P623" s="203">
        <f t="shared" si="315"/>
        <v>45.4</v>
      </c>
      <c r="Q623" s="203">
        <f t="shared" si="315"/>
        <v>44.1</v>
      </c>
      <c r="R623" s="203">
        <f t="shared" si="315"/>
        <v>42.5</v>
      </c>
      <c r="S623" s="517">
        <f t="shared" si="315"/>
        <v>43.3</v>
      </c>
      <c r="AY623" t="s">
        <v>134</v>
      </c>
      <c r="AZ623">
        <v>284</v>
      </c>
    </row>
    <row r="624" spans="1:52" hidden="1" outlineLevel="1" x14ac:dyDescent="0.25">
      <c r="A624" s="78" t="s">
        <v>8</v>
      </c>
      <c r="B624" s="92" t="s">
        <v>50</v>
      </c>
      <c r="C624" s="202">
        <f t="shared" ref="C624:S624" si="316">C320</f>
        <v>0</v>
      </c>
      <c r="D624" s="203">
        <f t="shared" si="316"/>
        <v>0</v>
      </c>
      <c r="E624" s="203">
        <f t="shared" si="316"/>
        <v>10</v>
      </c>
      <c r="F624" s="203">
        <f t="shared" si="316"/>
        <v>0</v>
      </c>
      <c r="G624" s="203">
        <f t="shared" si="316"/>
        <v>0</v>
      </c>
      <c r="H624" s="203">
        <f t="shared" si="316"/>
        <v>20</v>
      </c>
      <c r="I624" s="203">
        <f t="shared" si="316"/>
        <v>3</v>
      </c>
      <c r="J624" s="203">
        <f t="shared" si="316"/>
        <v>0</v>
      </c>
      <c r="K624" s="203">
        <f t="shared" si="316"/>
        <v>0</v>
      </c>
      <c r="L624" s="203">
        <f t="shared" si="316"/>
        <v>0</v>
      </c>
      <c r="M624" s="203">
        <f t="shared" si="316"/>
        <v>0</v>
      </c>
      <c r="N624" s="203">
        <f t="shared" si="316"/>
        <v>0</v>
      </c>
      <c r="O624" s="203">
        <f t="shared" si="316"/>
        <v>0</v>
      </c>
      <c r="P624" s="203">
        <f t="shared" si="316"/>
        <v>0</v>
      </c>
      <c r="Q624" s="203">
        <f t="shared" si="316"/>
        <v>0</v>
      </c>
      <c r="R624" s="203">
        <f t="shared" si="316"/>
        <v>0</v>
      </c>
      <c r="S624" s="517">
        <f t="shared" si="316"/>
        <v>0</v>
      </c>
      <c r="AY624" t="s">
        <v>134</v>
      </c>
      <c r="AZ624">
        <v>285</v>
      </c>
    </row>
    <row r="625" spans="1:52" hidden="1" outlineLevel="1" x14ac:dyDescent="0.25">
      <c r="A625" s="78" t="s">
        <v>9</v>
      </c>
      <c r="B625" s="92" t="s">
        <v>50</v>
      </c>
      <c r="C625" s="202">
        <f t="shared" ref="C625:S625" si="317">C321</f>
        <v>0</v>
      </c>
      <c r="D625" s="203">
        <f t="shared" si="317"/>
        <v>0</v>
      </c>
      <c r="E625" s="203">
        <f t="shared" si="317"/>
        <v>0</v>
      </c>
      <c r="F625" s="203">
        <f t="shared" si="317"/>
        <v>0</v>
      </c>
      <c r="G625" s="203">
        <f t="shared" si="317"/>
        <v>0</v>
      </c>
      <c r="H625" s="203">
        <f t="shared" si="317"/>
        <v>38.9</v>
      </c>
      <c r="I625" s="203">
        <f t="shared" si="317"/>
        <v>27.4</v>
      </c>
      <c r="J625" s="203">
        <f t="shared" si="317"/>
        <v>27.7</v>
      </c>
      <c r="K625" s="203">
        <f t="shared" si="317"/>
        <v>24</v>
      </c>
      <c r="L625" s="203">
        <f t="shared" si="317"/>
        <v>29.7</v>
      </c>
      <c r="M625" s="203">
        <f t="shared" si="317"/>
        <v>30.2</v>
      </c>
      <c r="N625" s="203">
        <f t="shared" si="317"/>
        <v>30.2</v>
      </c>
      <c r="O625" s="203">
        <f t="shared" si="317"/>
        <v>28.4</v>
      </c>
      <c r="P625" s="203">
        <f t="shared" si="317"/>
        <v>31.6</v>
      </c>
      <c r="Q625" s="203">
        <f t="shared" si="317"/>
        <v>9.4</v>
      </c>
      <c r="R625" s="203">
        <f t="shared" si="317"/>
        <v>6.7</v>
      </c>
      <c r="S625" s="517">
        <f t="shared" si="317"/>
        <v>8</v>
      </c>
      <c r="AY625" t="s">
        <v>134</v>
      </c>
      <c r="AZ625">
        <v>286</v>
      </c>
    </row>
    <row r="626" spans="1:52" hidden="1" outlineLevel="1" x14ac:dyDescent="0.25">
      <c r="A626" s="78" t="s">
        <v>10</v>
      </c>
      <c r="B626" s="92" t="s">
        <v>50</v>
      </c>
      <c r="C626" s="202">
        <f t="shared" ref="C626:S626" si="318">C322</f>
        <v>0</v>
      </c>
      <c r="D626" s="203">
        <f t="shared" si="318"/>
        <v>0</v>
      </c>
      <c r="E626" s="203">
        <f t="shared" si="318"/>
        <v>5</v>
      </c>
      <c r="F626" s="203">
        <f t="shared" si="318"/>
        <v>0</v>
      </c>
      <c r="G626" s="203">
        <f t="shared" si="318"/>
        <v>0</v>
      </c>
      <c r="H626" s="203">
        <f t="shared" si="318"/>
        <v>0</v>
      </c>
      <c r="I626" s="203">
        <f t="shared" si="318"/>
        <v>0</v>
      </c>
      <c r="J626" s="203">
        <f t="shared" si="318"/>
        <v>9</v>
      </c>
      <c r="K626" s="203">
        <f t="shared" si="318"/>
        <v>8</v>
      </c>
      <c r="L626" s="203">
        <f t="shared" si="318"/>
        <v>12</v>
      </c>
      <c r="M626" s="203">
        <f t="shared" si="318"/>
        <v>13</v>
      </c>
      <c r="N626" s="203">
        <f t="shared" si="318"/>
        <v>11</v>
      </c>
      <c r="O626" s="203">
        <f t="shared" si="318"/>
        <v>15</v>
      </c>
      <c r="P626" s="203">
        <f t="shared" si="318"/>
        <v>30</v>
      </c>
      <c r="Q626" s="203">
        <f t="shared" si="318"/>
        <v>31.8</v>
      </c>
      <c r="R626" s="203">
        <f t="shared" si="318"/>
        <v>0</v>
      </c>
      <c r="S626" s="517">
        <f t="shared" si="318"/>
        <v>25</v>
      </c>
      <c r="AY626" t="s">
        <v>134</v>
      </c>
      <c r="AZ626">
        <v>287</v>
      </c>
    </row>
    <row r="627" spans="1:52" hidden="1" outlineLevel="1" x14ac:dyDescent="0.25">
      <c r="A627" s="74" t="s">
        <v>52</v>
      </c>
      <c r="B627" s="93"/>
      <c r="C627" s="197"/>
      <c r="D627" s="198"/>
      <c r="E627" s="198"/>
      <c r="F627" s="198"/>
      <c r="G627" s="198"/>
      <c r="H627" s="198"/>
      <c r="I627" s="199"/>
      <c r="J627" s="199"/>
      <c r="K627" s="199"/>
      <c r="L627" s="199"/>
      <c r="M627" s="199"/>
      <c r="N627" s="199"/>
      <c r="O627" s="199"/>
      <c r="P627" s="199"/>
      <c r="Q627" s="199"/>
      <c r="R627" s="199"/>
      <c r="S627" s="200"/>
    </row>
    <row r="628" spans="1:52" hidden="1" outlineLevel="1" x14ac:dyDescent="0.25">
      <c r="A628" s="78" t="s">
        <v>0</v>
      </c>
      <c r="B628" s="92" t="s">
        <v>50</v>
      </c>
      <c r="C628" s="202">
        <f t="shared" ref="C628:S628" si="319">C324</f>
        <v>0</v>
      </c>
      <c r="D628" s="203">
        <f t="shared" si="319"/>
        <v>0</v>
      </c>
      <c r="E628" s="203">
        <f t="shared" si="319"/>
        <v>0</v>
      </c>
      <c r="F628" s="203">
        <f t="shared" si="319"/>
        <v>0</v>
      </c>
      <c r="G628" s="203">
        <f t="shared" si="319"/>
        <v>0</v>
      </c>
      <c r="H628" s="203">
        <f t="shared" si="319"/>
        <v>0</v>
      </c>
      <c r="I628" s="203">
        <f t="shared" si="319"/>
        <v>0</v>
      </c>
      <c r="J628" s="203">
        <f t="shared" si="319"/>
        <v>0</v>
      </c>
      <c r="K628" s="203">
        <f t="shared" si="319"/>
        <v>0</v>
      </c>
      <c r="L628" s="203">
        <f t="shared" si="319"/>
        <v>0</v>
      </c>
      <c r="M628" s="203">
        <f t="shared" si="319"/>
        <v>0</v>
      </c>
      <c r="N628" s="203">
        <f t="shared" si="319"/>
        <v>0</v>
      </c>
      <c r="O628" s="203">
        <f t="shared" si="319"/>
        <v>0</v>
      </c>
      <c r="P628" s="203">
        <f t="shared" si="319"/>
        <v>0</v>
      </c>
      <c r="Q628" s="203">
        <f t="shared" si="319"/>
        <v>0</v>
      </c>
      <c r="R628" s="203">
        <f t="shared" si="319"/>
        <v>0</v>
      </c>
      <c r="S628" s="517">
        <f t="shared" si="319"/>
        <v>0</v>
      </c>
      <c r="AY628" t="s">
        <v>134</v>
      </c>
      <c r="AZ628">
        <v>289</v>
      </c>
    </row>
    <row r="629" spans="1:52" hidden="1" outlineLevel="1" x14ac:dyDescent="0.25">
      <c r="A629" s="78" t="s">
        <v>1</v>
      </c>
      <c r="B629" s="92" t="s">
        <v>50</v>
      </c>
      <c r="C629" s="202">
        <f t="shared" ref="C629:S629" si="320">C325</f>
        <v>0</v>
      </c>
      <c r="D629" s="203">
        <f t="shared" si="320"/>
        <v>0</v>
      </c>
      <c r="E629" s="203">
        <f t="shared" si="320"/>
        <v>0</v>
      </c>
      <c r="F629" s="203">
        <f t="shared" si="320"/>
        <v>0</v>
      </c>
      <c r="G629" s="203">
        <f t="shared" si="320"/>
        <v>0</v>
      </c>
      <c r="H629" s="203">
        <f t="shared" si="320"/>
        <v>13.2</v>
      </c>
      <c r="I629" s="203">
        <f t="shared" si="320"/>
        <v>0</v>
      </c>
      <c r="J629" s="203">
        <f t="shared" si="320"/>
        <v>0</v>
      </c>
      <c r="K629" s="203">
        <f t="shared" si="320"/>
        <v>0</v>
      </c>
      <c r="L629" s="203">
        <f t="shared" si="320"/>
        <v>0</v>
      </c>
      <c r="M629" s="203">
        <f t="shared" si="320"/>
        <v>0</v>
      </c>
      <c r="N629" s="203">
        <f t="shared" si="320"/>
        <v>0</v>
      </c>
      <c r="O629" s="203">
        <f t="shared" si="320"/>
        <v>0</v>
      </c>
      <c r="P629" s="203">
        <f t="shared" si="320"/>
        <v>0</v>
      </c>
      <c r="Q629" s="203">
        <f t="shared" si="320"/>
        <v>0</v>
      </c>
      <c r="R629" s="203">
        <f t="shared" si="320"/>
        <v>0</v>
      </c>
      <c r="S629" s="517">
        <f t="shared" si="320"/>
        <v>0</v>
      </c>
      <c r="AY629" t="s">
        <v>134</v>
      </c>
      <c r="AZ629">
        <v>290</v>
      </c>
    </row>
    <row r="630" spans="1:52" hidden="1" outlineLevel="1" x14ac:dyDescent="0.25">
      <c r="A630" s="78" t="s">
        <v>2</v>
      </c>
      <c r="B630" s="92" t="s">
        <v>50</v>
      </c>
      <c r="C630" s="202">
        <f t="shared" ref="C630:S630" si="321">C326</f>
        <v>0</v>
      </c>
      <c r="D630" s="203">
        <f t="shared" si="321"/>
        <v>0</v>
      </c>
      <c r="E630" s="203">
        <f t="shared" si="321"/>
        <v>0</v>
      </c>
      <c r="F630" s="203">
        <f t="shared" si="321"/>
        <v>0</v>
      </c>
      <c r="G630" s="203">
        <f t="shared" si="321"/>
        <v>0</v>
      </c>
      <c r="H630" s="203">
        <f t="shared" si="321"/>
        <v>0</v>
      </c>
      <c r="I630" s="203">
        <f t="shared" si="321"/>
        <v>0</v>
      </c>
      <c r="J630" s="203">
        <f t="shared" si="321"/>
        <v>0</v>
      </c>
      <c r="K630" s="203">
        <f t="shared" si="321"/>
        <v>0</v>
      </c>
      <c r="L630" s="203">
        <f t="shared" si="321"/>
        <v>0</v>
      </c>
      <c r="M630" s="203">
        <f t="shared" si="321"/>
        <v>0</v>
      </c>
      <c r="N630" s="203">
        <f t="shared" si="321"/>
        <v>0</v>
      </c>
      <c r="O630" s="203">
        <f t="shared" si="321"/>
        <v>0</v>
      </c>
      <c r="P630" s="203">
        <f t="shared" si="321"/>
        <v>0</v>
      </c>
      <c r="Q630" s="203">
        <f t="shared" si="321"/>
        <v>0</v>
      </c>
      <c r="R630" s="203">
        <f t="shared" si="321"/>
        <v>0</v>
      </c>
      <c r="S630" s="517">
        <f t="shared" si="321"/>
        <v>0</v>
      </c>
      <c r="AY630" t="s">
        <v>134</v>
      </c>
      <c r="AZ630">
        <v>291</v>
      </c>
    </row>
    <row r="631" spans="1:52" hidden="1" outlineLevel="1" x14ac:dyDescent="0.25">
      <c r="A631" s="78" t="s">
        <v>3</v>
      </c>
      <c r="B631" s="92" t="s">
        <v>50</v>
      </c>
      <c r="C631" s="202">
        <f t="shared" ref="C631:S631" si="322">C327</f>
        <v>0</v>
      </c>
      <c r="D631" s="203">
        <f t="shared" si="322"/>
        <v>0</v>
      </c>
      <c r="E631" s="203">
        <f t="shared" si="322"/>
        <v>0</v>
      </c>
      <c r="F631" s="203">
        <f t="shared" si="322"/>
        <v>0</v>
      </c>
      <c r="G631" s="203">
        <f t="shared" si="322"/>
        <v>0</v>
      </c>
      <c r="H631" s="203">
        <f t="shared" si="322"/>
        <v>0</v>
      </c>
      <c r="I631" s="203">
        <f t="shared" si="322"/>
        <v>0</v>
      </c>
      <c r="J631" s="203">
        <f t="shared" si="322"/>
        <v>0</v>
      </c>
      <c r="K631" s="203">
        <f t="shared" si="322"/>
        <v>0</v>
      </c>
      <c r="L631" s="203">
        <f t="shared" si="322"/>
        <v>0</v>
      </c>
      <c r="M631" s="203">
        <f t="shared" si="322"/>
        <v>0</v>
      </c>
      <c r="N631" s="203">
        <f t="shared" si="322"/>
        <v>0</v>
      </c>
      <c r="O631" s="203">
        <f t="shared" si="322"/>
        <v>0</v>
      </c>
      <c r="P631" s="203">
        <f t="shared" si="322"/>
        <v>0</v>
      </c>
      <c r="Q631" s="203">
        <f t="shared" si="322"/>
        <v>0</v>
      </c>
      <c r="R631" s="203">
        <f t="shared" si="322"/>
        <v>0</v>
      </c>
      <c r="S631" s="517">
        <f t="shared" si="322"/>
        <v>0</v>
      </c>
      <c r="AY631" t="s">
        <v>134</v>
      </c>
      <c r="AZ631">
        <v>292</v>
      </c>
    </row>
    <row r="632" spans="1:52" hidden="1" outlineLevel="1" x14ac:dyDescent="0.25">
      <c r="A632" s="78" t="s">
        <v>4</v>
      </c>
      <c r="B632" s="92" t="s">
        <v>50</v>
      </c>
      <c r="C632" s="202">
        <f t="shared" ref="C632:S632" si="323">C328</f>
        <v>0</v>
      </c>
      <c r="D632" s="203">
        <f t="shared" si="323"/>
        <v>0</v>
      </c>
      <c r="E632" s="203">
        <f t="shared" si="323"/>
        <v>0</v>
      </c>
      <c r="F632" s="203">
        <f t="shared" si="323"/>
        <v>0</v>
      </c>
      <c r="G632" s="203">
        <f t="shared" si="323"/>
        <v>0</v>
      </c>
      <c r="H632" s="203">
        <f t="shared" si="323"/>
        <v>0</v>
      </c>
      <c r="I632" s="203">
        <f t="shared" si="323"/>
        <v>0</v>
      </c>
      <c r="J632" s="203">
        <f t="shared" si="323"/>
        <v>0</v>
      </c>
      <c r="K632" s="203">
        <f t="shared" si="323"/>
        <v>0</v>
      </c>
      <c r="L632" s="203">
        <f t="shared" si="323"/>
        <v>0</v>
      </c>
      <c r="M632" s="203">
        <f t="shared" si="323"/>
        <v>0</v>
      </c>
      <c r="N632" s="203">
        <f t="shared" si="323"/>
        <v>0</v>
      </c>
      <c r="O632" s="203">
        <f t="shared" si="323"/>
        <v>0</v>
      </c>
      <c r="P632" s="203">
        <f t="shared" si="323"/>
        <v>0</v>
      </c>
      <c r="Q632" s="203">
        <f t="shared" si="323"/>
        <v>0</v>
      </c>
      <c r="R632" s="203">
        <f t="shared" si="323"/>
        <v>0</v>
      </c>
      <c r="S632" s="517">
        <f t="shared" si="323"/>
        <v>0</v>
      </c>
      <c r="AY632" t="s">
        <v>134</v>
      </c>
      <c r="AZ632">
        <v>293</v>
      </c>
    </row>
    <row r="633" spans="1:52" hidden="1" outlineLevel="1" x14ac:dyDescent="0.25">
      <c r="A633" s="78" t="s">
        <v>5</v>
      </c>
      <c r="B633" s="92" t="s">
        <v>50</v>
      </c>
      <c r="C633" s="202">
        <f t="shared" ref="C633:S633" si="324">C329</f>
        <v>0</v>
      </c>
      <c r="D633" s="203">
        <f t="shared" si="324"/>
        <v>0</v>
      </c>
      <c r="E633" s="203">
        <f t="shared" si="324"/>
        <v>0</v>
      </c>
      <c r="F633" s="203">
        <f t="shared" si="324"/>
        <v>0</v>
      </c>
      <c r="G633" s="203">
        <f t="shared" si="324"/>
        <v>0</v>
      </c>
      <c r="H633" s="203">
        <f t="shared" si="324"/>
        <v>0</v>
      </c>
      <c r="I633" s="203">
        <f t="shared" si="324"/>
        <v>0</v>
      </c>
      <c r="J633" s="203">
        <f t="shared" si="324"/>
        <v>0</v>
      </c>
      <c r="K633" s="203">
        <f t="shared" si="324"/>
        <v>0</v>
      </c>
      <c r="L633" s="203">
        <f t="shared" si="324"/>
        <v>0</v>
      </c>
      <c r="M633" s="203">
        <f t="shared" si="324"/>
        <v>0</v>
      </c>
      <c r="N633" s="203">
        <f t="shared" si="324"/>
        <v>0</v>
      </c>
      <c r="O633" s="203">
        <f t="shared" si="324"/>
        <v>0</v>
      </c>
      <c r="P633" s="203">
        <f t="shared" si="324"/>
        <v>0</v>
      </c>
      <c r="Q633" s="203">
        <f t="shared" si="324"/>
        <v>0</v>
      </c>
      <c r="R633" s="203">
        <f t="shared" si="324"/>
        <v>0</v>
      </c>
      <c r="S633" s="517">
        <f t="shared" si="324"/>
        <v>0</v>
      </c>
      <c r="AY633" t="s">
        <v>134</v>
      </c>
      <c r="AZ633">
        <v>294</v>
      </c>
    </row>
    <row r="634" spans="1:52" hidden="1" outlineLevel="1" x14ac:dyDescent="0.25">
      <c r="A634" s="78" t="s">
        <v>6</v>
      </c>
      <c r="B634" s="92" t="s">
        <v>50</v>
      </c>
      <c r="C634" s="202">
        <f t="shared" ref="C634:S634" si="325">C330</f>
        <v>0</v>
      </c>
      <c r="D634" s="203">
        <f t="shared" si="325"/>
        <v>0</v>
      </c>
      <c r="E634" s="203">
        <f t="shared" si="325"/>
        <v>0</v>
      </c>
      <c r="F634" s="203">
        <f t="shared" si="325"/>
        <v>0</v>
      </c>
      <c r="G634" s="203">
        <f t="shared" si="325"/>
        <v>0</v>
      </c>
      <c r="H634" s="203">
        <f t="shared" si="325"/>
        <v>0</v>
      </c>
      <c r="I634" s="203">
        <f t="shared" si="325"/>
        <v>0</v>
      </c>
      <c r="J634" s="203">
        <f t="shared" si="325"/>
        <v>0</v>
      </c>
      <c r="K634" s="203">
        <f t="shared" si="325"/>
        <v>0</v>
      </c>
      <c r="L634" s="203">
        <f t="shared" si="325"/>
        <v>0</v>
      </c>
      <c r="M634" s="203">
        <f t="shared" si="325"/>
        <v>0</v>
      </c>
      <c r="N634" s="203">
        <f t="shared" si="325"/>
        <v>0</v>
      </c>
      <c r="O634" s="203">
        <f t="shared" si="325"/>
        <v>0</v>
      </c>
      <c r="P634" s="203">
        <f t="shared" si="325"/>
        <v>0</v>
      </c>
      <c r="Q634" s="203">
        <f t="shared" si="325"/>
        <v>0</v>
      </c>
      <c r="R634" s="203">
        <f t="shared" si="325"/>
        <v>0</v>
      </c>
      <c r="S634" s="517">
        <f t="shared" si="325"/>
        <v>0</v>
      </c>
      <c r="AY634" t="s">
        <v>134</v>
      </c>
      <c r="AZ634">
        <v>295</v>
      </c>
    </row>
    <row r="635" spans="1:52" hidden="1" outlineLevel="1" x14ac:dyDescent="0.25">
      <c r="A635" s="78" t="s">
        <v>7</v>
      </c>
      <c r="B635" s="92" t="s">
        <v>50</v>
      </c>
      <c r="C635" s="202">
        <f t="shared" ref="C635:S635" si="326">C331</f>
        <v>0</v>
      </c>
      <c r="D635" s="203">
        <f t="shared" si="326"/>
        <v>0</v>
      </c>
      <c r="E635" s="203">
        <f t="shared" si="326"/>
        <v>0</v>
      </c>
      <c r="F635" s="203">
        <f t="shared" si="326"/>
        <v>0</v>
      </c>
      <c r="G635" s="203">
        <f t="shared" si="326"/>
        <v>0</v>
      </c>
      <c r="H635" s="203">
        <f t="shared" si="326"/>
        <v>0</v>
      </c>
      <c r="I635" s="203">
        <f t="shared" si="326"/>
        <v>0</v>
      </c>
      <c r="J635" s="203">
        <f t="shared" si="326"/>
        <v>0</v>
      </c>
      <c r="K635" s="203">
        <f t="shared" si="326"/>
        <v>0</v>
      </c>
      <c r="L635" s="203">
        <f t="shared" si="326"/>
        <v>0</v>
      </c>
      <c r="M635" s="203">
        <f t="shared" si="326"/>
        <v>0</v>
      </c>
      <c r="N635" s="203">
        <f t="shared" si="326"/>
        <v>0</v>
      </c>
      <c r="O635" s="203">
        <f t="shared" si="326"/>
        <v>0</v>
      </c>
      <c r="P635" s="203">
        <f t="shared" si="326"/>
        <v>0</v>
      </c>
      <c r="Q635" s="203">
        <f t="shared" si="326"/>
        <v>0</v>
      </c>
      <c r="R635" s="203">
        <f t="shared" si="326"/>
        <v>0</v>
      </c>
      <c r="S635" s="517">
        <f t="shared" si="326"/>
        <v>0</v>
      </c>
      <c r="AY635" t="s">
        <v>134</v>
      </c>
      <c r="AZ635">
        <v>296</v>
      </c>
    </row>
    <row r="636" spans="1:52" hidden="1" outlineLevel="1" x14ac:dyDescent="0.25">
      <c r="A636" s="78" t="s">
        <v>8</v>
      </c>
      <c r="B636" s="92" t="s">
        <v>50</v>
      </c>
      <c r="C636" s="202">
        <f t="shared" ref="C636:S636" si="327">C332</f>
        <v>0</v>
      </c>
      <c r="D636" s="203">
        <f t="shared" si="327"/>
        <v>0</v>
      </c>
      <c r="E636" s="203">
        <f t="shared" si="327"/>
        <v>0</v>
      </c>
      <c r="F636" s="203">
        <f t="shared" si="327"/>
        <v>0</v>
      </c>
      <c r="G636" s="203">
        <f t="shared" si="327"/>
        <v>0</v>
      </c>
      <c r="H636" s="203">
        <f t="shared" si="327"/>
        <v>0</v>
      </c>
      <c r="I636" s="203">
        <f t="shared" si="327"/>
        <v>0</v>
      </c>
      <c r="J636" s="203">
        <f t="shared" si="327"/>
        <v>0</v>
      </c>
      <c r="K636" s="203">
        <f t="shared" si="327"/>
        <v>0</v>
      </c>
      <c r="L636" s="203">
        <f t="shared" si="327"/>
        <v>0</v>
      </c>
      <c r="M636" s="203">
        <f t="shared" si="327"/>
        <v>0</v>
      </c>
      <c r="N636" s="203">
        <f t="shared" si="327"/>
        <v>0</v>
      </c>
      <c r="O636" s="203">
        <f t="shared" si="327"/>
        <v>0</v>
      </c>
      <c r="P636" s="203">
        <f t="shared" si="327"/>
        <v>0</v>
      </c>
      <c r="Q636" s="203">
        <f t="shared" si="327"/>
        <v>0</v>
      </c>
      <c r="R636" s="203">
        <f t="shared" si="327"/>
        <v>0</v>
      </c>
      <c r="S636" s="517">
        <f t="shared" si="327"/>
        <v>0</v>
      </c>
      <c r="AY636" t="s">
        <v>134</v>
      </c>
      <c r="AZ636">
        <v>297</v>
      </c>
    </row>
    <row r="637" spans="1:52" hidden="1" outlineLevel="1" x14ac:dyDescent="0.25">
      <c r="A637" s="78" t="s">
        <v>9</v>
      </c>
      <c r="B637" s="92" t="s">
        <v>50</v>
      </c>
      <c r="C637" s="202">
        <f t="shared" ref="C637:S637" si="328">C333</f>
        <v>0</v>
      </c>
      <c r="D637" s="203">
        <f t="shared" si="328"/>
        <v>0</v>
      </c>
      <c r="E637" s="203">
        <f t="shared" si="328"/>
        <v>0</v>
      </c>
      <c r="F637" s="203">
        <f t="shared" si="328"/>
        <v>0</v>
      </c>
      <c r="G637" s="203">
        <f t="shared" si="328"/>
        <v>0</v>
      </c>
      <c r="H637" s="203">
        <f t="shared" si="328"/>
        <v>0</v>
      </c>
      <c r="I637" s="203">
        <f t="shared" si="328"/>
        <v>0</v>
      </c>
      <c r="J637" s="203">
        <f t="shared" si="328"/>
        <v>0</v>
      </c>
      <c r="K637" s="203">
        <f t="shared" si="328"/>
        <v>0</v>
      </c>
      <c r="L637" s="203">
        <f t="shared" si="328"/>
        <v>0</v>
      </c>
      <c r="M637" s="203">
        <f t="shared" si="328"/>
        <v>0</v>
      </c>
      <c r="N637" s="203">
        <f t="shared" si="328"/>
        <v>0</v>
      </c>
      <c r="O637" s="203">
        <f t="shared" si="328"/>
        <v>0</v>
      </c>
      <c r="P637" s="203">
        <f t="shared" si="328"/>
        <v>0</v>
      </c>
      <c r="Q637" s="203">
        <f t="shared" si="328"/>
        <v>0</v>
      </c>
      <c r="R637" s="203">
        <f t="shared" si="328"/>
        <v>0</v>
      </c>
      <c r="S637" s="517">
        <f t="shared" si="328"/>
        <v>0</v>
      </c>
      <c r="AY637" t="s">
        <v>134</v>
      </c>
      <c r="AZ637">
        <v>298</v>
      </c>
    </row>
    <row r="638" spans="1:52" hidden="1" outlineLevel="1" x14ac:dyDescent="0.25">
      <c r="A638" s="78" t="s">
        <v>10</v>
      </c>
      <c r="B638" s="92" t="s">
        <v>50</v>
      </c>
      <c r="C638" s="202">
        <f t="shared" ref="C638:S638" si="329">C334</f>
        <v>0</v>
      </c>
      <c r="D638" s="203">
        <f t="shared" si="329"/>
        <v>0</v>
      </c>
      <c r="E638" s="203">
        <f t="shared" si="329"/>
        <v>0</v>
      </c>
      <c r="F638" s="203">
        <f t="shared" si="329"/>
        <v>0</v>
      </c>
      <c r="G638" s="203">
        <f t="shared" si="329"/>
        <v>0</v>
      </c>
      <c r="H638" s="203">
        <f t="shared" si="329"/>
        <v>0</v>
      </c>
      <c r="I638" s="203">
        <f t="shared" si="329"/>
        <v>0</v>
      </c>
      <c r="J638" s="203">
        <f t="shared" si="329"/>
        <v>0</v>
      </c>
      <c r="K638" s="203">
        <f t="shared" si="329"/>
        <v>0</v>
      </c>
      <c r="L638" s="203">
        <f t="shared" si="329"/>
        <v>0</v>
      </c>
      <c r="M638" s="203">
        <f t="shared" si="329"/>
        <v>0</v>
      </c>
      <c r="N638" s="203">
        <f t="shared" si="329"/>
        <v>0</v>
      </c>
      <c r="O638" s="203">
        <f t="shared" si="329"/>
        <v>0</v>
      </c>
      <c r="P638" s="203">
        <f t="shared" si="329"/>
        <v>0</v>
      </c>
      <c r="Q638" s="203">
        <f t="shared" si="329"/>
        <v>0</v>
      </c>
      <c r="R638" s="203">
        <f t="shared" si="329"/>
        <v>0</v>
      </c>
      <c r="S638" s="517">
        <f t="shared" si="329"/>
        <v>0</v>
      </c>
      <c r="AY638" t="s">
        <v>134</v>
      </c>
      <c r="AZ638">
        <v>299</v>
      </c>
    </row>
    <row r="639" spans="1:52" ht="15.75" hidden="1" outlineLevel="1" thickBot="1" x14ac:dyDescent="0.3">
      <c r="A639" s="98" t="s">
        <v>53</v>
      </c>
      <c r="B639" s="99" t="s">
        <v>50</v>
      </c>
      <c r="C639" s="98">
        <v>1</v>
      </c>
      <c r="D639" s="100">
        <v>2</v>
      </c>
      <c r="E639" s="100">
        <v>3</v>
      </c>
      <c r="F639" s="100">
        <v>4</v>
      </c>
      <c r="G639" s="100">
        <v>5</v>
      </c>
      <c r="H639" s="100">
        <v>6</v>
      </c>
      <c r="I639" s="100">
        <v>7</v>
      </c>
      <c r="J639" s="100">
        <v>8</v>
      </c>
      <c r="K639" s="100">
        <v>9</v>
      </c>
      <c r="L639" s="100">
        <v>10</v>
      </c>
      <c r="M639" s="100">
        <v>11</v>
      </c>
      <c r="N639" s="100">
        <v>12</v>
      </c>
      <c r="O639" s="100">
        <v>13</v>
      </c>
      <c r="P639" s="100">
        <v>14</v>
      </c>
      <c r="Q639" s="100">
        <v>15</v>
      </c>
      <c r="R639" s="100">
        <v>16</v>
      </c>
      <c r="S639" s="101">
        <v>17</v>
      </c>
    </row>
    <row r="640" spans="1:52" collapsed="1" x14ac:dyDescent="0.25"/>
    <row r="997" spans="3:52" x14ac:dyDescent="0.25">
      <c r="C997" s="4">
        <v>20</v>
      </c>
      <c r="D997" s="4">
        <v>21</v>
      </c>
      <c r="E997" s="4">
        <v>22</v>
      </c>
      <c r="F997" s="4">
        <v>23</v>
      </c>
      <c r="G997" s="4">
        <v>24</v>
      </c>
      <c r="H997" s="4">
        <v>25</v>
      </c>
      <c r="I997" s="4">
        <v>26</v>
      </c>
      <c r="J997" s="4">
        <v>27</v>
      </c>
      <c r="K997" s="4">
        <v>28</v>
      </c>
      <c r="L997" s="4">
        <v>29</v>
      </c>
      <c r="M997" s="4">
        <v>30</v>
      </c>
      <c r="N997" s="4">
        <v>31</v>
      </c>
      <c r="O997" s="4">
        <v>32</v>
      </c>
      <c r="P997" s="4">
        <v>33</v>
      </c>
      <c r="Q997" s="4">
        <v>34</v>
      </c>
      <c r="R997" s="4">
        <v>35</v>
      </c>
      <c r="S997" s="4">
        <v>36</v>
      </c>
      <c r="T997" s="4">
        <v>37</v>
      </c>
      <c r="U997" s="4">
        <v>38</v>
      </c>
      <c r="V997" s="4">
        <v>39</v>
      </c>
      <c r="W997" s="4">
        <v>40</v>
      </c>
      <c r="X997" s="4">
        <v>41</v>
      </c>
      <c r="AY997" t="s">
        <v>133</v>
      </c>
      <c r="AZ997" t="s">
        <v>131</v>
      </c>
    </row>
  </sheetData>
  <sheetProtection algorithmName="SHA-512" hashValue="uoXbCfJZOkjGzbd/stdCWhUSvrOJg0nSJTLN2n7J8Sz1m4Q5I4QVQ3o7yxoyCd9nxAes0Yevv2Kn2s+NjOHJzg==" saltValue="jEPiQiqQXQnR0b2CGnm/sQ==" spinCount="100000" sheet="1" objects="1" scenarios="1"/>
  <mergeCells count="37">
    <mergeCell ref="I102:L102"/>
    <mergeCell ref="M102:M103"/>
    <mergeCell ref="N102:Q102"/>
    <mergeCell ref="A102:A103"/>
    <mergeCell ref="B102:B103"/>
    <mergeCell ref="C102:C103"/>
    <mergeCell ref="D102:G102"/>
    <mergeCell ref="H102:H103"/>
    <mergeCell ref="AH279:AK279"/>
    <mergeCell ref="X279:AA279"/>
    <mergeCell ref="AB279:AB280"/>
    <mergeCell ref="AC279:AF279"/>
    <mergeCell ref="AG279:AG280"/>
    <mergeCell ref="A279:A280"/>
    <mergeCell ref="B279:B280"/>
    <mergeCell ref="C279:C280"/>
    <mergeCell ref="D279:G279"/>
    <mergeCell ref="H279:H280"/>
    <mergeCell ref="W279:W280"/>
    <mergeCell ref="I279:L279"/>
    <mergeCell ref="M279:M280"/>
    <mergeCell ref="N279:Q279"/>
    <mergeCell ref="R279:R280"/>
    <mergeCell ref="S279:V279"/>
    <mergeCell ref="K396:N396"/>
    <mergeCell ref="A354:A355"/>
    <mergeCell ref="B354:B355"/>
    <mergeCell ref="C354:C355"/>
    <mergeCell ref="D354:G354"/>
    <mergeCell ref="H354:H355"/>
    <mergeCell ref="E337:F337"/>
    <mergeCell ref="G337:H337"/>
    <mergeCell ref="A396:A397"/>
    <mergeCell ref="B396:B397"/>
    <mergeCell ref="C396:F396"/>
    <mergeCell ref="G396:J396"/>
    <mergeCell ref="C337:D337"/>
  </mergeCells>
  <dataValidations count="4">
    <dataValidation type="list" allowBlank="1" showInputMessage="1" showErrorMessage="1" sqref="I1">
      <formula1>Продукт</formula1>
      <formula2>0</formula2>
    </dataValidation>
    <dataValidation type="decimal" operator="greaterThan" allowBlank="1" showInputMessage="1" showErrorMessage="1" errorTitle="Недопустимое значение" error="Вы ввели недопустимое значение (текст). В ячейках допускает ввод только числовых значений." sqref="C12:E54">
      <formula1>-1000000</formula1>
    </dataValidation>
    <dataValidation type="decimal" operator="greaterThan" allowBlank="1" showInputMessage="1" showErrorMessage="1" errorTitle="Недопустимое значение" error="Вы ввели недопустимое значение (текст). В ячейках допускает ввод только числовых значений." sqref="D105:D115 D117:G259 I117:L259 N117:Q259 D282:G292 I282:L292 N282:Q292 S282:V292 N62:Q98 D357:G367 D381:G391 D62:G98 I62:L98 D369:G379">
      <formula1>-1000000000</formula1>
    </dataValidation>
    <dataValidation type="decimal" operator="greaterThan" allowBlank="1" showInputMessage="1" showErrorMessage="1" sqref="F12:H54 C300:S334">
      <formula1>-10000000000000</formula1>
    </dataValidation>
  </dataValidations>
  <pageMargins left="0.7" right="0.7" top="0.75" bottom="0.75" header="0.51180555555555496" footer="0.51180555555555496"/>
  <pageSetup paperSize="9" firstPageNumber="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outlinePr summaryBelow="0" summaryRight="0"/>
  </sheetPr>
  <dimension ref="A1:T670"/>
  <sheetViews>
    <sheetView showGridLines="0" zoomScale="70" zoomScaleNormal="70" workbookViewId="0">
      <pane xSplit="2" ySplit="8" topLeftCell="F396" activePane="bottomRight" state="frozen"/>
      <selection pane="topRight" activeCell="C1" sqref="C1"/>
      <selection pane="bottomLeft" activeCell="A9" sqref="A9"/>
      <selection pane="bottomRight" activeCell="K406" sqref="K406"/>
    </sheetView>
  </sheetViews>
  <sheetFormatPr defaultRowHeight="15" outlineLevelRow="3" x14ac:dyDescent="0.25"/>
  <cols>
    <col min="1" max="1" width="52.7109375" style="19" customWidth="1"/>
    <col min="2" max="2" width="10.5703125" customWidth="1"/>
    <col min="3" max="17" width="13.7109375" customWidth="1"/>
    <col min="18" max="18" width="9.42578125"/>
    <col min="19" max="19" width="35.28515625" customWidth="1"/>
    <col min="20" max="20" width="10.42578125" customWidth="1"/>
    <col min="21" max="1024" width="8.5703125"/>
  </cols>
  <sheetData>
    <row r="1" spans="1:20" ht="15" customHeight="1" outlineLevel="1" x14ac:dyDescent="0.25">
      <c r="A1" s="42"/>
      <c r="B1" s="43" t="s">
        <v>24</v>
      </c>
      <c r="R1" s="4"/>
    </row>
    <row r="2" spans="1:20" ht="15" customHeight="1" outlineLevel="1" x14ac:dyDescent="0.25">
      <c r="A2" s="41" t="s">
        <v>23</v>
      </c>
      <c r="B2" s="38"/>
    </row>
    <row r="3" spans="1:20" ht="15" customHeight="1" outlineLevel="1" x14ac:dyDescent="0.25">
      <c r="A3" s="41" t="s">
        <v>125</v>
      </c>
      <c r="B3" s="169"/>
    </row>
    <row r="4" spans="1:20" ht="15" customHeight="1" outlineLevel="1" x14ac:dyDescent="0.25">
      <c r="A4" s="41" t="s">
        <v>123</v>
      </c>
      <c r="B4" s="39"/>
    </row>
    <row r="5" spans="1:20" ht="15" customHeight="1" outlineLevel="1" x14ac:dyDescent="0.25">
      <c r="A5" s="41" t="s">
        <v>124</v>
      </c>
      <c r="B5" s="40"/>
      <c r="E5" s="14"/>
      <c r="F5" s="14"/>
      <c r="L5" s="14"/>
    </row>
    <row r="6" spans="1:20" ht="15" customHeight="1" collapsed="1" thickBot="1" x14ac:dyDescent="0.3"/>
    <row r="7" spans="1:20" ht="15" customHeight="1" x14ac:dyDescent="0.25">
      <c r="A7" s="612" t="s">
        <v>38</v>
      </c>
      <c r="B7" s="614" t="s">
        <v>86</v>
      </c>
      <c r="C7" s="609" t="str">
        <f>YEAR(Test_date)&amp;" год"</f>
        <v>2021 год</v>
      </c>
      <c r="D7" s="604"/>
      <c r="E7" s="604"/>
      <c r="F7" s="611"/>
      <c r="G7" s="607" t="str">
        <f>C7</f>
        <v>2021 год</v>
      </c>
      <c r="H7" s="603" t="str">
        <f>(LEFT(C7,4)+1)&amp;" год"</f>
        <v>2022 год</v>
      </c>
      <c r="I7" s="604"/>
      <c r="J7" s="604"/>
      <c r="K7" s="605"/>
      <c r="L7" s="607" t="str">
        <f>H7</f>
        <v>2022 год</v>
      </c>
      <c r="M7" s="603" t="str">
        <f>(LEFT(H7,4)+1)&amp;" год"</f>
        <v>2023 год</v>
      </c>
      <c r="N7" s="604"/>
      <c r="O7" s="604"/>
      <c r="P7" s="605"/>
      <c r="Q7" s="607" t="str">
        <f>M7</f>
        <v>2023 год</v>
      </c>
      <c r="S7" s="13"/>
      <c r="T7" s="13"/>
    </row>
    <row r="8" spans="1:20" ht="15" customHeight="1" thickBot="1" x14ac:dyDescent="0.3">
      <c r="A8" s="613"/>
      <c r="B8" s="615"/>
      <c r="C8" s="46" t="s">
        <v>12</v>
      </c>
      <c r="D8" s="47" t="s">
        <v>13</v>
      </c>
      <c r="E8" s="47" t="s">
        <v>14</v>
      </c>
      <c r="F8" s="48" t="s">
        <v>15</v>
      </c>
      <c r="G8" s="608"/>
      <c r="H8" s="46" t="s">
        <v>12</v>
      </c>
      <c r="I8" s="47" t="s">
        <v>13</v>
      </c>
      <c r="J8" s="47" t="s">
        <v>14</v>
      </c>
      <c r="K8" s="48" t="s">
        <v>15</v>
      </c>
      <c r="L8" s="608"/>
      <c r="M8" s="46" t="s">
        <v>12</v>
      </c>
      <c r="N8" s="47" t="s">
        <v>13</v>
      </c>
      <c r="O8" s="47" t="s">
        <v>14</v>
      </c>
      <c r="P8" s="49" t="s">
        <v>15</v>
      </c>
      <c r="Q8" s="608"/>
      <c r="S8" s="13"/>
      <c r="T8" s="13"/>
    </row>
    <row r="9" spans="1:20" s="13" customFormat="1" ht="15" customHeight="1" x14ac:dyDescent="0.25">
      <c r="A9" s="340" t="s">
        <v>88</v>
      </c>
      <c r="B9" s="465" t="s">
        <v>189</v>
      </c>
      <c r="C9" s="258">
        <f>ROUND(C13+C12+C11+C10+C14+C15+C16+C17+C18+C19+C20,3)</f>
        <v>72.403000000000006</v>
      </c>
      <c r="D9" s="259">
        <f>ROUND(D13+D12+D11+D10+D14+D15+D16+D17+D18+D19+D20,3)</f>
        <v>-19.731000000000002</v>
      </c>
      <c r="E9" s="259">
        <f>ROUND(E13+E12+E11+E10+E14+E15+E16+E17+E18+E19+E20,3)</f>
        <v>-53.348999999999997</v>
      </c>
      <c r="F9" s="260">
        <f>ROUND(F13+F12+F11+F10+F14+F15+F16+F17+F18+F19+F20,3)</f>
        <v>-63.334000000000003</v>
      </c>
      <c r="G9" s="261">
        <f>ROUND(G10+G11+G12+G13+G14+G15+G16+G17+G18+G19+G20,3)</f>
        <v>72.403000000000006</v>
      </c>
      <c r="H9" s="258">
        <f>ROUND(H13+H12+H11+H10+H14+H15+H16+H17+H18+H19+H20,3)</f>
        <v>-97.088999999999999</v>
      </c>
      <c r="I9" s="259">
        <f>ROUND(I13+I12+I11+I10+I14+I15+I16+I17+I18+I19+I20,3)</f>
        <v>-189.22300000000001</v>
      </c>
      <c r="J9" s="259">
        <f>ROUND(J13+J12+J11+J10+J14+J15+J16+J17+J18+J19+J20,3)</f>
        <v>-223.00200000000001</v>
      </c>
      <c r="K9" s="260">
        <f>ROUND(K13+K12+K11+K10+K14+K15+K16+K17+K18+K19+K20,3)</f>
        <v>-239.69800000000001</v>
      </c>
      <c r="L9" s="261">
        <f>ROUND(L10+L11+L12+L13+L14+L15+L16+L17+L18+L19+L20,3)</f>
        <v>-97.088999999999999</v>
      </c>
      <c r="M9" s="258">
        <f>ROUND(M13+M12+M11+M10+M14+M15+M16+M17+M18+M19+M20,3)</f>
        <v>-278.36799999999999</v>
      </c>
      <c r="N9" s="259">
        <f>ROUND(N13+N12+N11+N10+N14+N15+N16+N17+N18+N19+N20,3)</f>
        <v>-372.50200000000001</v>
      </c>
      <c r="O9" s="259">
        <f>ROUND(O13+O12+O11+O10+O14+O15+O16+O17+O18+O19+O20,3)</f>
        <v>-408.08199999999999</v>
      </c>
      <c r="P9" s="262">
        <f>ROUND(P13+P12+P11+P10+P14+P15+P16+P17+P18+P19+P20,3)</f>
        <v>-426.60700000000003</v>
      </c>
      <c r="Q9" s="261">
        <f>ROUND(Q10+Q11+Q12+Q13+Q14+Q15+Q16+Q17+Q18+Q19+Q20,3)</f>
        <v>-278.36799999999999</v>
      </c>
    </row>
    <row r="10" spans="1:20" s="19" customFormat="1" ht="15" customHeight="1" outlineLevel="1" x14ac:dyDescent="0.25">
      <c r="A10" s="22" t="s">
        <v>0</v>
      </c>
      <c r="B10" s="466" t="s">
        <v>189</v>
      </c>
      <c r="C10" s="161">
        <f t="shared" ref="C10:C20" si="0">ROUND(G10,3)</f>
        <v>10.75</v>
      </c>
      <c r="D10" s="162">
        <f t="shared" ref="D10:F20" si="1">ROUND(C509,3)</f>
        <v>-3.5630000000000002</v>
      </c>
      <c r="E10" s="162">
        <f t="shared" si="1"/>
        <v>-2.9340000000000002</v>
      </c>
      <c r="F10" s="163">
        <f t="shared" si="1"/>
        <v>-6.7370000000000001</v>
      </c>
      <c r="G10" s="243">
        <f>ROUND('1. Статистика'!AK282,3)</f>
        <v>10.75</v>
      </c>
      <c r="H10" s="161">
        <f t="shared" ref="H10:H20" si="2">ROUND(L10,3)</f>
        <v>-10.381</v>
      </c>
      <c r="I10" s="162">
        <f t="shared" ref="I10:K20" si="3">ROUND(H509,3)</f>
        <v>-24.693999999999999</v>
      </c>
      <c r="J10" s="162">
        <f t="shared" si="3"/>
        <v>-24.224</v>
      </c>
      <c r="K10" s="163">
        <f t="shared" si="3"/>
        <v>-29.765000000000001</v>
      </c>
      <c r="L10" s="243">
        <f t="shared" ref="L10:L20" si="4">ROUND(F509,3)</f>
        <v>-10.381</v>
      </c>
      <c r="M10" s="161">
        <f t="shared" ref="M10:M20" si="5">ROUND(Q10,3)</f>
        <v>-34.673000000000002</v>
      </c>
      <c r="N10" s="162">
        <f t="shared" ref="N10:P20" si="6">ROUND(M509,3)</f>
        <v>-49.585999999999999</v>
      </c>
      <c r="O10" s="162">
        <f t="shared" si="6"/>
        <v>-49.665999999999997</v>
      </c>
      <c r="P10" s="164">
        <f t="shared" si="6"/>
        <v>-55.557000000000002</v>
      </c>
      <c r="Q10" s="243">
        <f t="shared" ref="Q10:Q20" si="7">ROUND(K509,3)</f>
        <v>-34.673000000000002</v>
      </c>
    </row>
    <row r="11" spans="1:20" s="19" customFormat="1" ht="15" customHeight="1" outlineLevel="1" x14ac:dyDescent="0.25">
      <c r="A11" s="22" t="s">
        <v>1</v>
      </c>
      <c r="B11" s="466" t="s">
        <v>189</v>
      </c>
      <c r="C11" s="161">
        <f t="shared" si="0"/>
        <v>0</v>
      </c>
      <c r="D11" s="162">
        <f t="shared" si="1"/>
        <v>-2.8969999999999998</v>
      </c>
      <c r="E11" s="162">
        <f t="shared" si="1"/>
        <v>-2.8879999999999999</v>
      </c>
      <c r="F11" s="163">
        <f t="shared" si="1"/>
        <v>-3.1059999999999999</v>
      </c>
      <c r="G11" s="243">
        <f>ROUND('1. Статистика'!AK283,3)</f>
        <v>0</v>
      </c>
      <c r="H11" s="161">
        <f t="shared" si="2"/>
        <v>-16.045999999999999</v>
      </c>
      <c r="I11" s="162">
        <f t="shared" si="3"/>
        <v>-18.943000000000001</v>
      </c>
      <c r="J11" s="162">
        <f t="shared" si="3"/>
        <v>-18.934000000000001</v>
      </c>
      <c r="K11" s="163">
        <f t="shared" si="3"/>
        <v>-19.152000000000001</v>
      </c>
      <c r="L11" s="243">
        <f t="shared" si="4"/>
        <v>-16.045999999999999</v>
      </c>
      <c r="M11" s="161">
        <f t="shared" si="5"/>
        <v>-32.091999999999999</v>
      </c>
      <c r="N11" s="162">
        <f t="shared" si="6"/>
        <v>-35.389000000000003</v>
      </c>
      <c r="O11" s="162">
        <f t="shared" si="6"/>
        <v>-35.630000000000003</v>
      </c>
      <c r="P11" s="164">
        <f t="shared" si="6"/>
        <v>-35.997999999999998</v>
      </c>
      <c r="Q11" s="243">
        <f t="shared" si="7"/>
        <v>-32.091999999999999</v>
      </c>
    </row>
    <row r="12" spans="1:20" s="19" customFormat="1" ht="15" customHeight="1" outlineLevel="1" x14ac:dyDescent="0.25">
      <c r="A12" s="22" t="s">
        <v>2</v>
      </c>
      <c r="B12" s="466" t="s">
        <v>189</v>
      </c>
      <c r="C12" s="161">
        <f t="shared" si="0"/>
        <v>19.420000000000002</v>
      </c>
      <c r="D12" s="162">
        <f t="shared" si="1"/>
        <v>-22.099</v>
      </c>
      <c r="E12" s="162">
        <f t="shared" si="1"/>
        <v>-35.462000000000003</v>
      </c>
      <c r="F12" s="163">
        <f t="shared" si="1"/>
        <v>-39.396000000000001</v>
      </c>
      <c r="G12" s="243">
        <f>ROUND('1. Статистика'!AK284,3)</f>
        <v>19.420000000000002</v>
      </c>
      <c r="H12" s="161">
        <f t="shared" si="2"/>
        <v>-24.907</v>
      </c>
      <c r="I12" s="162">
        <f t="shared" si="3"/>
        <v>-66.426000000000002</v>
      </c>
      <c r="J12" s="162">
        <f t="shared" si="3"/>
        <v>-79.787000000000006</v>
      </c>
      <c r="K12" s="163">
        <f t="shared" si="3"/>
        <v>-84.659000000000006</v>
      </c>
      <c r="L12" s="243">
        <f t="shared" si="4"/>
        <v>-24.907</v>
      </c>
      <c r="M12" s="161">
        <f t="shared" si="5"/>
        <v>-71.040999999999997</v>
      </c>
      <c r="N12" s="162">
        <f t="shared" si="6"/>
        <v>-112.56</v>
      </c>
      <c r="O12" s="162">
        <f t="shared" si="6"/>
        <v>-125.92100000000001</v>
      </c>
      <c r="P12" s="164">
        <f t="shared" si="6"/>
        <v>-130.791</v>
      </c>
      <c r="Q12" s="243">
        <f t="shared" si="7"/>
        <v>-71.040999999999997</v>
      </c>
    </row>
    <row r="13" spans="1:20" s="19" customFormat="1" ht="15" customHeight="1" outlineLevel="1" x14ac:dyDescent="0.25">
      <c r="A13" s="22" t="s">
        <v>3</v>
      </c>
      <c r="B13" s="466" t="s">
        <v>189</v>
      </c>
      <c r="C13" s="161">
        <f t="shared" si="0"/>
        <v>39.024999999999999</v>
      </c>
      <c r="D13" s="162">
        <f t="shared" si="1"/>
        <v>23.425000000000001</v>
      </c>
      <c r="E13" s="162">
        <f t="shared" si="1"/>
        <v>2.4249999999999998</v>
      </c>
      <c r="F13" s="163">
        <f t="shared" si="1"/>
        <v>2.2599999999999998</v>
      </c>
      <c r="G13" s="243">
        <f>ROUND('1. Статистика'!AK285,3)</f>
        <v>39.024999999999999</v>
      </c>
      <c r="H13" s="161">
        <f t="shared" si="2"/>
        <v>-46.975999999999999</v>
      </c>
      <c r="I13" s="162">
        <f t="shared" si="3"/>
        <v>-62.576000000000001</v>
      </c>
      <c r="J13" s="162">
        <f t="shared" si="3"/>
        <v>-83.575999999999993</v>
      </c>
      <c r="K13" s="163">
        <f t="shared" si="3"/>
        <v>-84.873000000000005</v>
      </c>
      <c r="L13" s="243">
        <f t="shared" si="4"/>
        <v>-46.975999999999999</v>
      </c>
      <c r="M13" s="161">
        <f t="shared" si="5"/>
        <v>-134.863</v>
      </c>
      <c r="N13" s="162">
        <f t="shared" si="6"/>
        <v>-150.46299999999999</v>
      </c>
      <c r="O13" s="162">
        <f t="shared" si="6"/>
        <v>-171.46299999999999</v>
      </c>
      <c r="P13" s="164">
        <f t="shared" si="6"/>
        <v>-172.76</v>
      </c>
      <c r="Q13" s="243">
        <f t="shared" si="7"/>
        <v>-134.863</v>
      </c>
    </row>
    <row r="14" spans="1:20" s="19" customFormat="1" ht="15" customHeight="1" outlineLevel="1" x14ac:dyDescent="0.25">
      <c r="A14" s="22" t="s">
        <v>4</v>
      </c>
      <c r="B14" s="466" t="s">
        <v>189</v>
      </c>
      <c r="C14" s="161">
        <f t="shared" si="0"/>
        <v>2.0640000000000001</v>
      </c>
      <c r="D14" s="162">
        <f t="shared" si="1"/>
        <v>2.0640000000000001</v>
      </c>
      <c r="E14" s="162">
        <f t="shared" si="1"/>
        <v>2.0739999999999998</v>
      </c>
      <c r="F14" s="163">
        <f t="shared" si="1"/>
        <v>1.974</v>
      </c>
      <c r="G14" s="243">
        <f>ROUND('1. Статистика'!AK286,3)</f>
        <v>2.0640000000000001</v>
      </c>
      <c r="H14" s="161">
        <f t="shared" si="2"/>
        <v>1.9670000000000001</v>
      </c>
      <c r="I14" s="162">
        <f t="shared" si="3"/>
        <v>1.9670000000000001</v>
      </c>
      <c r="J14" s="162">
        <f t="shared" si="3"/>
        <v>1.9770000000000001</v>
      </c>
      <c r="K14" s="163">
        <f t="shared" si="3"/>
        <v>1.877</v>
      </c>
      <c r="L14" s="243">
        <f t="shared" si="4"/>
        <v>1.9670000000000001</v>
      </c>
      <c r="M14" s="161">
        <f t="shared" si="5"/>
        <v>1.87</v>
      </c>
      <c r="N14" s="162">
        <f t="shared" si="6"/>
        <v>1.87</v>
      </c>
      <c r="O14" s="162">
        <f t="shared" si="6"/>
        <v>1.88</v>
      </c>
      <c r="P14" s="164">
        <f t="shared" si="6"/>
        <v>1.78</v>
      </c>
      <c r="Q14" s="243">
        <f t="shared" si="7"/>
        <v>1.87</v>
      </c>
    </row>
    <row r="15" spans="1:20" s="19" customFormat="1" ht="15" customHeight="1" outlineLevel="1" x14ac:dyDescent="0.25">
      <c r="A15" s="22" t="s">
        <v>5</v>
      </c>
      <c r="B15" s="466" t="s">
        <v>189</v>
      </c>
      <c r="C15" s="161">
        <f t="shared" si="0"/>
        <v>0</v>
      </c>
      <c r="D15" s="162">
        <f t="shared" si="1"/>
        <v>0</v>
      </c>
      <c r="E15" s="162">
        <f t="shared" si="1"/>
        <v>0</v>
      </c>
      <c r="F15" s="163">
        <f t="shared" si="1"/>
        <v>0</v>
      </c>
      <c r="G15" s="243">
        <f>ROUND('1. Статистика'!AK287,3)</f>
        <v>0</v>
      </c>
      <c r="H15" s="161">
        <f t="shared" si="2"/>
        <v>0</v>
      </c>
      <c r="I15" s="162">
        <f t="shared" si="3"/>
        <v>0</v>
      </c>
      <c r="J15" s="162">
        <f t="shared" si="3"/>
        <v>0</v>
      </c>
      <c r="K15" s="163">
        <f t="shared" si="3"/>
        <v>0</v>
      </c>
      <c r="L15" s="243">
        <f t="shared" si="4"/>
        <v>0</v>
      </c>
      <c r="M15" s="161">
        <f t="shared" si="5"/>
        <v>0</v>
      </c>
      <c r="N15" s="162">
        <f t="shared" si="6"/>
        <v>0</v>
      </c>
      <c r="O15" s="162">
        <f t="shared" si="6"/>
        <v>0</v>
      </c>
      <c r="P15" s="164">
        <f t="shared" si="6"/>
        <v>0</v>
      </c>
      <c r="Q15" s="243">
        <f t="shared" si="7"/>
        <v>0</v>
      </c>
    </row>
    <row r="16" spans="1:20" s="19" customFormat="1" ht="15" customHeight="1" outlineLevel="1" x14ac:dyDescent="0.25">
      <c r="A16" s="22" t="s">
        <v>6</v>
      </c>
      <c r="B16" s="466" t="s">
        <v>189</v>
      </c>
      <c r="C16" s="161">
        <f t="shared" si="0"/>
        <v>0</v>
      </c>
      <c r="D16" s="162">
        <f t="shared" si="1"/>
        <v>0</v>
      </c>
      <c r="E16" s="162">
        <f t="shared" si="1"/>
        <v>0</v>
      </c>
      <c r="F16" s="163">
        <f t="shared" si="1"/>
        <v>0</v>
      </c>
      <c r="G16" s="243">
        <f>ROUND('1. Статистика'!AK288,3)</f>
        <v>0</v>
      </c>
      <c r="H16" s="161">
        <f t="shared" si="2"/>
        <v>0</v>
      </c>
      <c r="I16" s="162">
        <f t="shared" si="3"/>
        <v>0</v>
      </c>
      <c r="J16" s="162">
        <f t="shared" si="3"/>
        <v>0</v>
      </c>
      <c r="K16" s="163">
        <f t="shared" si="3"/>
        <v>0</v>
      </c>
      <c r="L16" s="243">
        <f t="shared" si="4"/>
        <v>0</v>
      </c>
      <c r="M16" s="161">
        <f t="shared" si="5"/>
        <v>0</v>
      </c>
      <c r="N16" s="162">
        <f t="shared" si="6"/>
        <v>0</v>
      </c>
      <c r="O16" s="162">
        <f t="shared" si="6"/>
        <v>0</v>
      </c>
      <c r="P16" s="164">
        <f t="shared" si="6"/>
        <v>0</v>
      </c>
      <c r="Q16" s="243">
        <f t="shared" si="7"/>
        <v>0</v>
      </c>
    </row>
    <row r="17" spans="1:18" s="19" customFormat="1" ht="15" customHeight="1" outlineLevel="1" x14ac:dyDescent="0.25">
      <c r="A17" s="22" t="s">
        <v>7</v>
      </c>
      <c r="B17" s="466" t="s">
        <v>189</v>
      </c>
      <c r="C17" s="161">
        <f t="shared" si="0"/>
        <v>0</v>
      </c>
      <c r="D17" s="162">
        <f t="shared" si="1"/>
        <v>-16.702999999999999</v>
      </c>
      <c r="E17" s="162">
        <f t="shared" si="1"/>
        <v>-17.248999999999999</v>
      </c>
      <c r="F17" s="163">
        <f t="shared" si="1"/>
        <v>-18.721</v>
      </c>
      <c r="G17" s="243">
        <f>ROUND('1. Статистика'!AK289,3)</f>
        <v>0</v>
      </c>
      <c r="H17" s="161">
        <f t="shared" si="2"/>
        <v>-3.875</v>
      </c>
      <c r="I17" s="162">
        <f t="shared" si="3"/>
        <v>-20.577999999999999</v>
      </c>
      <c r="J17" s="162">
        <f t="shared" si="3"/>
        <v>-21.128</v>
      </c>
      <c r="K17" s="163">
        <f t="shared" si="3"/>
        <v>-25.946999999999999</v>
      </c>
      <c r="L17" s="243">
        <f t="shared" si="4"/>
        <v>-3.875</v>
      </c>
      <c r="M17" s="161">
        <f t="shared" si="5"/>
        <v>-13.218</v>
      </c>
      <c r="N17" s="162">
        <f t="shared" si="6"/>
        <v>-30.920999999999999</v>
      </c>
      <c r="O17" s="162">
        <f t="shared" si="6"/>
        <v>-32.472000000000001</v>
      </c>
      <c r="P17" s="164">
        <f t="shared" si="6"/>
        <v>-38.622</v>
      </c>
      <c r="Q17" s="243">
        <f t="shared" si="7"/>
        <v>-13.218</v>
      </c>
    </row>
    <row r="18" spans="1:18" s="19" customFormat="1" ht="15" customHeight="1" outlineLevel="1" x14ac:dyDescent="0.25">
      <c r="A18" s="22" t="s">
        <v>8</v>
      </c>
      <c r="B18" s="466" t="s">
        <v>189</v>
      </c>
      <c r="C18" s="161">
        <f t="shared" si="0"/>
        <v>0</v>
      </c>
      <c r="D18" s="162">
        <f t="shared" si="1"/>
        <v>0</v>
      </c>
      <c r="E18" s="162">
        <f t="shared" si="1"/>
        <v>0</v>
      </c>
      <c r="F18" s="163">
        <f t="shared" si="1"/>
        <v>0</v>
      </c>
      <c r="G18" s="243">
        <f>ROUND('1. Статистика'!AK290,3)</f>
        <v>0</v>
      </c>
      <c r="H18" s="161">
        <f t="shared" si="2"/>
        <v>0</v>
      </c>
      <c r="I18" s="162">
        <f t="shared" si="3"/>
        <v>0</v>
      </c>
      <c r="J18" s="162">
        <f t="shared" si="3"/>
        <v>0</v>
      </c>
      <c r="K18" s="163">
        <f t="shared" si="3"/>
        <v>0</v>
      </c>
      <c r="L18" s="243">
        <f t="shared" si="4"/>
        <v>0</v>
      </c>
      <c r="M18" s="161">
        <f t="shared" si="5"/>
        <v>0</v>
      </c>
      <c r="N18" s="162">
        <f t="shared" si="6"/>
        <v>0</v>
      </c>
      <c r="O18" s="162">
        <f t="shared" si="6"/>
        <v>0</v>
      </c>
      <c r="P18" s="164">
        <f t="shared" si="6"/>
        <v>0</v>
      </c>
      <c r="Q18" s="243">
        <f t="shared" si="7"/>
        <v>0</v>
      </c>
    </row>
    <row r="19" spans="1:18" s="19" customFormat="1" ht="15" customHeight="1" outlineLevel="1" x14ac:dyDescent="0.25">
      <c r="A19" s="22" t="s">
        <v>9</v>
      </c>
      <c r="B19" s="466" t="s">
        <v>189</v>
      </c>
      <c r="C19" s="161">
        <f t="shared" si="0"/>
        <v>1.1439999999999999</v>
      </c>
      <c r="D19" s="162">
        <f t="shared" si="1"/>
        <v>1.1140000000000001</v>
      </c>
      <c r="E19" s="162">
        <f t="shared" si="1"/>
        <v>1.2509999999999999</v>
      </c>
      <c r="F19" s="163">
        <f t="shared" si="1"/>
        <v>1.23</v>
      </c>
      <c r="G19" s="243">
        <f>ROUND('1. Статистика'!AK291,3)</f>
        <v>1.1439999999999999</v>
      </c>
      <c r="H19" s="161">
        <f t="shared" si="2"/>
        <v>1.21</v>
      </c>
      <c r="I19" s="162">
        <f t="shared" si="3"/>
        <v>1.18</v>
      </c>
      <c r="J19" s="162">
        <f t="shared" si="3"/>
        <v>1.3169999999999999</v>
      </c>
      <c r="K19" s="163">
        <f t="shared" si="3"/>
        <v>1.6040000000000001</v>
      </c>
      <c r="L19" s="243">
        <f t="shared" si="4"/>
        <v>1.21</v>
      </c>
      <c r="M19" s="161">
        <f t="shared" si="5"/>
        <v>1.5840000000000001</v>
      </c>
      <c r="N19" s="162">
        <f t="shared" si="6"/>
        <v>1.554</v>
      </c>
      <c r="O19" s="162">
        <f t="shared" si="6"/>
        <v>1.6910000000000001</v>
      </c>
      <c r="P19" s="164">
        <f t="shared" si="6"/>
        <v>1.978</v>
      </c>
      <c r="Q19" s="243">
        <f t="shared" si="7"/>
        <v>1.5840000000000001</v>
      </c>
    </row>
    <row r="20" spans="1:18" s="19" customFormat="1" ht="15" customHeight="1" outlineLevel="1" x14ac:dyDescent="0.25">
      <c r="A20" s="22" t="s">
        <v>10</v>
      </c>
      <c r="B20" s="466" t="s">
        <v>189</v>
      </c>
      <c r="C20" s="161">
        <f t="shared" si="0"/>
        <v>0</v>
      </c>
      <c r="D20" s="162">
        <f t="shared" si="1"/>
        <v>-1.0720000000000001</v>
      </c>
      <c r="E20" s="162">
        <f t="shared" si="1"/>
        <v>-0.56599999999999995</v>
      </c>
      <c r="F20" s="163">
        <f t="shared" si="1"/>
        <v>-0.83799999999999997</v>
      </c>
      <c r="G20" s="243">
        <f>ROUND('1. Статистика'!AK292,3)</f>
        <v>0</v>
      </c>
      <c r="H20" s="161">
        <f t="shared" si="2"/>
        <v>1.919</v>
      </c>
      <c r="I20" s="162">
        <f t="shared" si="3"/>
        <v>0.84699999999999998</v>
      </c>
      <c r="J20" s="162">
        <f t="shared" si="3"/>
        <v>1.353</v>
      </c>
      <c r="K20" s="163">
        <f t="shared" si="3"/>
        <v>1.2170000000000001</v>
      </c>
      <c r="L20" s="243">
        <f t="shared" si="4"/>
        <v>1.919</v>
      </c>
      <c r="M20" s="161">
        <f t="shared" si="5"/>
        <v>4.0650000000000004</v>
      </c>
      <c r="N20" s="162">
        <f t="shared" si="6"/>
        <v>2.9929999999999999</v>
      </c>
      <c r="O20" s="162">
        <f t="shared" si="6"/>
        <v>3.4990000000000001</v>
      </c>
      <c r="P20" s="164">
        <f t="shared" si="6"/>
        <v>3.363</v>
      </c>
      <c r="Q20" s="243">
        <f t="shared" si="7"/>
        <v>4.0650000000000004</v>
      </c>
    </row>
    <row r="21" spans="1:18" s="36" customFormat="1" ht="15" customHeight="1" x14ac:dyDescent="0.25">
      <c r="A21" s="237" t="s">
        <v>89</v>
      </c>
      <c r="B21" s="467" t="s">
        <v>189</v>
      </c>
      <c r="C21" s="238">
        <f t="shared" ref="C21:Q21" si="8">ROUND(C22+C29+C36+C43+C50+C57+C64+C71+C78+C85+C92,3)</f>
        <v>0</v>
      </c>
      <c r="D21" s="239">
        <f t="shared" si="8"/>
        <v>0.58699999999999997</v>
      </c>
      <c r="E21" s="239">
        <f t="shared" si="8"/>
        <v>36.469000000000001</v>
      </c>
      <c r="F21" s="240">
        <f t="shared" si="8"/>
        <v>25.928999999999998</v>
      </c>
      <c r="G21" s="160">
        <f t="shared" si="8"/>
        <v>62.984999999999999</v>
      </c>
      <c r="H21" s="238">
        <f t="shared" si="8"/>
        <v>0</v>
      </c>
      <c r="I21" s="239">
        <f t="shared" si="8"/>
        <v>0.42799999999999999</v>
      </c>
      <c r="J21" s="239">
        <f t="shared" si="8"/>
        <v>29.754000000000001</v>
      </c>
      <c r="K21" s="240">
        <f t="shared" si="8"/>
        <v>21.016999999999999</v>
      </c>
      <c r="L21" s="160">
        <f t="shared" si="8"/>
        <v>51.198999999999998</v>
      </c>
      <c r="M21" s="238">
        <f t="shared" si="8"/>
        <v>0</v>
      </c>
      <c r="N21" s="239">
        <f t="shared" si="8"/>
        <v>0.42799999999999999</v>
      </c>
      <c r="O21" s="239">
        <f t="shared" si="8"/>
        <v>29.754000000000001</v>
      </c>
      <c r="P21" s="241">
        <f t="shared" si="8"/>
        <v>21.016999999999999</v>
      </c>
      <c r="Q21" s="160">
        <f t="shared" si="8"/>
        <v>51.198999999999998</v>
      </c>
    </row>
    <row r="22" spans="1:18" ht="15" customHeight="1" outlineLevel="1" x14ac:dyDescent="0.25">
      <c r="A22" s="22" t="s">
        <v>0</v>
      </c>
      <c r="B22" s="468" t="s">
        <v>189</v>
      </c>
      <c r="C22" s="165">
        <f>ROUND($G$22*'1. Статистика'!D357,3)</f>
        <v>0</v>
      </c>
      <c r="D22" s="166">
        <f>ROUND(G22-(C22+E22+F22),3)</f>
        <v>0.58699999999999997</v>
      </c>
      <c r="E22" s="166">
        <f>ROUND($G$22*'1. Статистика'!F357,3)</f>
        <v>6.4539999999999997</v>
      </c>
      <c r="F22" s="167">
        <f>ROUND($G$22*'1. Статистика'!G357,3)</f>
        <v>4.694</v>
      </c>
      <c r="G22" s="244">
        <f>ROUND((G23*G26+G24*G27+G25*G28)/10,3)</f>
        <v>11.734999999999999</v>
      </c>
      <c r="H22" s="165">
        <f>ROUND($L$22*'1. Статистика'!D357,3)</f>
        <v>0</v>
      </c>
      <c r="I22" s="166">
        <f>ROUND(L22-(H22+J22+K22),3)</f>
        <v>0.42799999999999999</v>
      </c>
      <c r="J22" s="166">
        <f>ROUND($L$22*'1. Статистика'!F357,3)</f>
        <v>4.7160000000000002</v>
      </c>
      <c r="K22" s="167">
        <f>ROUND($L$22*'1. Статистика'!G357,3)</f>
        <v>3.43</v>
      </c>
      <c r="L22" s="244">
        <f>ROUND((L23*L26+L24*L27+L25*L28)/10,3)</f>
        <v>8.5739999999999998</v>
      </c>
      <c r="M22" s="165">
        <f>ROUND($Q$22*'1. Статистика'!D357,3)</f>
        <v>0</v>
      </c>
      <c r="N22" s="166">
        <f>ROUND(Q22-(M22+O22+P22),3)</f>
        <v>0.42799999999999999</v>
      </c>
      <c r="O22" s="166">
        <f>ROUND($Q$22*'1. Статистика'!F357,3)</f>
        <v>4.7160000000000002</v>
      </c>
      <c r="P22" s="168">
        <f>ROUND($Q$22*'1. Статистика'!G357,3)</f>
        <v>3.43</v>
      </c>
      <c r="Q22" s="244">
        <f>ROUND((Q23*Q26+Q24*Q27+Q25*Q28)/10,3)</f>
        <v>8.5739999999999998</v>
      </c>
    </row>
    <row r="23" spans="1:18" s="25" customFormat="1" ht="15" customHeight="1" outlineLevel="2" x14ac:dyDescent="0.25">
      <c r="A23" s="24" t="s">
        <v>90</v>
      </c>
      <c r="B23" s="469" t="s">
        <v>32</v>
      </c>
      <c r="C23" s="169"/>
      <c r="D23" s="170"/>
      <c r="E23" s="170"/>
      <c r="F23" s="171"/>
      <c r="G23" s="172">
        <f>ROUND('1. Статистика'!F12,3)</f>
        <v>0.54</v>
      </c>
      <c r="H23" s="169"/>
      <c r="I23" s="170"/>
      <c r="J23" s="170"/>
      <c r="K23" s="171"/>
      <c r="L23" s="172">
        <f>ROUND('1. Статистика'!G12,3)</f>
        <v>0.54</v>
      </c>
      <c r="M23" s="169"/>
      <c r="N23" s="170"/>
      <c r="O23" s="170"/>
      <c r="P23" s="173"/>
      <c r="Q23" s="172">
        <f>ROUND('1. Статистика'!H12,3)</f>
        <v>0.54</v>
      </c>
    </row>
    <row r="24" spans="1:18" s="25" customFormat="1" ht="15" customHeight="1" outlineLevel="2" x14ac:dyDescent="0.25">
      <c r="A24" s="24" t="s">
        <v>91</v>
      </c>
      <c r="B24" s="469" t="s">
        <v>32</v>
      </c>
      <c r="C24" s="169"/>
      <c r="D24" s="170"/>
      <c r="E24" s="170"/>
      <c r="F24" s="171"/>
      <c r="G24" s="172">
        <f>ROUND('1. Статистика'!F13,3)</f>
        <v>2.63</v>
      </c>
      <c r="H24" s="169"/>
      <c r="I24" s="170"/>
      <c r="J24" s="170"/>
      <c r="K24" s="171"/>
      <c r="L24" s="172">
        <f>ROUND('1. Статистика'!G13,3)</f>
        <v>2.63</v>
      </c>
      <c r="M24" s="169"/>
      <c r="N24" s="170"/>
      <c r="O24" s="170"/>
      <c r="P24" s="173"/>
      <c r="Q24" s="172">
        <f>ROUND('1. Статистика'!H13,3)</f>
        <v>2.63</v>
      </c>
    </row>
    <row r="25" spans="1:18" s="25" customFormat="1" ht="15" customHeight="1" outlineLevel="2" x14ac:dyDescent="0.25">
      <c r="A25" s="24" t="s">
        <v>92</v>
      </c>
      <c r="B25" s="469" t="s">
        <v>32</v>
      </c>
      <c r="C25" s="169"/>
      <c r="D25" s="170"/>
      <c r="E25" s="170"/>
      <c r="F25" s="171"/>
      <c r="G25" s="172">
        <f>ROUND('1. Статистика'!F14,3)</f>
        <v>0</v>
      </c>
      <c r="H25" s="169"/>
      <c r="I25" s="170"/>
      <c r="J25" s="170"/>
      <c r="K25" s="171"/>
      <c r="L25" s="172">
        <f>ROUND('1. Статистика'!G14,3)</f>
        <v>0</v>
      </c>
      <c r="M25" s="169"/>
      <c r="N25" s="170"/>
      <c r="O25" s="170"/>
      <c r="P25" s="173"/>
      <c r="Q25" s="172">
        <f>ROUND('1. Статистика'!H14,3)</f>
        <v>0</v>
      </c>
    </row>
    <row r="26" spans="1:18" s="25" customFormat="1" ht="15" customHeight="1" outlineLevel="2" x14ac:dyDescent="0.25">
      <c r="A26" s="24" t="s">
        <v>93</v>
      </c>
      <c r="B26" s="470" t="s">
        <v>50</v>
      </c>
      <c r="C26" s="169"/>
      <c r="D26" s="170"/>
      <c r="E26" s="170"/>
      <c r="F26" s="171"/>
      <c r="G26" s="492">
        <v>60</v>
      </c>
      <c r="H26" s="169"/>
      <c r="I26" s="170"/>
      <c r="J26" s="170"/>
      <c r="K26" s="171"/>
      <c r="L26" s="492">
        <v>22.4</v>
      </c>
      <c r="M26" s="169"/>
      <c r="N26" s="170"/>
      <c r="O26" s="170"/>
      <c r="P26" s="173"/>
      <c r="Q26" s="492">
        <v>22.4</v>
      </c>
    </row>
    <row r="27" spans="1:18" s="25" customFormat="1" ht="15" customHeight="1" outlineLevel="2" x14ac:dyDescent="0.25">
      <c r="A27" s="24" t="s">
        <v>94</v>
      </c>
      <c r="B27" s="470" t="s">
        <v>50</v>
      </c>
      <c r="C27" s="169"/>
      <c r="D27" s="170"/>
      <c r="E27" s="170"/>
      <c r="F27" s="171"/>
      <c r="G27" s="492">
        <v>32.299999999999997</v>
      </c>
      <c r="H27" s="169"/>
      <c r="I27" s="170"/>
      <c r="J27" s="170"/>
      <c r="K27" s="171"/>
      <c r="L27" s="492">
        <v>28</v>
      </c>
      <c r="M27" s="169"/>
      <c r="N27" s="170"/>
      <c r="O27" s="170"/>
      <c r="P27" s="173"/>
      <c r="Q27" s="492">
        <v>28</v>
      </c>
    </row>
    <row r="28" spans="1:18" s="25" customFormat="1" ht="15" customHeight="1" outlineLevel="2" x14ac:dyDescent="0.25">
      <c r="A28" s="24" t="s">
        <v>95</v>
      </c>
      <c r="B28" s="470" t="s">
        <v>50</v>
      </c>
      <c r="C28" s="169"/>
      <c r="D28" s="170"/>
      <c r="E28" s="170"/>
      <c r="F28" s="171"/>
      <c r="G28" s="492">
        <v>0</v>
      </c>
      <c r="H28" s="169"/>
      <c r="I28" s="170"/>
      <c r="J28" s="170"/>
      <c r="K28" s="171"/>
      <c r="L28" s="492">
        <v>0</v>
      </c>
      <c r="M28" s="169"/>
      <c r="N28" s="170"/>
      <c r="O28" s="170"/>
      <c r="P28" s="173"/>
      <c r="Q28" s="492">
        <v>0</v>
      </c>
      <c r="R28" s="26"/>
    </row>
    <row r="29" spans="1:18" ht="15" customHeight="1" outlineLevel="1" x14ac:dyDescent="0.25">
      <c r="A29" s="22" t="s">
        <v>1</v>
      </c>
      <c r="B29" s="468" t="s">
        <v>189</v>
      </c>
      <c r="C29" s="165">
        <f>ROUND($G$29*'1. Статистика'!D358,3)</f>
        <v>0</v>
      </c>
      <c r="D29" s="166">
        <f>ROUND(G29-(C29+E29+F29),3)</f>
        <v>0</v>
      </c>
      <c r="E29" s="166">
        <f>ROUND($G$29*'1. Статистика'!F358,3)</f>
        <v>0.20799999999999999</v>
      </c>
      <c r="F29" s="167">
        <f>ROUND($G$29*'1. Статистика'!G358,3)</f>
        <v>0.13900000000000001</v>
      </c>
      <c r="G29" s="244">
        <f>ROUND((G30*G33+G31*G34+G32*G35)/10,3)</f>
        <v>0.34699999999999998</v>
      </c>
      <c r="H29" s="174">
        <f>ROUND($L$29*'1. Статистика'!D358,3)</f>
        <v>0</v>
      </c>
      <c r="I29" s="166">
        <f>ROUND(L29-(H29+J29+K29),3)</f>
        <v>0</v>
      </c>
      <c r="J29" s="175">
        <f>ROUND($L$29*'1. Статистика'!F358,3)</f>
        <v>0.20799999999999999</v>
      </c>
      <c r="K29" s="167">
        <f>ROUND($L$29*'1. Статистика'!G358,3)</f>
        <v>0.13900000000000001</v>
      </c>
      <c r="L29" s="244">
        <f>ROUND((L30*L33+L31*L34+L32*L35)/10,3)</f>
        <v>0.34699999999999998</v>
      </c>
      <c r="M29" s="174">
        <f>ROUND($Q$29*'1. Статистика'!D358,3)</f>
        <v>0</v>
      </c>
      <c r="N29" s="166">
        <f>ROUND(Q29-(M29+O29+P29),3)</f>
        <v>0</v>
      </c>
      <c r="O29" s="175">
        <f>ROUND($Q$29*'1. Статистика'!F358,3)</f>
        <v>0.20799999999999999</v>
      </c>
      <c r="P29" s="168">
        <f>ROUND($Q$29*'1. Статистика'!G358,3)</f>
        <v>0.13900000000000001</v>
      </c>
      <c r="Q29" s="244">
        <f>ROUND((Q30*Q33+Q31*Q34+Q32*Q35)/10,3)</f>
        <v>0.34699999999999998</v>
      </c>
    </row>
    <row r="30" spans="1:18" s="25" customFormat="1" ht="15" customHeight="1" outlineLevel="2" x14ac:dyDescent="0.25">
      <c r="A30" s="24" t="s">
        <v>90</v>
      </c>
      <c r="B30" s="469" t="s">
        <v>32</v>
      </c>
      <c r="C30" s="169"/>
      <c r="D30" s="170"/>
      <c r="E30" s="170"/>
      <c r="F30" s="171"/>
      <c r="G30" s="172">
        <f>ROUND('1. Статистика'!F16,3)</f>
        <v>0.2</v>
      </c>
      <c r="H30" s="169"/>
      <c r="I30" s="170"/>
      <c r="J30" s="170"/>
      <c r="K30" s="171"/>
      <c r="L30" s="176">
        <f>ROUND('1. Статистика'!G16,3)</f>
        <v>0.2</v>
      </c>
      <c r="M30" s="169"/>
      <c r="N30" s="170"/>
      <c r="O30" s="170"/>
      <c r="P30" s="173"/>
      <c r="Q30" s="176">
        <f>ROUND('1. Статистика'!H16,3)</f>
        <v>0.2</v>
      </c>
    </row>
    <row r="31" spans="1:18" s="25" customFormat="1" ht="15" customHeight="1" outlineLevel="2" x14ac:dyDescent="0.25">
      <c r="A31" s="24" t="s">
        <v>91</v>
      </c>
      <c r="B31" s="469" t="s">
        <v>32</v>
      </c>
      <c r="C31" s="169"/>
      <c r="D31" s="170"/>
      <c r="E31" s="170"/>
      <c r="F31" s="171"/>
      <c r="G31" s="172">
        <f>ROUND('1. Статистика'!F17,3)</f>
        <v>0.13</v>
      </c>
      <c r="H31" s="169"/>
      <c r="I31" s="170"/>
      <c r="J31" s="170"/>
      <c r="K31" s="171"/>
      <c r="L31" s="176">
        <f>ROUND('1. Статистика'!G17,3)</f>
        <v>0.13</v>
      </c>
      <c r="M31" s="169"/>
      <c r="N31" s="170"/>
      <c r="O31" s="170"/>
      <c r="P31" s="173"/>
      <c r="Q31" s="176">
        <f>ROUND('1. Статистика'!H17,3)</f>
        <v>0.13</v>
      </c>
    </row>
    <row r="32" spans="1:18" s="25" customFormat="1" ht="15" customHeight="1" outlineLevel="2" x14ac:dyDescent="0.25">
      <c r="A32" s="24" t="s">
        <v>92</v>
      </c>
      <c r="B32" s="469" t="s">
        <v>32</v>
      </c>
      <c r="C32" s="169"/>
      <c r="D32" s="170"/>
      <c r="E32" s="170"/>
      <c r="F32" s="171"/>
      <c r="G32" s="172">
        <f>ROUND('1. Статистика'!F18,3)</f>
        <v>0</v>
      </c>
      <c r="H32" s="169"/>
      <c r="I32" s="170"/>
      <c r="J32" s="170"/>
      <c r="K32" s="171"/>
      <c r="L32" s="176">
        <f>ROUND('1. Статистика'!G18,3)</f>
        <v>0</v>
      </c>
      <c r="M32" s="169"/>
      <c r="N32" s="170"/>
      <c r="O32" s="170"/>
      <c r="P32" s="173"/>
      <c r="Q32" s="176">
        <f>ROUND('1. Статистика'!H18,3)</f>
        <v>0</v>
      </c>
    </row>
    <row r="33" spans="1:17" s="25" customFormat="1" ht="15" customHeight="1" outlineLevel="2" x14ac:dyDescent="0.25">
      <c r="A33" s="24" t="s">
        <v>93</v>
      </c>
      <c r="B33" s="470" t="s">
        <v>50</v>
      </c>
      <c r="C33" s="169"/>
      <c r="D33" s="170"/>
      <c r="E33" s="170"/>
      <c r="F33" s="171"/>
      <c r="G33" s="492">
        <v>8</v>
      </c>
      <c r="H33" s="169"/>
      <c r="I33" s="170"/>
      <c r="J33" s="170"/>
      <c r="K33" s="171"/>
      <c r="L33" s="492">
        <v>8</v>
      </c>
      <c r="M33" s="169"/>
      <c r="N33" s="170"/>
      <c r="O33" s="170"/>
      <c r="P33" s="173"/>
      <c r="Q33" s="492">
        <v>8</v>
      </c>
    </row>
    <row r="34" spans="1:17" s="25" customFormat="1" ht="15" customHeight="1" outlineLevel="2" x14ac:dyDescent="0.25">
      <c r="A34" s="24" t="s">
        <v>94</v>
      </c>
      <c r="B34" s="470" t="s">
        <v>50</v>
      </c>
      <c r="C34" s="169"/>
      <c r="D34" s="170"/>
      <c r="E34" s="170"/>
      <c r="F34" s="171"/>
      <c r="G34" s="492">
        <v>14.4</v>
      </c>
      <c r="H34" s="169"/>
      <c r="I34" s="170"/>
      <c r="J34" s="170"/>
      <c r="K34" s="171"/>
      <c r="L34" s="492">
        <v>14.4</v>
      </c>
      <c r="M34" s="169"/>
      <c r="N34" s="170"/>
      <c r="O34" s="170"/>
      <c r="P34" s="173"/>
      <c r="Q34" s="492">
        <v>14.4</v>
      </c>
    </row>
    <row r="35" spans="1:17" s="25" customFormat="1" ht="15" customHeight="1" outlineLevel="2" x14ac:dyDescent="0.25">
      <c r="A35" s="24" t="s">
        <v>95</v>
      </c>
      <c r="B35" s="470" t="s">
        <v>50</v>
      </c>
      <c r="C35" s="169"/>
      <c r="D35" s="170"/>
      <c r="E35" s="170"/>
      <c r="F35" s="171"/>
      <c r="G35" s="492">
        <v>0</v>
      </c>
      <c r="H35" s="169"/>
      <c r="I35" s="170"/>
      <c r="J35" s="170"/>
      <c r="K35" s="171"/>
      <c r="L35" s="492">
        <v>0</v>
      </c>
      <c r="M35" s="169"/>
      <c r="N35" s="170"/>
      <c r="O35" s="170"/>
      <c r="P35" s="173"/>
      <c r="Q35" s="492">
        <v>0</v>
      </c>
    </row>
    <row r="36" spans="1:17" ht="15" customHeight="1" outlineLevel="1" x14ac:dyDescent="0.25">
      <c r="A36" s="22" t="s">
        <v>2</v>
      </c>
      <c r="B36" s="468" t="s">
        <v>189</v>
      </c>
      <c r="C36" s="165">
        <f>ROUND($G$36*'1. Статистика'!D359,3)</f>
        <v>0</v>
      </c>
      <c r="D36" s="166">
        <f>ROUND(G36-(C36+E36+F36),3)</f>
        <v>0</v>
      </c>
      <c r="E36" s="177">
        <f>ROUND($G$36*'1. Статистика'!F359,3)</f>
        <v>7.6639999999999997</v>
      </c>
      <c r="F36" s="167">
        <f>ROUND($G$36*'1. Статистика'!G359,3)</f>
        <v>7.0739999999999998</v>
      </c>
      <c r="G36" s="244">
        <f>ROUND((G37*G40+G38*G41+G39*G42)/10,3)</f>
        <v>14.738</v>
      </c>
      <c r="H36" s="178">
        <f>ROUND($L$36*'1. Статистика'!D359,3)</f>
        <v>0</v>
      </c>
      <c r="I36" s="166">
        <f>ROUND(L36-(H36+J36+K36),3)</f>
        <v>0</v>
      </c>
      <c r="J36" s="179">
        <f>ROUND($L$36*'1. Статистика'!F359,3)</f>
        <v>6.7130000000000001</v>
      </c>
      <c r="K36" s="167">
        <f>ROUND($L$36*'1. Статистика'!G359,3)</f>
        <v>6.1959999999999997</v>
      </c>
      <c r="L36" s="244">
        <f>ROUND((L37*L40+L38*L41+L39*L42)/10,3)</f>
        <v>12.909000000000001</v>
      </c>
      <c r="M36" s="178">
        <f>ROUND($Q$36*'1. Статистика'!D359,3)</f>
        <v>0</v>
      </c>
      <c r="N36" s="166">
        <f>ROUND(Q36-(M36+O36+P36),3)</f>
        <v>0</v>
      </c>
      <c r="O36" s="179">
        <f>ROUND($Q$36*'1. Статистика'!F359,3)</f>
        <v>6.7130000000000001</v>
      </c>
      <c r="P36" s="168">
        <f>ROUND($Q$36*'1. Статистика'!G359,3)</f>
        <v>6.1959999999999997</v>
      </c>
      <c r="Q36" s="244">
        <f>ROUND((Q37*Q40+Q38*Q41+Q39*Q42)/10,3)</f>
        <v>12.909000000000001</v>
      </c>
    </row>
    <row r="37" spans="1:17" s="25" customFormat="1" ht="15" customHeight="1" outlineLevel="2" x14ac:dyDescent="0.25">
      <c r="A37" s="24" t="s">
        <v>90</v>
      </c>
      <c r="B37" s="469" t="s">
        <v>32</v>
      </c>
      <c r="C37" s="169"/>
      <c r="D37" s="170"/>
      <c r="E37" s="170"/>
      <c r="F37" s="171"/>
      <c r="G37" s="172">
        <f>ROUND('1. Статистика'!F20,3)</f>
        <v>1.31</v>
      </c>
      <c r="H37" s="169"/>
      <c r="I37" s="170"/>
      <c r="J37" s="170"/>
      <c r="K37" s="171"/>
      <c r="L37" s="176">
        <f>ROUND('1. Статистика'!G20,3)</f>
        <v>1.31</v>
      </c>
      <c r="M37" s="169"/>
      <c r="N37" s="170"/>
      <c r="O37" s="170"/>
      <c r="P37" s="173"/>
      <c r="Q37" s="176">
        <f>ROUND('1. Статистика'!H20,3)</f>
        <v>1.31</v>
      </c>
    </row>
    <row r="38" spans="1:17" s="25" customFormat="1" ht="15" customHeight="1" outlineLevel="2" x14ac:dyDescent="0.25">
      <c r="A38" s="24" t="s">
        <v>91</v>
      </c>
      <c r="B38" s="469" t="s">
        <v>32</v>
      </c>
      <c r="C38" s="169"/>
      <c r="D38" s="170"/>
      <c r="E38" s="170"/>
      <c r="F38" s="171"/>
      <c r="G38" s="172">
        <f>ROUND('1. Статистика'!F21,3)</f>
        <v>4.59</v>
      </c>
      <c r="H38" s="169"/>
      <c r="I38" s="170"/>
      <c r="J38" s="170"/>
      <c r="K38" s="171"/>
      <c r="L38" s="176">
        <f>ROUND('1. Статистика'!G21,3)</f>
        <v>4.59</v>
      </c>
      <c r="M38" s="169"/>
      <c r="N38" s="170"/>
      <c r="O38" s="170"/>
      <c r="P38" s="173"/>
      <c r="Q38" s="176">
        <f>ROUND('1. Статистика'!H21,3)</f>
        <v>4.59</v>
      </c>
    </row>
    <row r="39" spans="1:17" s="25" customFormat="1" ht="15" customHeight="1" outlineLevel="2" x14ac:dyDescent="0.25">
      <c r="A39" s="24" t="s">
        <v>92</v>
      </c>
      <c r="B39" s="469" t="s">
        <v>32</v>
      </c>
      <c r="C39" s="169"/>
      <c r="D39" s="170"/>
      <c r="E39" s="170"/>
      <c r="F39" s="171"/>
      <c r="G39" s="172">
        <f>ROUND('1. Статистика'!F22,3)</f>
        <v>0</v>
      </c>
      <c r="H39" s="169"/>
      <c r="I39" s="170"/>
      <c r="J39" s="170"/>
      <c r="K39" s="171"/>
      <c r="L39" s="176">
        <f>ROUND('1. Статистика'!G22,3)</f>
        <v>0</v>
      </c>
      <c r="M39" s="169"/>
      <c r="N39" s="170"/>
      <c r="O39" s="170"/>
      <c r="P39" s="173"/>
      <c r="Q39" s="176">
        <f>ROUND('1. Статистика'!H22,3)</f>
        <v>0</v>
      </c>
    </row>
    <row r="40" spans="1:17" s="25" customFormat="1" ht="15" customHeight="1" outlineLevel="2" x14ac:dyDescent="0.25">
      <c r="A40" s="24" t="s">
        <v>93</v>
      </c>
      <c r="B40" s="470" t="s">
        <v>50</v>
      </c>
      <c r="C40" s="169"/>
      <c r="D40" s="170"/>
      <c r="E40" s="170"/>
      <c r="F40" s="171"/>
      <c r="G40" s="492">
        <v>18.600000000000001</v>
      </c>
      <c r="H40" s="169"/>
      <c r="I40" s="170"/>
      <c r="J40" s="170"/>
      <c r="K40" s="171"/>
      <c r="L40" s="492">
        <v>17.600000000000001</v>
      </c>
      <c r="M40" s="169"/>
      <c r="N40" s="170"/>
      <c r="O40" s="170"/>
      <c r="P40" s="173"/>
      <c r="Q40" s="492">
        <v>17.600000000000001</v>
      </c>
    </row>
    <row r="41" spans="1:17" s="25" customFormat="1" ht="15" customHeight="1" outlineLevel="2" x14ac:dyDescent="0.25">
      <c r="A41" s="24" t="s">
        <v>94</v>
      </c>
      <c r="B41" s="470" t="s">
        <v>50</v>
      </c>
      <c r="C41" s="169"/>
      <c r="D41" s="170"/>
      <c r="E41" s="170"/>
      <c r="F41" s="171"/>
      <c r="G41" s="492">
        <v>26.8</v>
      </c>
      <c r="H41" s="169"/>
      <c r="I41" s="170"/>
      <c r="J41" s="170"/>
      <c r="K41" s="171"/>
      <c r="L41" s="492">
        <v>23.1</v>
      </c>
      <c r="M41" s="169"/>
      <c r="N41" s="170"/>
      <c r="O41" s="170"/>
      <c r="P41" s="173"/>
      <c r="Q41" s="492">
        <v>23.1</v>
      </c>
    </row>
    <row r="42" spans="1:17" s="25" customFormat="1" ht="15" customHeight="1" outlineLevel="2" x14ac:dyDescent="0.25">
      <c r="A42" s="24" t="s">
        <v>95</v>
      </c>
      <c r="B42" s="470" t="s">
        <v>50</v>
      </c>
      <c r="C42" s="169"/>
      <c r="D42" s="170"/>
      <c r="E42" s="170"/>
      <c r="F42" s="171"/>
      <c r="G42" s="492">
        <v>0</v>
      </c>
      <c r="H42" s="169"/>
      <c r="I42" s="170"/>
      <c r="J42" s="170"/>
      <c r="K42" s="171"/>
      <c r="L42" s="492">
        <v>0</v>
      </c>
      <c r="M42" s="169"/>
      <c r="N42" s="170"/>
      <c r="O42" s="170"/>
      <c r="P42" s="173"/>
      <c r="Q42" s="492">
        <v>0</v>
      </c>
    </row>
    <row r="43" spans="1:17" ht="15" customHeight="1" outlineLevel="1" x14ac:dyDescent="0.25">
      <c r="A43" s="22" t="s">
        <v>3</v>
      </c>
      <c r="B43" s="468" t="s">
        <v>189</v>
      </c>
      <c r="C43" s="165">
        <f>ROUND($G$43*'1. Статистика'!D360,3)</f>
        <v>0</v>
      </c>
      <c r="D43" s="166">
        <f>ROUND(G43-(C43+E43+F43),3)</f>
        <v>0</v>
      </c>
      <c r="E43" s="166">
        <f>ROUND($G$43*'1. Статистика'!F360,3)</f>
        <v>1.1319999999999999</v>
      </c>
      <c r="F43" s="167">
        <f>ROUND($G$43*'1. Статистика'!G360,3)</f>
        <v>0.754</v>
      </c>
      <c r="G43" s="244">
        <f>ROUND((G44*G47+G45*G48+G46*G49)/10,3)</f>
        <v>1.8859999999999999</v>
      </c>
      <c r="H43" s="174">
        <f>ROUND($L$43*'1. Статистика'!D360,3)</f>
        <v>0</v>
      </c>
      <c r="I43" s="166">
        <f>ROUND(L43-(H43+J43+K43),3)</f>
        <v>0</v>
      </c>
      <c r="J43" s="175">
        <f>ROUND($L$43*'1. Статистика'!F360,3)</f>
        <v>0</v>
      </c>
      <c r="K43" s="167">
        <f>ROUND($L$43*'1. Статистика'!G360,3)</f>
        <v>0</v>
      </c>
      <c r="L43" s="244">
        <f>ROUND((L44*L47+L45*L48+L46*L49)/10,3)</f>
        <v>0</v>
      </c>
      <c r="M43" s="174">
        <f>ROUND($Q$43*'1. Статистика'!D360,3)</f>
        <v>0</v>
      </c>
      <c r="N43" s="166">
        <f>ROUND(Q43-(M43+O43+P43),3)</f>
        <v>0</v>
      </c>
      <c r="O43" s="179">
        <f>ROUND($Q$43*'1. Статистика'!F360,3)</f>
        <v>0</v>
      </c>
      <c r="P43" s="168">
        <f>ROUND($Q$43*'1. Статистика'!G360,3)</f>
        <v>0</v>
      </c>
      <c r="Q43" s="244">
        <f>ROUND((Q44*Q47+Q45*Q48+Q46*Q49)/10,3)</f>
        <v>0</v>
      </c>
    </row>
    <row r="44" spans="1:17" s="25" customFormat="1" ht="15" customHeight="1" outlineLevel="2" x14ac:dyDescent="0.25">
      <c r="A44" s="24" t="s">
        <v>90</v>
      </c>
      <c r="B44" s="469" t="s">
        <v>32</v>
      </c>
      <c r="C44" s="169"/>
      <c r="D44" s="170"/>
      <c r="E44" s="170"/>
      <c r="F44" s="171"/>
      <c r="G44" s="172">
        <f>ROUND('1. Статистика'!F24,3)</f>
        <v>0.23</v>
      </c>
      <c r="H44" s="169"/>
      <c r="I44" s="170"/>
      <c r="J44" s="170"/>
      <c r="K44" s="171"/>
      <c r="L44" s="172">
        <f>ROUND('1. Статистика'!G24,3)</f>
        <v>0.23</v>
      </c>
      <c r="M44" s="169"/>
      <c r="N44" s="170"/>
      <c r="O44" s="170"/>
      <c r="P44" s="173"/>
      <c r="Q44" s="172">
        <f>ROUND('1. Статистика'!H24,3)</f>
        <v>0.23</v>
      </c>
    </row>
    <row r="45" spans="1:17" s="25" customFormat="1" ht="15" customHeight="1" outlineLevel="2" x14ac:dyDescent="0.25">
      <c r="A45" s="24" t="s">
        <v>91</v>
      </c>
      <c r="B45" s="469" t="s">
        <v>32</v>
      </c>
      <c r="C45" s="169"/>
      <c r="D45" s="170"/>
      <c r="E45" s="170"/>
      <c r="F45" s="171"/>
      <c r="G45" s="172">
        <f>ROUND('1. Статистика'!F25,3)</f>
        <v>0</v>
      </c>
      <c r="H45" s="169"/>
      <c r="I45" s="170"/>
      <c r="J45" s="170"/>
      <c r="K45" s="171"/>
      <c r="L45" s="176">
        <f>ROUND('1. Статистика'!G25,3)</f>
        <v>0</v>
      </c>
      <c r="M45" s="169"/>
      <c r="N45" s="170"/>
      <c r="O45" s="170"/>
      <c r="P45" s="173"/>
      <c r="Q45" s="176">
        <f>ROUND('1. Статистика'!H25,3)</f>
        <v>0</v>
      </c>
    </row>
    <row r="46" spans="1:17" s="25" customFormat="1" ht="15" customHeight="1" outlineLevel="2" x14ac:dyDescent="0.25">
      <c r="A46" s="24" t="s">
        <v>92</v>
      </c>
      <c r="B46" s="469" t="s">
        <v>32</v>
      </c>
      <c r="C46" s="169"/>
      <c r="D46" s="170"/>
      <c r="E46" s="170"/>
      <c r="F46" s="171"/>
      <c r="G46" s="172">
        <f>ROUND('1. Статистика'!F26,3)</f>
        <v>0</v>
      </c>
      <c r="H46" s="169"/>
      <c r="I46" s="170"/>
      <c r="J46" s="170"/>
      <c r="K46" s="171"/>
      <c r="L46" s="176">
        <f>ROUND('1. Статистика'!G26,3)</f>
        <v>0</v>
      </c>
      <c r="M46" s="169"/>
      <c r="N46" s="170"/>
      <c r="O46" s="170"/>
      <c r="P46" s="173"/>
      <c r="Q46" s="176">
        <f>ROUND('1. Статистика'!H26,3)</f>
        <v>0</v>
      </c>
    </row>
    <row r="47" spans="1:17" s="25" customFormat="1" ht="15" customHeight="1" outlineLevel="2" x14ac:dyDescent="0.25">
      <c r="A47" s="24" t="s">
        <v>93</v>
      </c>
      <c r="B47" s="470" t="s">
        <v>50</v>
      </c>
      <c r="C47" s="169"/>
      <c r="D47" s="170"/>
      <c r="E47" s="170"/>
      <c r="F47" s="171"/>
      <c r="G47" s="492">
        <v>82</v>
      </c>
      <c r="H47" s="169"/>
      <c r="I47" s="170"/>
      <c r="J47" s="170"/>
      <c r="K47" s="171"/>
      <c r="L47" s="492"/>
      <c r="M47" s="169"/>
      <c r="N47" s="170"/>
      <c r="O47" s="170"/>
      <c r="P47" s="173"/>
      <c r="Q47" s="492"/>
    </row>
    <row r="48" spans="1:17" s="25" customFormat="1" ht="15" customHeight="1" outlineLevel="2" x14ac:dyDescent="0.25">
      <c r="A48" s="24" t="s">
        <v>94</v>
      </c>
      <c r="B48" s="470" t="s">
        <v>50</v>
      </c>
      <c r="C48" s="169"/>
      <c r="D48" s="170"/>
      <c r="E48" s="170"/>
      <c r="F48" s="171"/>
      <c r="G48" s="492">
        <f>ROUND('[1]1. Статистика'!T315,3)</f>
        <v>0</v>
      </c>
      <c r="H48" s="169"/>
      <c r="I48" s="170"/>
      <c r="J48" s="170"/>
      <c r="K48" s="171"/>
      <c r="L48" s="492"/>
      <c r="M48" s="169"/>
      <c r="N48" s="170"/>
      <c r="O48" s="170"/>
      <c r="P48" s="173"/>
      <c r="Q48" s="492"/>
    </row>
    <row r="49" spans="1:17" s="25" customFormat="1" ht="15" customHeight="1" outlineLevel="2" x14ac:dyDescent="0.25">
      <c r="A49" s="24" t="s">
        <v>95</v>
      </c>
      <c r="B49" s="470" t="s">
        <v>50</v>
      </c>
      <c r="C49" s="169"/>
      <c r="D49" s="170"/>
      <c r="E49" s="170"/>
      <c r="F49" s="171"/>
      <c r="G49" s="492">
        <f>ROUND('[1]1. Статистика'!T327,3)</f>
        <v>0</v>
      </c>
      <c r="H49" s="169"/>
      <c r="I49" s="170"/>
      <c r="J49" s="170"/>
      <c r="K49" s="171"/>
      <c r="L49" s="492"/>
      <c r="M49" s="169"/>
      <c r="N49" s="170"/>
      <c r="O49" s="170"/>
      <c r="P49" s="173"/>
      <c r="Q49" s="492"/>
    </row>
    <row r="50" spans="1:17" ht="15" customHeight="1" outlineLevel="1" x14ac:dyDescent="0.25">
      <c r="A50" s="22" t="s">
        <v>4</v>
      </c>
      <c r="B50" s="468" t="s">
        <v>189</v>
      </c>
      <c r="C50" s="165">
        <f>ROUND($G$50*'1. Статистика'!D361,3)</f>
        <v>0</v>
      </c>
      <c r="D50" s="166">
        <f>ROUND(G50-(C50+E50+F50),3)</f>
        <v>0</v>
      </c>
      <c r="E50" s="166">
        <f>ROUND($G$50*'1. Статистика'!F361,3)</f>
        <v>0</v>
      </c>
      <c r="F50" s="167">
        <f>ROUND($G$50*'1. Статистика'!G361,3)</f>
        <v>0</v>
      </c>
      <c r="G50" s="244">
        <f>ROUND((G51*G54+G52*G55+G53*G56)/10,3)</f>
        <v>0</v>
      </c>
      <c r="H50" s="174">
        <f>ROUND($L$50*'1. Статистика'!D361,3)</f>
        <v>0</v>
      </c>
      <c r="I50" s="166">
        <f>ROUND(L50-(H50+J50+K50),3)</f>
        <v>0</v>
      </c>
      <c r="J50" s="175">
        <f>ROUND($L$50*'1. Статистика'!F361,3)</f>
        <v>0</v>
      </c>
      <c r="K50" s="167">
        <f>ROUND($L$50*'1. Статистика'!G361,3)</f>
        <v>0</v>
      </c>
      <c r="L50" s="244">
        <f>ROUND((L51*L54+L52*L55+L53*L56)/10,3)</f>
        <v>0</v>
      </c>
      <c r="M50" s="174">
        <f>ROUND($Q$50*'1. Статистика'!D361,3)</f>
        <v>0</v>
      </c>
      <c r="N50" s="166">
        <f>ROUND(Q50-(M50+O50+P50),3)</f>
        <v>0</v>
      </c>
      <c r="O50" s="179">
        <f>ROUND($Q$50*'1. Статистика'!F361,3)</f>
        <v>0</v>
      </c>
      <c r="P50" s="168">
        <f>ROUND($Q$50*'1. Статистика'!G361,3)</f>
        <v>0</v>
      </c>
      <c r="Q50" s="244">
        <f>ROUND((Q51*Q54+Q52*Q55+Q53*Q56)/10,3)</f>
        <v>0</v>
      </c>
    </row>
    <row r="51" spans="1:17" s="25" customFormat="1" ht="15" customHeight="1" outlineLevel="2" x14ac:dyDescent="0.25">
      <c r="A51" s="24" t="s">
        <v>90</v>
      </c>
      <c r="B51" s="469" t="s">
        <v>32</v>
      </c>
      <c r="C51" s="169"/>
      <c r="D51" s="170"/>
      <c r="E51" s="170"/>
      <c r="F51" s="171"/>
      <c r="G51" s="172">
        <f>ROUND('1. Статистика'!F28,3)</f>
        <v>0.1</v>
      </c>
      <c r="H51" s="169"/>
      <c r="I51" s="170"/>
      <c r="J51" s="170"/>
      <c r="K51" s="171"/>
      <c r="L51" s="176">
        <f>ROUND('1. Статистика'!G28,3)</f>
        <v>0.1</v>
      </c>
      <c r="M51" s="169"/>
      <c r="N51" s="170"/>
      <c r="O51" s="170"/>
      <c r="P51" s="173"/>
      <c r="Q51" s="172">
        <f>ROUND('1. Статистика'!H28,3)</f>
        <v>0.1</v>
      </c>
    </row>
    <row r="52" spans="1:17" s="25" customFormat="1" ht="15" customHeight="1" outlineLevel="2" x14ac:dyDescent="0.25">
      <c r="A52" s="24" t="s">
        <v>91</v>
      </c>
      <c r="B52" s="469" t="s">
        <v>32</v>
      </c>
      <c r="C52" s="169"/>
      <c r="D52" s="170"/>
      <c r="E52" s="170"/>
      <c r="F52" s="171"/>
      <c r="G52" s="172">
        <f>ROUND('1. Статистика'!F29,3)</f>
        <v>0</v>
      </c>
      <c r="H52" s="169"/>
      <c r="I52" s="170"/>
      <c r="J52" s="170"/>
      <c r="K52" s="171"/>
      <c r="L52" s="176">
        <f>ROUND('1. Статистика'!G29,3)</f>
        <v>0</v>
      </c>
      <c r="M52" s="169"/>
      <c r="N52" s="170"/>
      <c r="O52" s="170"/>
      <c r="P52" s="173"/>
      <c r="Q52" s="176">
        <f>ROUND('1. Статистика'!H29,3)</f>
        <v>0</v>
      </c>
    </row>
    <row r="53" spans="1:17" s="25" customFormat="1" ht="15" customHeight="1" outlineLevel="2" x14ac:dyDescent="0.25">
      <c r="A53" s="24" t="s">
        <v>92</v>
      </c>
      <c r="B53" s="469" t="s">
        <v>32</v>
      </c>
      <c r="C53" s="169"/>
      <c r="D53" s="170"/>
      <c r="E53" s="170"/>
      <c r="F53" s="171"/>
      <c r="G53" s="172">
        <f>ROUND('1. Статистика'!F30,3)</f>
        <v>0</v>
      </c>
      <c r="H53" s="169"/>
      <c r="I53" s="170"/>
      <c r="J53" s="170"/>
      <c r="K53" s="171"/>
      <c r="L53" s="176">
        <f>ROUND('1. Статистика'!G30,3)</f>
        <v>0</v>
      </c>
      <c r="M53" s="169"/>
      <c r="N53" s="170"/>
      <c r="O53" s="170"/>
      <c r="P53" s="173"/>
      <c r="Q53" s="176">
        <f>ROUND('1. Статистика'!H30,3)</f>
        <v>0</v>
      </c>
    </row>
    <row r="54" spans="1:17" s="25" customFormat="1" ht="15" customHeight="1" outlineLevel="2" x14ac:dyDescent="0.25">
      <c r="A54" s="24" t="s">
        <v>93</v>
      </c>
      <c r="B54" s="470" t="s">
        <v>50</v>
      </c>
      <c r="C54" s="169"/>
      <c r="D54" s="170"/>
      <c r="E54" s="170"/>
      <c r="F54" s="171"/>
      <c r="G54" s="492">
        <f>ROUND('1. Статистика'!T304,3)</f>
        <v>0</v>
      </c>
      <c r="H54" s="169"/>
      <c r="I54" s="170"/>
      <c r="J54" s="170"/>
      <c r="K54" s="171"/>
      <c r="L54" s="492">
        <f>ROUND('[2]1. Статистика'!U304,3)</f>
        <v>0</v>
      </c>
      <c r="M54" s="169"/>
      <c r="N54" s="170"/>
      <c r="O54" s="170"/>
      <c r="P54" s="173"/>
      <c r="Q54" s="492">
        <f>ROUND('[2]1. Статистика'!Z304,3)</f>
        <v>0</v>
      </c>
    </row>
    <row r="55" spans="1:17" s="25" customFormat="1" ht="15" customHeight="1" outlineLevel="2" x14ac:dyDescent="0.25">
      <c r="A55" s="24" t="s">
        <v>94</v>
      </c>
      <c r="B55" s="470" t="s">
        <v>50</v>
      </c>
      <c r="C55" s="169"/>
      <c r="D55" s="170"/>
      <c r="E55" s="170"/>
      <c r="F55" s="171"/>
      <c r="G55" s="492">
        <v>38</v>
      </c>
      <c r="H55" s="169"/>
      <c r="I55" s="170"/>
      <c r="J55" s="170"/>
      <c r="K55" s="171"/>
      <c r="L55" s="492">
        <f>ROUND('[2]1. Статистика'!U316,3)</f>
        <v>21.425999999999998</v>
      </c>
      <c r="M55" s="169"/>
      <c r="N55" s="170"/>
      <c r="O55" s="170"/>
      <c r="P55" s="173"/>
      <c r="Q55" s="492">
        <v>21.425999999999998</v>
      </c>
    </row>
    <row r="56" spans="1:17" s="25" customFormat="1" ht="15" customHeight="1" outlineLevel="2" x14ac:dyDescent="0.25">
      <c r="A56" s="24" t="s">
        <v>95</v>
      </c>
      <c r="B56" s="470" t="s">
        <v>50</v>
      </c>
      <c r="C56" s="169"/>
      <c r="D56" s="170"/>
      <c r="E56" s="170"/>
      <c r="F56" s="171"/>
      <c r="G56" s="492">
        <v>0</v>
      </c>
      <c r="H56" s="169"/>
      <c r="I56" s="170"/>
      <c r="J56" s="170"/>
      <c r="K56" s="171"/>
      <c r="L56" s="492">
        <f>ROUND('[2]1. Статистика'!U328,3)</f>
        <v>0</v>
      </c>
      <c r="M56" s="169"/>
      <c r="N56" s="170"/>
      <c r="O56" s="170"/>
      <c r="P56" s="173"/>
      <c r="Q56" s="492">
        <f>ROUND('[2]1. Статистика'!Z328,3)</f>
        <v>0</v>
      </c>
    </row>
    <row r="57" spans="1:17" ht="15" customHeight="1" outlineLevel="1" x14ac:dyDescent="0.25">
      <c r="A57" s="22" t="s">
        <v>5</v>
      </c>
      <c r="B57" s="468" t="s">
        <v>189</v>
      </c>
      <c r="C57" s="165">
        <f>ROUND($G$57*'1. Статистика'!D362,3)</f>
        <v>0</v>
      </c>
      <c r="D57" s="166">
        <f>ROUND(G57-(C57+E57+F57),3)</f>
        <v>0</v>
      </c>
      <c r="E57" s="166">
        <f>ROUND($G$57*'1. Статистика'!F362,3)</f>
        <v>0</v>
      </c>
      <c r="F57" s="167">
        <f>ROUND($G$57*'1. Статистика'!G362,3)</f>
        <v>0</v>
      </c>
      <c r="G57" s="244">
        <f>ROUND((G58*G61+G59*G62+G60*G63)/10,3)</f>
        <v>0</v>
      </c>
      <c r="H57" s="174">
        <f>ROUND($L$57*'1. Статистика'!D362,3)</f>
        <v>0</v>
      </c>
      <c r="I57" s="166">
        <f>ROUND(L57-(H57+J57+K57),3)</f>
        <v>0</v>
      </c>
      <c r="J57" s="175">
        <f>ROUND($L$57*'1. Статистика'!F362,3)</f>
        <v>0</v>
      </c>
      <c r="K57" s="167">
        <f>ROUND($L$57*'1. Статистика'!G362,3)</f>
        <v>0</v>
      </c>
      <c r="L57" s="244">
        <f>ROUND((L58*L61+L59*L62+L60*L63)/10,3)</f>
        <v>0</v>
      </c>
      <c r="M57" s="174">
        <f>ROUND($Q$57*'1. Статистика'!D362,3)</f>
        <v>0</v>
      </c>
      <c r="N57" s="166">
        <f>ROUND(Q57-(M57+O57+P57),3)</f>
        <v>0</v>
      </c>
      <c r="O57" s="179">
        <f>ROUND($Q$57*'1. Статистика'!F362,3)</f>
        <v>0</v>
      </c>
      <c r="P57" s="168">
        <f>ROUND($Q$57*'1. Статистика'!G362,3)</f>
        <v>0</v>
      </c>
      <c r="Q57" s="244">
        <f>ROUND((Q58*Q61+Q59*Q62+Q60*Q63)/10,3)</f>
        <v>0</v>
      </c>
    </row>
    <row r="58" spans="1:17" s="25" customFormat="1" ht="15" customHeight="1" outlineLevel="2" x14ac:dyDescent="0.25">
      <c r="A58" s="24" t="s">
        <v>90</v>
      </c>
      <c r="B58" s="469" t="s">
        <v>32</v>
      </c>
      <c r="C58" s="169"/>
      <c r="D58" s="170"/>
      <c r="E58" s="170"/>
      <c r="F58" s="171"/>
      <c r="G58" s="172">
        <f>ROUND('1. Статистика'!F32,3)</f>
        <v>0</v>
      </c>
      <c r="H58" s="169"/>
      <c r="I58" s="170"/>
      <c r="J58" s="170"/>
      <c r="K58" s="171"/>
      <c r="L58" s="172">
        <f>ROUND('1. Статистика'!G32,3)</f>
        <v>0</v>
      </c>
      <c r="M58" s="169"/>
      <c r="N58" s="170"/>
      <c r="O58" s="170"/>
      <c r="P58" s="173"/>
      <c r="Q58" s="172">
        <f>ROUND('1. Статистика'!H32,3)</f>
        <v>0</v>
      </c>
    </row>
    <row r="59" spans="1:17" s="25" customFormat="1" ht="15" customHeight="1" outlineLevel="2" x14ac:dyDescent="0.25">
      <c r="A59" s="24" t="s">
        <v>91</v>
      </c>
      <c r="B59" s="469" t="s">
        <v>32</v>
      </c>
      <c r="C59" s="169"/>
      <c r="D59" s="170"/>
      <c r="E59" s="170"/>
      <c r="F59" s="171"/>
      <c r="G59" s="176">
        <f>ROUND('1. Статистика'!F33,3)</f>
        <v>0</v>
      </c>
      <c r="H59" s="169"/>
      <c r="I59" s="170"/>
      <c r="J59" s="170"/>
      <c r="K59" s="171"/>
      <c r="L59" s="176">
        <f>ROUND('1. Статистика'!G33,3)</f>
        <v>0</v>
      </c>
      <c r="M59" s="169"/>
      <c r="N59" s="170"/>
      <c r="O59" s="170"/>
      <c r="P59" s="173"/>
      <c r="Q59" s="176">
        <f>ROUND('1. Статистика'!H33,3)</f>
        <v>0</v>
      </c>
    </row>
    <row r="60" spans="1:17" s="25" customFormat="1" ht="15" customHeight="1" outlineLevel="2" x14ac:dyDescent="0.25">
      <c r="A60" s="24" t="s">
        <v>92</v>
      </c>
      <c r="B60" s="469" t="s">
        <v>32</v>
      </c>
      <c r="C60" s="169"/>
      <c r="D60" s="170"/>
      <c r="E60" s="170"/>
      <c r="F60" s="171"/>
      <c r="G60" s="176">
        <f>ROUND('1. Статистика'!F34,3)</f>
        <v>0</v>
      </c>
      <c r="H60" s="169"/>
      <c r="I60" s="170"/>
      <c r="J60" s="170"/>
      <c r="K60" s="171"/>
      <c r="L60" s="176">
        <f>ROUND('1. Статистика'!G34,3)</f>
        <v>0</v>
      </c>
      <c r="M60" s="169"/>
      <c r="N60" s="170"/>
      <c r="O60" s="170"/>
      <c r="P60" s="173"/>
      <c r="Q60" s="176">
        <f>ROUND('1. Статистика'!H34,3)</f>
        <v>0</v>
      </c>
    </row>
    <row r="61" spans="1:17" s="25" customFormat="1" ht="15" customHeight="1" outlineLevel="2" x14ac:dyDescent="0.25">
      <c r="A61" s="24" t="s">
        <v>93</v>
      </c>
      <c r="B61" s="470" t="s">
        <v>50</v>
      </c>
      <c r="C61" s="169"/>
      <c r="D61" s="170"/>
      <c r="E61" s="170"/>
      <c r="F61" s="171"/>
      <c r="G61" s="492">
        <f>ROUND('1. Статистика'!T305,3)</f>
        <v>0</v>
      </c>
      <c r="H61" s="169"/>
      <c r="I61" s="170"/>
      <c r="J61" s="170"/>
      <c r="K61" s="171"/>
      <c r="L61" s="492">
        <f>ROUND('1. Статистика'!U305,3)</f>
        <v>0</v>
      </c>
      <c r="M61" s="169"/>
      <c r="N61" s="170"/>
      <c r="O61" s="170"/>
      <c r="P61" s="173"/>
      <c r="Q61" s="492">
        <f>ROUND('1. Статистика'!V305,3)</f>
        <v>0</v>
      </c>
    </row>
    <row r="62" spans="1:17" s="25" customFormat="1" ht="15" customHeight="1" outlineLevel="2" x14ac:dyDescent="0.25">
      <c r="A62" s="24" t="s">
        <v>94</v>
      </c>
      <c r="B62" s="470" t="s">
        <v>50</v>
      </c>
      <c r="C62" s="169"/>
      <c r="D62" s="170"/>
      <c r="E62" s="170"/>
      <c r="F62" s="171"/>
      <c r="G62" s="492">
        <f>ROUND('1. Статистика'!T317,3)</f>
        <v>0</v>
      </c>
      <c r="H62" s="169"/>
      <c r="I62" s="170"/>
      <c r="J62" s="170"/>
      <c r="K62" s="171"/>
      <c r="L62" s="492">
        <f>ROUND('1. Статистика'!U317,3)</f>
        <v>0</v>
      </c>
      <c r="M62" s="169"/>
      <c r="N62" s="170"/>
      <c r="O62" s="170"/>
      <c r="P62" s="173"/>
      <c r="Q62" s="492">
        <f>ROUND('1. Статистика'!V317,3)</f>
        <v>0</v>
      </c>
    </row>
    <row r="63" spans="1:17" s="25" customFormat="1" ht="15" customHeight="1" outlineLevel="2" x14ac:dyDescent="0.25">
      <c r="A63" s="24" t="s">
        <v>95</v>
      </c>
      <c r="B63" s="470" t="s">
        <v>50</v>
      </c>
      <c r="C63" s="169"/>
      <c r="D63" s="170"/>
      <c r="E63" s="170"/>
      <c r="F63" s="171"/>
      <c r="G63" s="492">
        <f>ROUND('1. Статистика'!T329,3)</f>
        <v>0</v>
      </c>
      <c r="H63" s="169"/>
      <c r="I63" s="170"/>
      <c r="J63" s="170"/>
      <c r="K63" s="171"/>
      <c r="L63" s="492">
        <f>ROUND('1. Статистика'!U329,3)</f>
        <v>0</v>
      </c>
      <c r="M63" s="169"/>
      <c r="N63" s="170"/>
      <c r="O63" s="170"/>
      <c r="P63" s="173"/>
      <c r="Q63" s="492">
        <f>ROUND('1. Статистика'!V329,3)</f>
        <v>0</v>
      </c>
    </row>
    <row r="64" spans="1:17" ht="15" customHeight="1" outlineLevel="1" x14ac:dyDescent="0.25">
      <c r="A64" s="22" t="s">
        <v>6</v>
      </c>
      <c r="B64" s="468" t="s">
        <v>189</v>
      </c>
      <c r="C64" s="165">
        <f>ROUND($G$64*'1. Статистика'!D363,3)</f>
        <v>0</v>
      </c>
      <c r="D64" s="166">
        <f>ROUND(G64-(C64+E64+F64),3)</f>
        <v>0</v>
      </c>
      <c r="E64" s="177">
        <f>ROUND($G$64*'1. Статистика'!F363,3)</f>
        <v>0</v>
      </c>
      <c r="F64" s="167">
        <f>ROUND($G$64*'1. Статистика'!G363,3)</f>
        <v>0</v>
      </c>
      <c r="G64" s="244">
        <f>ROUND((G65*G68+G66*G69+G67*G70)/10,3)</f>
        <v>0</v>
      </c>
      <c r="H64" s="174">
        <f>ROUND($L$64*'1. Статистика'!D363,3)</f>
        <v>0</v>
      </c>
      <c r="I64" s="166">
        <f>ROUND(L64-(H64+J64+K64),3)</f>
        <v>0</v>
      </c>
      <c r="J64" s="179">
        <f>ROUND($L$64*'1. Статистика'!F363,3)</f>
        <v>0</v>
      </c>
      <c r="K64" s="167">
        <f>ROUND($L$64*'1. Статистика'!G363,3)</f>
        <v>0</v>
      </c>
      <c r="L64" s="244">
        <f>ROUND((L65*L68+L66*L69+L67*L70)/10,3)</f>
        <v>0</v>
      </c>
      <c r="M64" s="174">
        <f>ROUND($Q$64*'1. Статистика'!D363,3)</f>
        <v>0</v>
      </c>
      <c r="N64" s="166">
        <f>ROUND(Q64-(M64+O64+P64),3)</f>
        <v>0</v>
      </c>
      <c r="O64" s="179">
        <f>ROUND($Q$64*'1. Статистика'!F363,3)</f>
        <v>0</v>
      </c>
      <c r="P64" s="168">
        <f>ROUND($Q$64*'1. Статистика'!G363,3)</f>
        <v>0</v>
      </c>
      <c r="Q64" s="244">
        <f>ROUND((Q65*Q68+Q66*Q69+Q67*Q70)/10,3)</f>
        <v>0</v>
      </c>
    </row>
    <row r="65" spans="1:17" s="25" customFormat="1" ht="15" customHeight="1" outlineLevel="2" x14ac:dyDescent="0.25">
      <c r="A65" s="24" t="s">
        <v>90</v>
      </c>
      <c r="B65" s="469" t="s">
        <v>32</v>
      </c>
      <c r="C65" s="169"/>
      <c r="D65" s="170"/>
      <c r="E65" s="170"/>
      <c r="F65" s="171"/>
      <c r="G65" s="172">
        <f>ROUND('1. Статистика'!F36,3)</f>
        <v>0</v>
      </c>
      <c r="H65" s="169"/>
      <c r="I65" s="170"/>
      <c r="J65" s="170"/>
      <c r="K65" s="171"/>
      <c r="L65" s="172">
        <f>ROUND('1. Статистика'!G36,3)</f>
        <v>0</v>
      </c>
      <c r="M65" s="169"/>
      <c r="N65" s="170"/>
      <c r="O65" s="170"/>
      <c r="P65" s="173"/>
      <c r="Q65" s="172">
        <f>ROUND('1. Статистика'!H36,3)</f>
        <v>0</v>
      </c>
    </row>
    <row r="66" spans="1:17" s="25" customFormat="1" ht="15" customHeight="1" outlineLevel="2" x14ac:dyDescent="0.25">
      <c r="A66" s="24" t="s">
        <v>91</v>
      </c>
      <c r="B66" s="469" t="s">
        <v>32</v>
      </c>
      <c r="C66" s="169"/>
      <c r="D66" s="170"/>
      <c r="E66" s="170"/>
      <c r="F66" s="171"/>
      <c r="G66" s="176">
        <f>ROUND('1. Статистика'!F37,3)</f>
        <v>0</v>
      </c>
      <c r="H66" s="169"/>
      <c r="I66" s="170"/>
      <c r="J66" s="170"/>
      <c r="K66" s="171"/>
      <c r="L66" s="176">
        <f>ROUND('1. Статистика'!G37,3)</f>
        <v>0</v>
      </c>
      <c r="M66" s="169"/>
      <c r="N66" s="170"/>
      <c r="O66" s="170"/>
      <c r="P66" s="173"/>
      <c r="Q66" s="176">
        <f>ROUND('1. Статистика'!H37,3)</f>
        <v>0</v>
      </c>
    </row>
    <row r="67" spans="1:17" s="25" customFormat="1" ht="15" customHeight="1" outlineLevel="2" x14ac:dyDescent="0.25">
      <c r="A67" s="24" t="s">
        <v>92</v>
      </c>
      <c r="B67" s="469" t="s">
        <v>32</v>
      </c>
      <c r="C67" s="169"/>
      <c r="D67" s="170"/>
      <c r="E67" s="170"/>
      <c r="F67" s="171"/>
      <c r="G67" s="176">
        <f>ROUND('1. Статистика'!F38,3)</f>
        <v>0</v>
      </c>
      <c r="H67" s="169"/>
      <c r="I67" s="170"/>
      <c r="J67" s="170"/>
      <c r="K67" s="171"/>
      <c r="L67" s="176">
        <f>ROUND('1. Статистика'!G38,3)</f>
        <v>0</v>
      </c>
      <c r="M67" s="169"/>
      <c r="N67" s="170"/>
      <c r="O67" s="170"/>
      <c r="P67" s="173"/>
      <c r="Q67" s="176">
        <f>ROUND('1. Статистика'!H38,3)</f>
        <v>0</v>
      </c>
    </row>
    <row r="68" spans="1:17" s="25" customFormat="1" ht="15" customHeight="1" outlineLevel="2" x14ac:dyDescent="0.25">
      <c r="A68" s="24" t="s">
        <v>93</v>
      </c>
      <c r="B68" s="470" t="s">
        <v>50</v>
      </c>
      <c r="C68" s="169"/>
      <c r="D68" s="170"/>
      <c r="E68" s="170"/>
      <c r="F68" s="171"/>
      <c r="G68" s="492">
        <f>ROUND('1. Статистика'!T306,3)</f>
        <v>0</v>
      </c>
      <c r="H68" s="169"/>
      <c r="I68" s="170"/>
      <c r="J68" s="170"/>
      <c r="K68" s="171"/>
      <c r="L68" s="492">
        <f>ROUND('1. Статистика'!U306,3)</f>
        <v>0</v>
      </c>
      <c r="M68" s="169"/>
      <c r="N68" s="170"/>
      <c r="O68" s="170"/>
      <c r="P68" s="173"/>
      <c r="Q68" s="492">
        <f>ROUND('1. Статистика'!V306,3)</f>
        <v>0</v>
      </c>
    </row>
    <row r="69" spans="1:17" s="25" customFormat="1" ht="15" customHeight="1" outlineLevel="2" x14ac:dyDescent="0.25">
      <c r="A69" s="24" t="s">
        <v>94</v>
      </c>
      <c r="B69" s="470" t="s">
        <v>50</v>
      </c>
      <c r="C69" s="169"/>
      <c r="D69" s="170"/>
      <c r="E69" s="170"/>
      <c r="F69" s="171"/>
      <c r="G69" s="492">
        <f>ROUND('1. Статистика'!T318,3)</f>
        <v>0</v>
      </c>
      <c r="H69" s="169"/>
      <c r="I69" s="170"/>
      <c r="J69" s="170"/>
      <c r="K69" s="171"/>
      <c r="L69" s="492">
        <f>ROUND('1. Статистика'!U318,3)</f>
        <v>0</v>
      </c>
      <c r="M69" s="169"/>
      <c r="N69" s="170"/>
      <c r="O69" s="170"/>
      <c r="P69" s="173"/>
      <c r="Q69" s="492">
        <f>ROUND('1. Статистика'!V318,3)</f>
        <v>0</v>
      </c>
    </row>
    <row r="70" spans="1:17" s="25" customFormat="1" ht="15" customHeight="1" outlineLevel="2" x14ac:dyDescent="0.25">
      <c r="A70" s="24" t="s">
        <v>95</v>
      </c>
      <c r="B70" s="470" t="s">
        <v>50</v>
      </c>
      <c r="C70" s="169"/>
      <c r="D70" s="170"/>
      <c r="E70" s="170"/>
      <c r="F70" s="171"/>
      <c r="G70" s="492">
        <f>ROUND('1. Статистика'!T330,3)</f>
        <v>0</v>
      </c>
      <c r="H70" s="169"/>
      <c r="I70" s="170"/>
      <c r="J70" s="170"/>
      <c r="K70" s="171"/>
      <c r="L70" s="492">
        <f>ROUND('1. Статистика'!U330,3)</f>
        <v>0</v>
      </c>
      <c r="M70" s="169"/>
      <c r="N70" s="170"/>
      <c r="O70" s="170"/>
      <c r="P70" s="173"/>
      <c r="Q70" s="492">
        <f>ROUND('1. Статистика'!V330,3)</f>
        <v>0</v>
      </c>
    </row>
    <row r="71" spans="1:17" ht="15" customHeight="1" outlineLevel="1" x14ac:dyDescent="0.25">
      <c r="A71" s="22" t="s">
        <v>7</v>
      </c>
      <c r="B71" s="468" t="s">
        <v>189</v>
      </c>
      <c r="C71" s="165">
        <f>ROUND($G$71*'1. Статистика'!D364,3)</f>
        <v>0</v>
      </c>
      <c r="D71" s="166">
        <f>ROUND(G71-(C71+E71+F71),3)</f>
        <v>0</v>
      </c>
      <c r="E71" s="177">
        <f>ROUND($G$71*'1. Статистика'!F364,3)</f>
        <v>20.689</v>
      </c>
      <c r="F71" s="167">
        <f>ROUND($G$71*'1. Статистика'!G364,3)</f>
        <v>13.061</v>
      </c>
      <c r="G71" s="244">
        <f>ROUND((G72*G75+G73*G76+G74*G77)/10,3)</f>
        <v>33.75</v>
      </c>
      <c r="H71" s="174">
        <f>ROUND($L$71*'1. Статистика'!D364,3)</f>
        <v>0</v>
      </c>
      <c r="I71" s="166">
        <f>ROUND(L71-(H71+J71+K71),3)</f>
        <v>0</v>
      </c>
      <c r="J71" s="179">
        <f>ROUND($L$71*'1. Статистика'!F364,3)</f>
        <v>17.350999999999999</v>
      </c>
      <c r="K71" s="167">
        <f>ROUND($L$71*'1. Статистика'!G364,3)</f>
        <v>10.954000000000001</v>
      </c>
      <c r="L71" s="244">
        <f>ROUND((L72*L75+L73*L76+L74*L77)/10,3)</f>
        <v>28.305</v>
      </c>
      <c r="M71" s="174">
        <f>ROUND($Q$71*'1. Статистика'!D364,3)</f>
        <v>0</v>
      </c>
      <c r="N71" s="166">
        <f>ROUND(Q71-(M71+O71+P71),3)</f>
        <v>0</v>
      </c>
      <c r="O71" s="179">
        <f>ROUND($Q$71*'1. Статистика'!F364,3)</f>
        <v>17.350999999999999</v>
      </c>
      <c r="P71" s="168">
        <f>ROUND($Q$71*'1. Статистика'!G364,3)</f>
        <v>10.954000000000001</v>
      </c>
      <c r="Q71" s="244">
        <f>ROUND((Q72*Q75+Q73*Q76+Q74*Q77)/10,3)</f>
        <v>28.305</v>
      </c>
    </row>
    <row r="72" spans="1:17" s="25" customFormat="1" ht="15" customHeight="1" outlineLevel="2" x14ac:dyDescent="0.25">
      <c r="A72" s="24" t="s">
        <v>90</v>
      </c>
      <c r="B72" s="469" t="s">
        <v>32</v>
      </c>
      <c r="C72" s="169"/>
      <c r="D72" s="170"/>
      <c r="E72" s="170"/>
      <c r="F72" s="171"/>
      <c r="G72" s="172">
        <f>ROUND('1. Статистика'!F40,3)</f>
        <v>4.41</v>
      </c>
      <c r="H72" s="169"/>
      <c r="I72" s="170"/>
      <c r="J72" s="170"/>
      <c r="K72" s="171"/>
      <c r="L72" s="172">
        <f>ROUND('1. Статистика'!G40,3)</f>
        <v>4.41</v>
      </c>
      <c r="M72" s="169"/>
      <c r="N72" s="170"/>
      <c r="O72" s="170"/>
      <c r="P72" s="173"/>
      <c r="Q72" s="172">
        <f>ROUND('1. Статистика'!H40,3)</f>
        <v>4.41</v>
      </c>
    </row>
    <row r="73" spans="1:17" s="25" customFormat="1" ht="15" customHeight="1" outlineLevel="2" x14ac:dyDescent="0.25">
      <c r="A73" s="24" t="s">
        <v>91</v>
      </c>
      <c r="B73" s="469" t="s">
        <v>32</v>
      </c>
      <c r="C73" s="169"/>
      <c r="D73" s="170"/>
      <c r="E73" s="170"/>
      <c r="F73" s="171"/>
      <c r="G73" s="176">
        <f>ROUND('1. Статистика'!F41,3)</f>
        <v>2.7</v>
      </c>
      <c r="H73" s="169"/>
      <c r="I73" s="170"/>
      <c r="J73" s="170"/>
      <c r="K73" s="171"/>
      <c r="L73" s="176">
        <f>ROUND('1. Статистика'!G41,3)</f>
        <v>2.7</v>
      </c>
      <c r="M73" s="169"/>
      <c r="N73" s="170"/>
      <c r="O73" s="170"/>
      <c r="P73" s="173"/>
      <c r="Q73" s="176">
        <f>ROUND('1. Статистика'!H41,3)</f>
        <v>2.7</v>
      </c>
    </row>
    <row r="74" spans="1:17" s="25" customFormat="1" ht="15" customHeight="1" outlineLevel="2" x14ac:dyDescent="0.25">
      <c r="A74" s="24" t="s">
        <v>92</v>
      </c>
      <c r="B74" s="469" t="s">
        <v>32</v>
      </c>
      <c r="C74" s="169"/>
      <c r="D74" s="170"/>
      <c r="E74" s="170"/>
      <c r="F74" s="171"/>
      <c r="G74" s="176">
        <f>ROUND('1. Статистика'!F42,3)</f>
        <v>0</v>
      </c>
      <c r="H74" s="169"/>
      <c r="I74" s="170"/>
      <c r="J74" s="170"/>
      <c r="K74" s="171"/>
      <c r="L74" s="176">
        <f>ROUND('1. Статистика'!G42,3)</f>
        <v>0</v>
      </c>
      <c r="M74" s="169"/>
      <c r="N74" s="170"/>
      <c r="O74" s="170"/>
      <c r="P74" s="173"/>
      <c r="Q74" s="176">
        <f>ROUND('1. Статистика'!H42,3)</f>
        <v>0</v>
      </c>
    </row>
    <row r="75" spans="1:17" s="25" customFormat="1" ht="15" customHeight="1" outlineLevel="2" x14ac:dyDescent="0.25">
      <c r="A75" s="24" t="s">
        <v>93</v>
      </c>
      <c r="B75" s="470" t="s">
        <v>50</v>
      </c>
      <c r="C75" s="169"/>
      <c r="D75" s="170"/>
      <c r="E75" s="170"/>
      <c r="F75" s="171"/>
      <c r="G75" s="492">
        <v>45</v>
      </c>
      <c r="H75" s="169"/>
      <c r="I75" s="170"/>
      <c r="J75" s="170"/>
      <c r="K75" s="171"/>
      <c r="L75" s="492">
        <v>40</v>
      </c>
      <c r="M75" s="169"/>
      <c r="N75" s="170"/>
      <c r="O75" s="170"/>
      <c r="P75" s="173"/>
      <c r="Q75" s="492">
        <v>40</v>
      </c>
    </row>
    <row r="76" spans="1:17" s="25" customFormat="1" ht="15" customHeight="1" outlineLevel="2" x14ac:dyDescent="0.25">
      <c r="A76" s="24" t="s">
        <v>94</v>
      </c>
      <c r="B76" s="470" t="s">
        <v>50</v>
      </c>
      <c r="C76" s="169"/>
      <c r="D76" s="170"/>
      <c r="E76" s="170"/>
      <c r="F76" s="171"/>
      <c r="G76" s="492">
        <v>51.5</v>
      </c>
      <c r="H76" s="169"/>
      <c r="I76" s="170"/>
      <c r="J76" s="170"/>
      <c r="K76" s="171"/>
      <c r="L76" s="492">
        <v>39.5</v>
      </c>
      <c r="M76" s="169"/>
      <c r="N76" s="170"/>
      <c r="O76" s="170"/>
      <c r="P76" s="173"/>
      <c r="Q76" s="492">
        <v>39.5</v>
      </c>
    </row>
    <row r="77" spans="1:17" s="25" customFormat="1" ht="15" customHeight="1" outlineLevel="2" x14ac:dyDescent="0.25">
      <c r="A77" s="24" t="s">
        <v>95</v>
      </c>
      <c r="B77" s="470" t="s">
        <v>50</v>
      </c>
      <c r="C77" s="169"/>
      <c r="D77" s="170"/>
      <c r="E77" s="170"/>
      <c r="F77" s="171"/>
      <c r="G77" s="492">
        <v>0</v>
      </c>
      <c r="H77" s="169"/>
      <c r="I77" s="170"/>
      <c r="J77" s="170"/>
      <c r="K77" s="171"/>
      <c r="L77" s="492">
        <v>0</v>
      </c>
      <c r="M77" s="169"/>
      <c r="N77" s="170"/>
      <c r="O77" s="170"/>
      <c r="P77" s="173"/>
      <c r="Q77" s="492">
        <v>0</v>
      </c>
    </row>
    <row r="78" spans="1:17" ht="15" customHeight="1" outlineLevel="1" x14ac:dyDescent="0.25">
      <c r="A78" s="22" t="s">
        <v>8</v>
      </c>
      <c r="B78" s="468" t="s">
        <v>189</v>
      </c>
      <c r="C78" s="165">
        <f>ROUND($G$78*'1. Статистика'!D365,3)</f>
        <v>0</v>
      </c>
      <c r="D78" s="166">
        <f>ROUND(G78-(C78+E78+F78),3)</f>
        <v>0</v>
      </c>
      <c r="E78" s="177">
        <f>ROUND($G$78*'1. Статистика'!F365,3)</f>
        <v>0</v>
      </c>
      <c r="F78" s="167">
        <f>ROUND($G$78*'1. Статистика'!G365,3)</f>
        <v>0</v>
      </c>
      <c r="G78" s="244">
        <f>ROUND((G79*G82+G80*G83+G81*G84)/10,3)</f>
        <v>0</v>
      </c>
      <c r="H78" s="174">
        <f>ROUND($L$78*'1. Статистика'!D365,3)</f>
        <v>0</v>
      </c>
      <c r="I78" s="166">
        <f>ROUND(L78-(H78+J78+K78),3)</f>
        <v>0</v>
      </c>
      <c r="J78" s="179">
        <f>ROUND($L$78*'1. Статистика'!F365,3)</f>
        <v>0</v>
      </c>
      <c r="K78" s="167">
        <f>ROUND($L$78*'1. Статистика'!G365,3)</f>
        <v>0</v>
      </c>
      <c r="L78" s="244">
        <f>ROUND((L79*L82+L80*L83+L81*L84)/10,3)</f>
        <v>0</v>
      </c>
      <c r="M78" s="174">
        <f>ROUND($Q$78*'1. Статистика'!D365,3)</f>
        <v>0</v>
      </c>
      <c r="N78" s="166">
        <f>ROUND(Q78-(M78+O78+P78),3)</f>
        <v>0</v>
      </c>
      <c r="O78" s="179">
        <f>ROUND($Q$78*'1. Статистика'!F365,3)</f>
        <v>0</v>
      </c>
      <c r="P78" s="168">
        <f>ROUND($Q$78*'1. Статистика'!G365,3)</f>
        <v>0</v>
      </c>
      <c r="Q78" s="244">
        <f>ROUND((Q79*Q82+Q80*Q83+Q81*Q84)/10,3)</f>
        <v>0</v>
      </c>
    </row>
    <row r="79" spans="1:17" s="25" customFormat="1" ht="15" customHeight="1" outlineLevel="2" x14ac:dyDescent="0.25">
      <c r="A79" s="24" t="s">
        <v>90</v>
      </c>
      <c r="B79" s="469" t="s">
        <v>32</v>
      </c>
      <c r="C79" s="169"/>
      <c r="D79" s="170"/>
      <c r="E79" s="170"/>
      <c r="F79" s="171"/>
      <c r="G79" s="172">
        <f>ROUND('1. Статистика'!F44,3)</f>
        <v>0</v>
      </c>
      <c r="H79" s="169"/>
      <c r="I79" s="170"/>
      <c r="J79" s="170"/>
      <c r="K79" s="171"/>
      <c r="L79" s="172">
        <f>ROUND('1. Статистика'!G44,3)</f>
        <v>0</v>
      </c>
      <c r="M79" s="169"/>
      <c r="N79" s="170"/>
      <c r="O79" s="170"/>
      <c r="P79" s="173"/>
      <c r="Q79" s="172">
        <f>ROUND('1. Статистика'!H44,3)</f>
        <v>0</v>
      </c>
    </row>
    <row r="80" spans="1:17" s="25" customFormat="1" ht="15" customHeight="1" outlineLevel="2" x14ac:dyDescent="0.25">
      <c r="A80" s="24" t="s">
        <v>91</v>
      </c>
      <c r="B80" s="469" t="s">
        <v>32</v>
      </c>
      <c r="C80" s="169"/>
      <c r="D80" s="170"/>
      <c r="E80" s="170"/>
      <c r="F80" s="171"/>
      <c r="G80" s="176">
        <f>ROUND('1. Статистика'!F45,3)</f>
        <v>0</v>
      </c>
      <c r="H80" s="169"/>
      <c r="I80" s="170"/>
      <c r="J80" s="170"/>
      <c r="K80" s="171"/>
      <c r="L80" s="172">
        <f>ROUND('1. Статистика'!G45,3)</f>
        <v>0</v>
      </c>
      <c r="M80" s="169"/>
      <c r="N80" s="170"/>
      <c r="O80" s="170"/>
      <c r="P80" s="173"/>
      <c r="Q80" s="172">
        <f>ROUND('1. Статистика'!H45,3)</f>
        <v>0</v>
      </c>
    </row>
    <row r="81" spans="1:17" s="25" customFormat="1" ht="15" customHeight="1" outlineLevel="2" x14ac:dyDescent="0.25">
      <c r="A81" s="24" t="s">
        <v>92</v>
      </c>
      <c r="B81" s="469" t="s">
        <v>32</v>
      </c>
      <c r="C81" s="169"/>
      <c r="D81" s="170"/>
      <c r="E81" s="170"/>
      <c r="F81" s="171"/>
      <c r="G81" s="176">
        <f>ROUND('1. Статистика'!F46,3)</f>
        <v>0</v>
      </c>
      <c r="H81" s="169"/>
      <c r="I81" s="170"/>
      <c r="J81" s="170"/>
      <c r="K81" s="171"/>
      <c r="L81" s="172">
        <f>ROUND('1. Статистика'!G46,3)</f>
        <v>0</v>
      </c>
      <c r="M81" s="169"/>
      <c r="N81" s="170"/>
      <c r="O81" s="170"/>
      <c r="P81" s="173"/>
      <c r="Q81" s="172">
        <f>ROUND('1. Статистика'!H46,3)</f>
        <v>0</v>
      </c>
    </row>
    <row r="82" spans="1:17" s="25" customFormat="1" ht="15" customHeight="1" outlineLevel="2" x14ac:dyDescent="0.25">
      <c r="A82" s="24" t="s">
        <v>93</v>
      </c>
      <c r="B82" s="470" t="s">
        <v>50</v>
      </c>
      <c r="C82" s="169"/>
      <c r="D82" s="170"/>
      <c r="E82" s="170"/>
      <c r="F82" s="171"/>
      <c r="G82" s="492">
        <f>ROUND('1. Статистика'!T308,3)</f>
        <v>0</v>
      </c>
      <c r="H82" s="169"/>
      <c r="I82" s="170"/>
      <c r="J82" s="170"/>
      <c r="K82" s="171"/>
      <c r="L82" s="492">
        <f>ROUND('1. Статистика'!U308,3)</f>
        <v>0</v>
      </c>
      <c r="M82" s="169"/>
      <c r="N82" s="170"/>
      <c r="O82" s="170"/>
      <c r="P82" s="173"/>
      <c r="Q82" s="492">
        <f>ROUND('1. Статистика'!V308,3)</f>
        <v>0</v>
      </c>
    </row>
    <row r="83" spans="1:17" s="25" customFormat="1" ht="15" customHeight="1" outlineLevel="2" x14ac:dyDescent="0.25">
      <c r="A83" s="24" t="s">
        <v>94</v>
      </c>
      <c r="B83" s="470" t="s">
        <v>50</v>
      </c>
      <c r="C83" s="169"/>
      <c r="D83" s="170"/>
      <c r="E83" s="170"/>
      <c r="F83" s="171"/>
      <c r="G83" s="492">
        <f>ROUND('1. Статистика'!T320,3)</f>
        <v>0</v>
      </c>
      <c r="H83" s="169"/>
      <c r="I83" s="170"/>
      <c r="J83" s="170"/>
      <c r="K83" s="171"/>
      <c r="L83" s="492">
        <f>ROUND('1. Статистика'!U320,3)</f>
        <v>0</v>
      </c>
      <c r="M83" s="169"/>
      <c r="N83" s="170"/>
      <c r="O83" s="170"/>
      <c r="P83" s="173"/>
      <c r="Q83" s="492">
        <f>ROUND('1. Статистика'!V320,3)</f>
        <v>0</v>
      </c>
    </row>
    <row r="84" spans="1:17" s="25" customFormat="1" ht="15" customHeight="1" outlineLevel="2" x14ac:dyDescent="0.25">
      <c r="A84" s="24" t="s">
        <v>95</v>
      </c>
      <c r="B84" s="470" t="s">
        <v>50</v>
      </c>
      <c r="C84" s="169"/>
      <c r="D84" s="170"/>
      <c r="E84" s="170"/>
      <c r="F84" s="171"/>
      <c r="G84" s="492">
        <f>ROUND('1. Статистика'!T332,3)</f>
        <v>0</v>
      </c>
      <c r="H84" s="169"/>
      <c r="I84" s="170"/>
      <c r="J84" s="170"/>
      <c r="K84" s="171"/>
      <c r="L84" s="492">
        <f>ROUND('1. Статистика'!U332,3)</f>
        <v>0</v>
      </c>
      <c r="M84" s="169"/>
      <c r="N84" s="170"/>
      <c r="O84" s="170"/>
      <c r="P84" s="173"/>
      <c r="Q84" s="492">
        <f>ROUND('1. Статистика'!V332,3)</f>
        <v>0</v>
      </c>
    </row>
    <row r="85" spans="1:17" ht="15" customHeight="1" outlineLevel="1" x14ac:dyDescent="0.25">
      <c r="A85" s="22" t="s">
        <v>9</v>
      </c>
      <c r="B85" s="468" t="s">
        <v>189</v>
      </c>
      <c r="C85" s="165">
        <f>ROUND($G$85*'1. Статистика'!D366,3)</f>
        <v>0</v>
      </c>
      <c r="D85" s="166">
        <f>ROUND(G85-(C85+E85+F85),3)</f>
        <v>0</v>
      </c>
      <c r="E85" s="177">
        <f>ROUND($G$85*'1. Статистика'!F366,3)</f>
        <v>1.2E-2</v>
      </c>
      <c r="F85" s="167">
        <f>ROUND($G$85*'1. Статистика'!G366,3)</f>
        <v>0</v>
      </c>
      <c r="G85" s="244">
        <f>ROUND((G86*G89+G87*G90+G88*G91)/10,3)</f>
        <v>1.2E-2</v>
      </c>
      <c r="H85" s="174">
        <f>ROUND($L$85*'1. Статистика'!D366,3)</f>
        <v>0</v>
      </c>
      <c r="I85" s="166">
        <f>ROUND(L85-(H85+J85+K85),3)</f>
        <v>0</v>
      </c>
      <c r="J85" s="179">
        <f>ROUND($L$85*'1. Статистика'!F366,3)</f>
        <v>0.32</v>
      </c>
      <c r="K85" s="167">
        <f>ROUND($L$85*'1. Статистика'!G366,3)</f>
        <v>0</v>
      </c>
      <c r="L85" s="244">
        <f>ROUND((L86*L89+L87*L90+L88*L91)/10,3)</f>
        <v>0.32</v>
      </c>
      <c r="M85" s="174">
        <f>ROUND($Q$85*'1. Статистика'!D366,3)</f>
        <v>0</v>
      </c>
      <c r="N85" s="166">
        <f>ROUND(Q85-(M85+O85+P85),3)</f>
        <v>0</v>
      </c>
      <c r="O85" s="179">
        <f>ROUND($Q$85*'1. Статистика'!F366,3)</f>
        <v>0.32</v>
      </c>
      <c r="P85" s="168">
        <f>ROUND($Q$85*'1. Статистика'!G366,3)</f>
        <v>0</v>
      </c>
      <c r="Q85" s="244">
        <f>ROUND((Q86*Q89+Q87*Q90+Q88*Q91)/10,3)</f>
        <v>0.32</v>
      </c>
    </row>
    <row r="86" spans="1:17" s="25" customFormat="1" ht="15" customHeight="1" outlineLevel="2" x14ac:dyDescent="0.25">
      <c r="A86" s="24" t="s">
        <v>90</v>
      </c>
      <c r="B86" s="469" t="s">
        <v>32</v>
      </c>
      <c r="C86" s="169"/>
      <c r="D86" s="170"/>
      <c r="E86" s="170"/>
      <c r="F86" s="171"/>
      <c r="G86" s="172">
        <f>ROUND('1. Статистика'!F48,3)</f>
        <v>0</v>
      </c>
      <c r="H86" s="169"/>
      <c r="I86" s="170"/>
      <c r="J86" s="170"/>
      <c r="K86" s="171"/>
      <c r="L86" s="172">
        <f>ROUND('1. Статистика'!G48,3)</f>
        <v>0</v>
      </c>
      <c r="M86" s="169"/>
      <c r="N86" s="170"/>
      <c r="O86" s="170"/>
      <c r="P86" s="173"/>
      <c r="Q86" s="172">
        <f>ROUND('1. Статистика'!H48,3)</f>
        <v>0</v>
      </c>
    </row>
    <row r="87" spans="1:17" s="25" customFormat="1" ht="15" customHeight="1" outlineLevel="2" x14ac:dyDescent="0.25">
      <c r="A87" s="24" t="s">
        <v>91</v>
      </c>
      <c r="B87" s="469" t="s">
        <v>32</v>
      </c>
      <c r="C87" s="169"/>
      <c r="D87" s="170"/>
      <c r="E87" s="170"/>
      <c r="F87" s="171"/>
      <c r="G87" s="176">
        <f>ROUND('1. Статистика'!F49,3)</f>
        <v>0.04</v>
      </c>
      <c r="H87" s="169"/>
      <c r="I87" s="170"/>
      <c r="J87" s="170"/>
      <c r="K87" s="171"/>
      <c r="L87" s="176">
        <f>ROUND('1. Статистика'!G49,3)</f>
        <v>0.04</v>
      </c>
      <c r="M87" s="169"/>
      <c r="N87" s="170"/>
      <c r="O87" s="170"/>
      <c r="P87" s="173"/>
      <c r="Q87" s="176">
        <f>ROUND('1. Статистика'!H49,3)</f>
        <v>0.04</v>
      </c>
    </row>
    <row r="88" spans="1:17" s="25" customFormat="1" ht="15" customHeight="1" outlineLevel="2" x14ac:dyDescent="0.25">
      <c r="A88" s="24" t="s">
        <v>92</v>
      </c>
      <c r="B88" s="469" t="s">
        <v>32</v>
      </c>
      <c r="C88" s="169"/>
      <c r="D88" s="170"/>
      <c r="E88" s="170"/>
      <c r="F88" s="171"/>
      <c r="G88" s="176">
        <f>ROUND('1. Статистика'!F50,3)</f>
        <v>0</v>
      </c>
      <c r="H88" s="169"/>
      <c r="I88" s="170"/>
      <c r="J88" s="170"/>
      <c r="K88" s="171"/>
      <c r="L88" s="176">
        <f>ROUND('1. Статистика'!G50,3)</f>
        <v>0</v>
      </c>
      <c r="M88" s="169"/>
      <c r="N88" s="170"/>
      <c r="O88" s="170"/>
      <c r="P88" s="173"/>
      <c r="Q88" s="176">
        <f>ROUND('1. Статистика'!H50,3)</f>
        <v>0</v>
      </c>
    </row>
    <row r="89" spans="1:17" s="25" customFormat="1" ht="15" customHeight="1" outlineLevel="2" x14ac:dyDescent="0.25">
      <c r="A89" s="24" t="s">
        <v>93</v>
      </c>
      <c r="B89" s="470" t="s">
        <v>50</v>
      </c>
      <c r="C89" s="169"/>
      <c r="D89" s="170"/>
      <c r="E89" s="170"/>
      <c r="F89" s="171"/>
      <c r="G89" s="492">
        <v>0</v>
      </c>
      <c r="H89" s="169"/>
      <c r="I89" s="170"/>
      <c r="J89" s="170"/>
      <c r="K89" s="171"/>
      <c r="L89" s="492">
        <v>70.5</v>
      </c>
      <c r="M89" s="169"/>
      <c r="N89" s="170"/>
      <c r="O89" s="170"/>
      <c r="P89" s="173"/>
      <c r="Q89" s="492">
        <v>70.5</v>
      </c>
    </row>
    <row r="90" spans="1:17" s="25" customFormat="1" ht="15" customHeight="1" outlineLevel="2" x14ac:dyDescent="0.25">
      <c r="A90" s="24" t="s">
        <v>94</v>
      </c>
      <c r="B90" s="470" t="s">
        <v>50</v>
      </c>
      <c r="C90" s="169"/>
      <c r="D90" s="170"/>
      <c r="E90" s="170"/>
      <c r="F90" s="171"/>
      <c r="G90" s="492">
        <v>2.9</v>
      </c>
      <c r="H90" s="169"/>
      <c r="I90" s="170"/>
      <c r="J90" s="170"/>
      <c r="K90" s="171"/>
      <c r="L90" s="492">
        <v>80</v>
      </c>
      <c r="M90" s="169"/>
      <c r="N90" s="170"/>
      <c r="O90" s="170"/>
      <c r="P90" s="173"/>
      <c r="Q90" s="492">
        <v>80</v>
      </c>
    </row>
    <row r="91" spans="1:17" s="25" customFormat="1" ht="15" customHeight="1" outlineLevel="2" x14ac:dyDescent="0.25">
      <c r="A91" s="24" t="s">
        <v>95</v>
      </c>
      <c r="B91" s="470" t="s">
        <v>50</v>
      </c>
      <c r="C91" s="169"/>
      <c r="D91" s="170"/>
      <c r="E91" s="170"/>
      <c r="F91" s="171"/>
      <c r="G91" s="492">
        <v>0</v>
      </c>
      <c r="H91" s="169"/>
      <c r="I91" s="170"/>
      <c r="J91" s="170"/>
      <c r="K91" s="171"/>
      <c r="L91" s="492">
        <v>0</v>
      </c>
      <c r="M91" s="169"/>
      <c r="N91" s="170"/>
      <c r="O91" s="170"/>
      <c r="P91" s="173"/>
      <c r="Q91" s="492">
        <v>0</v>
      </c>
    </row>
    <row r="92" spans="1:17" ht="15" customHeight="1" outlineLevel="1" x14ac:dyDescent="0.25">
      <c r="A92" s="22" t="s">
        <v>10</v>
      </c>
      <c r="B92" s="468" t="s">
        <v>189</v>
      </c>
      <c r="C92" s="165">
        <f>ROUND($G$92*'1. Статистика'!D367,3)</f>
        <v>0</v>
      </c>
      <c r="D92" s="166">
        <f>ROUND(G92-(C92+E92+F92),3)</f>
        <v>0</v>
      </c>
      <c r="E92" s="166">
        <f>ROUND($G$92*'1. Статистика'!F367,3)</f>
        <v>0.31</v>
      </c>
      <c r="F92" s="167">
        <f>ROUND($G$92*'1. Статистика'!G367,3)</f>
        <v>0.20699999999999999</v>
      </c>
      <c r="G92" s="244">
        <f>ROUND((G93*G96+G94*G97+G95*G98)/10,3)</f>
        <v>0.51700000000000002</v>
      </c>
      <c r="H92" s="174">
        <f>ROUND($L$92*'1. Статистика'!D367,3)</f>
        <v>0</v>
      </c>
      <c r="I92" s="166">
        <f>ROUND(L92-(H92+J92+K92),3)</f>
        <v>0</v>
      </c>
      <c r="J92" s="179">
        <f>ROUND($L$92*'1. Статистика'!F367,3)</f>
        <v>0.44600000000000001</v>
      </c>
      <c r="K92" s="167">
        <f>ROUND($L$92*'1. Статистика'!G367,3)</f>
        <v>0.29799999999999999</v>
      </c>
      <c r="L92" s="244">
        <f>ROUND((L93*L96+L94*L97+L95*L98)/10,3)</f>
        <v>0.74399999999999999</v>
      </c>
      <c r="M92" s="174">
        <f>ROUND($Q$92*'1. Статистика'!D367,3)</f>
        <v>0</v>
      </c>
      <c r="N92" s="166">
        <f>ROUND(Q92-(M92+O92+P92),3)</f>
        <v>0</v>
      </c>
      <c r="O92" s="179">
        <f>ROUND($Q$92*'1. Статистика'!F367,3)</f>
        <v>0.44600000000000001</v>
      </c>
      <c r="P92" s="168">
        <f>ROUND($Q$92*'1. Статистика'!G367,3)</f>
        <v>0.29799999999999999</v>
      </c>
      <c r="Q92" s="244">
        <f>ROUND((Q93*Q96+Q94*Q97+Q95*Q98)/10,3)</f>
        <v>0.74399999999999999</v>
      </c>
    </row>
    <row r="93" spans="1:17" s="25" customFormat="1" ht="15" customHeight="1" outlineLevel="2" x14ac:dyDescent="0.25">
      <c r="A93" s="24" t="s">
        <v>90</v>
      </c>
      <c r="B93" s="469" t="s">
        <v>32</v>
      </c>
      <c r="C93" s="169"/>
      <c r="D93" s="170"/>
      <c r="E93" s="170"/>
      <c r="F93" s="171"/>
      <c r="G93" s="176">
        <f>ROUND('1. Статистика'!F52,3)</f>
        <v>0.1</v>
      </c>
      <c r="H93" s="169"/>
      <c r="I93" s="170"/>
      <c r="J93" s="170"/>
      <c r="K93" s="171"/>
      <c r="L93" s="172">
        <f>ROUND('1. Статистика'!G52,3)</f>
        <v>0.1</v>
      </c>
      <c r="M93" s="169"/>
      <c r="N93" s="170"/>
      <c r="O93" s="170"/>
      <c r="P93" s="173"/>
      <c r="Q93" s="172">
        <f>ROUND('1. Статистика'!H52,3)</f>
        <v>0.1</v>
      </c>
    </row>
    <row r="94" spans="1:17" s="25" customFormat="1" ht="15" customHeight="1" outlineLevel="2" x14ac:dyDescent="0.25">
      <c r="A94" s="24" t="s">
        <v>91</v>
      </c>
      <c r="B94" s="469" t="s">
        <v>32</v>
      </c>
      <c r="C94" s="169"/>
      <c r="D94" s="170"/>
      <c r="E94" s="170"/>
      <c r="F94" s="171"/>
      <c r="G94" s="176">
        <f>ROUND('1. Статистика'!F53,3)</f>
        <v>0.03</v>
      </c>
      <c r="H94" s="169"/>
      <c r="I94" s="170"/>
      <c r="J94" s="170"/>
      <c r="K94" s="171"/>
      <c r="L94" s="176">
        <f>ROUND('1. Статистика'!G53,3)</f>
        <v>0.03</v>
      </c>
      <c r="M94" s="169"/>
      <c r="N94" s="170"/>
      <c r="O94" s="170"/>
      <c r="P94" s="173"/>
      <c r="Q94" s="176">
        <f>ROUND('1. Статистика'!H53,3)</f>
        <v>0.03</v>
      </c>
    </row>
    <row r="95" spans="1:17" s="25" customFormat="1" ht="15" customHeight="1" outlineLevel="2" x14ac:dyDescent="0.25">
      <c r="A95" s="24" t="s">
        <v>92</v>
      </c>
      <c r="B95" s="469" t="s">
        <v>32</v>
      </c>
      <c r="C95" s="169"/>
      <c r="D95" s="170"/>
      <c r="E95" s="170"/>
      <c r="F95" s="171"/>
      <c r="G95" s="176">
        <f>ROUND('1. Статистика'!F54,3)</f>
        <v>0</v>
      </c>
      <c r="H95" s="169"/>
      <c r="I95" s="170"/>
      <c r="J95" s="170"/>
      <c r="K95" s="171"/>
      <c r="L95" s="176">
        <f>ROUND('1. Статистика'!G54,3)</f>
        <v>0</v>
      </c>
      <c r="M95" s="169"/>
      <c r="N95" s="170"/>
      <c r="O95" s="170"/>
      <c r="P95" s="173"/>
      <c r="Q95" s="176">
        <f>ROUND('1. Статистика'!H54,3)</f>
        <v>0</v>
      </c>
    </row>
    <row r="96" spans="1:17" s="25" customFormat="1" ht="15" customHeight="1" outlineLevel="2" x14ac:dyDescent="0.25">
      <c r="A96" s="24" t="s">
        <v>93</v>
      </c>
      <c r="B96" s="470" t="s">
        <v>50</v>
      </c>
      <c r="C96" s="169"/>
      <c r="D96" s="170"/>
      <c r="E96" s="170"/>
      <c r="F96" s="171"/>
      <c r="G96" s="492">
        <v>51.7</v>
      </c>
      <c r="H96" s="169"/>
      <c r="I96" s="170"/>
      <c r="J96" s="170"/>
      <c r="K96" s="171"/>
      <c r="L96" s="492">
        <v>54.9</v>
      </c>
      <c r="M96" s="169"/>
      <c r="N96" s="170"/>
      <c r="O96" s="170"/>
      <c r="P96" s="173"/>
      <c r="Q96" s="492">
        <v>54.9</v>
      </c>
    </row>
    <row r="97" spans="1:19" s="25" customFormat="1" ht="15" customHeight="1" outlineLevel="2" x14ac:dyDescent="0.25">
      <c r="A97" s="24" t="s">
        <v>94</v>
      </c>
      <c r="B97" s="470" t="s">
        <v>50</v>
      </c>
      <c r="C97" s="169"/>
      <c r="D97" s="170"/>
      <c r="E97" s="170"/>
      <c r="F97" s="171"/>
      <c r="G97" s="492">
        <v>0</v>
      </c>
      <c r="H97" s="169"/>
      <c r="I97" s="170"/>
      <c r="J97" s="170"/>
      <c r="K97" s="171"/>
      <c r="L97" s="492">
        <v>65</v>
      </c>
      <c r="M97" s="169"/>
      <c r="N97" s="170"/>
      <c r="O97" s="170"/>
      <c r="P97" s="173"/>
      <c r="Q97" s="492">
        <v>65</v>
      </c>
    </row>
    <row r="98" spans="1:19" s="25" customFormat="1" ht="15" customHeight="1" outlineLevel="2" x14ac:dyDescent="0.25">
      <c r="A98" s="24" t="s">
        <v>95</v>
      </c>
      <c r="B98" s="470" t="s">
        <v>50</v>
      </c>
      <c r="C98" s="169"/>
      <c r="D98" s="170"/>
      <c r="E98" s="170"/>
      <c r="F98" s="171"/>
      <c r="G98" s="492">
        <v>0</v>
      </c>
      <c r="H98" s="169"/>
      <c r="I98" s="170"/>
      <c r="J98" s="170"/>
      <c r="K98" s="171"/>
      <c r="L98" s="492">
        <v>0</v>
      </c>
      <c r="M98" s="169"/>
      <c r="N98" s="170"/>
      <c r="O98" s="170"/>
      <c r="P98" s="173"/>
      <c r="Q98" s="492">
        <v>0</v>
      </c>
    </row>
    <row r="99" spans="1:19" s="36" customFormat="1" ht="15" customHeight="1" x14ac:dyDescent="0.25">
      <c r="A99" s="237" t="s">
        <v>96</v>
      </c>
      <c r="B99" s="467" t="s">
        <v>189</v>
      </c>
      <c r="C99" s="238">
        <f t="shared" ref="C99:Q99" si="9">ROUND(C100+C103+C106+C109+C112+C115+C118+C121+C124+C127+C130,3)</f>
        <v>137.5</v>
      </c>
      <c r="D99" s="239">
        <f t="shared" si="9"/>
        <v>83.103999999999999</v>
      </c>
      <c r="E99" s="239">
        <f t="shared" si="9"/>
        <v>64.593000000000004</v>
      </c>
      <c r="F99" s="240">
        <f t="shared" si="9"/>
        <v>89.004999999999995</v>
      </c>
      <c r="G99" s="160">
        <f t="shared" si="9"/>
        <v>374.202</v>
      </c>
      <c r="H99" s="238">
        <f t="shared" si="9"/>
        <v>137.5</v>
      </c>
      <c r="I99" s="239">
        <f t="shared" si="9"/>
        <v>83.103999999999999</v>
      </c>
      <c r="J99" s="239">
        <f t="shared" si="9"/>
        <v>64.593000000000004</v>
      </c>
      <c r="K99" s="240">
        <f t="shared" si="9"/>
        <v>89.004999999999995</v>
      </c>
      <c r="L99" s="160">
        <f t="shared" si="9"/>
        <v>374.202</v>
      </c>
      <c r="M99" s="238">
        <f t="shared" si="9"/>
        <v>137.5</v>
      </c>
      <c r="N99" s="239">
        <f t="shared" si="9"/>
        <v>83.103999999999999</v>
      </c>
      <c r="O99" s="239">
        <f t="shared" si="9"/>
        <v>64.593000000000004</v>
      </c>
      <c r="P99" s="241">
        <f t="shared" si="9"/>
        <v>89.004999999999995</v>
      </c>
      <c r="Q99" s="160">
        <f t="shared" si="9"/>
        <v>374.202</v>
      </c>
    </row>
    <row r="100" spans="1:19" ht="15" customHeight="1" outlineLevel="1" x14ac:dyDescent="0.25">
      <c r="A100" s="22" t="s">
        <v>0</v>
      </c>
      <c r="B100" s="471" t="s">
        <v>189</v>
      </c>
      <c r="C100" s="165">
        <f t="shared" ref="C100:Q100" si="10">ROUND(C101+C102,3)</f>
        <v>0</v>
      </c>
      <c r="D100" s="166">
        <f t="shared" si="10"/>
        <v>52.701999999999998</v>
      </c>
      <c r="E100" s="166">
        <f t="shared" si="10"/>
        <v>15.016999999999999</v>
      </c>
      <c r="F100" s="167">
        <f t="shared" si="10"/>
        <v>46.52</v>
      </c>
      <c r="G100" s="244">
        <f t="shared" si="10"/>
        <v>114.239</v>
      </c>
      <c r="H100" s="165">
        <f t="shared" si="10"/>
        <v>0</v>
      </c>
      <c r="I100" s="166">
        <f t="shared" si="10"/>
        <v>52.701999999999998</v>
      </c>
      <c r="J100" s="166">
        <f t="shared" si="10"/>
        <v>15.016999999999999</v>
      </c>
      <c r="K100" s="167">
        <f t="shared" si="10"/>
        <v>46.52</v>
      </c>
      <c r="L100" s="244">
        <f t="shared" si="10"/>
        <v>114.239</v>
      </c>
      <c r="M100" s="165">
        <f t="shared" si="10"/>
        <v>0</v>
      </c>
      <c r="N100" s="166">
        <f t="shared" si="10"/>
        <v>52.701999999999998</v>
      </c>
      <c r="O100" s="166">
        <f t="shared" si="10"/>
        <v>15.016999999999999</v>
      </c>
      <c r="P100" s="168">
        <f t="shared" si="10"/>
        <v>46.52</v>
      </c>
      <c r="Q100" s="244">
        <f t="shared" si="10"/>
        <v>114.239</v>
      </c>
      <c r="R100" s="2"/>
    </row>
    <row r="101" spans="1:19" s="25" customFormat="1" ht="15" customHeight="1" outlineLevel="2" x14ac:dyDescent="0.25">
      <c r="A101" s="24" t="s">
        <v>97</v>
      </c>
      <c r="B101" s="472" t="s">
        <v>189</v>
      </c>
      <c r="C101" s="180">
        <f>ROUND('1. Статистика'!N129,3)</f>
        <v>0</v>
      </c>
      <c r="D101" s="181">
        <f>ROUND('1. Статистика'!O129,3)</f>
        <v>52.701999999999998</v>
      </c>
      <c r="E101" s="181">
        <f>ROUND('1. Статистика'!P129,3)</f>
        <v>15.016999999999999</v>
      </c>
      <c r="F101" s="182">
        <f>ROUND('1. Статистика'!Q129,3)</f>
        <v>46.52</v>
      </c>
      <c r="G101" s="172">
        <f>ROUND(SUM(C101:F101),3)</f>
        <v>114.239</v>
      </c>
      <c r="H101" s="180">
        <f>ROUND(C100,3)</f>
        <v>0</v>
      </c>
      <c r="I101" s="180">
        <f>ROUND(D100,3)</f>
        <v>52.701999999999998</v>
      </c>
      <c r="J101" s="180">
        <f>ROUND(E100,3)</f>
        <v>15.016999999999999</v>
      </c>
      <c r="K101" s="180">
        <f>ROUND(F100,3)</f>
        <v>46.52</v>
      </c>
      <c r="L101" s="172">
        <f>ROUND(SUM(H101:K101),3)</f>
        <v>114.239</v>
      </c>
      <c r="M101" s="180">
        <f>ROUND(H100,3)</f>
        <v>0</v>
      </c>
      <c r="N101" s="180">
        <f>ROUND(I100,3)</f>
        <v>52.701999999999998</v>
      </c>
      <c r="O101" s="180">
        <f>ROUND(J100,3)</f>
        <v>15.016999999999999</v>
      </c>
      <c r="P101" s="180">
        <f>ROUND(K100,3)</f>
        <v>46.52</v>
      </c>
      <c r="Q101" s="172">
        <f>ROUND(SUM(M101:P101),3)</f>
        <v>114.239</v>
      </c>
    </row>
    <row r="102" spans="1:19" s="25" customFormat="1" ht="15" customHeight="1" outlineLevel="2" x14ac:dyDescent="0.25">
      <c r="A102" s="24" t="s">
        <v>98</v>
      </c>
      <c r="B102" s="472" t="s">
        <v>189</v>
      </c>
      <c r="C102" s="493"/>
      <c r="D102" s="494"/>
      <c r="E102" s="494"/>
      <c r="F102" s="495"/>
      <c r="G102" s="172">
        <f>ROUND(SUM(C102:F102),3)</f>
        <v>0</v>
      </c>
      <c r="H102" s="493"/>
      <c r="I102" s="494"/>
      <c r="J102" s="494"/>
      <c r="K102" s="495"/>
      <c r="L102" s="172">
        <f>ROUND(SUM(H102:K102),3)</f>
        <v>0</v>
      </c>
      <c r="M102" s="493"/>
      <c r="N102" s="494"/>
      <c r="O102" s="494"/>
      <c r="P102" s="496"/>
      <c r="Q102" s="172">
        <f>ROUND(SUM(M102:P102),3)</f>
        <v>0</v>
      </c>
    </row>
    <row r="103" spans="1:19" ht="15" customHeight="1" outlineLevel="1" x14ac:dyDescent="0.25">
      <c r="A103" s="22" t="s">
        <v>1</v>
      </c>
      <c r="B103" s="471" t="s">
        <v>189</v>
      </c>
      <c r="C103" s="165">
        <f t="shared" ref="C103:Q103" si="11">ROUND(C104+C105,3)</f>
        <v>0</v>
      </c>
      <c r="D103" s="166">
        <f t="shared" si="11"/>
        <v>7.1890000000000001</v>
      </c>
      <c r="E103" s="166">
        <f t="shared" si="11"/>
        <v>1.931</v>
      </c>
      <c r="F103" s="167">
        <f t="shared" si="11"/>
        <v>15.9</v>
      </c>
      <c r="G103" s="244">
        <f t="shared" si="11"/>
        <v>25.02</v>
      </c>
      <c r="H103" s="165">
        <f t="shared" si="11"/>
        <v>0</v>
      </c>
      <c r="I103" s="166">
        <f t="shared" si="11"/>
        <v>7.1890000000000001</v>
      </c>
      <c r="J103" s="166">
        <f t="shared" si="11"/>
        <v>1.931</v>
      </c>
      <c r="K103" s="167">
        <f t="shared" si="11"/>
        <v>15.9</v>
      </c>
      <c r="L103" s="244">
        <f t="shared" si="11"/>
        <v>25.02</v>
      </c>
      <c r="M103" s="165">
        <f t="shared" si="11"/>
        <v>0</v>
      </c>
      <c r="N103" s="166">
        <f t="shared" si="11"/>
        <v>7.1890000000000001</v>
      </c>
      <c r="O103" s="166">
        <f t="shared" si="11"/>
        <v>1.931</v>
      </c>
      <c r="P103" s="168">
        <f t="shared" si="11"/>
        <v>15.9</v>
      </c>
      <c r="Q103" s="244">
        <f t="shared" si="11"/>
        <v>25.02</v>
      </c>
    </row>
    <row r="104" spans="1:19" s="25" customFormat="1" ht="15" customHeight="1" outlineLevel="2" x14ac:dyDescent="0.25">
      <c r="A104" s="24" t="s">
        <v>97</v>
      </c>
      <c r="B104" s="472" t="s">
        <v>189</v>
      </c>
      <c r="C104" s="180">
        <f>ROUND('1. Статистика'!N130,3)</f>
        <v>0</v>
      </c>
      <c r="D104" s="181">
        <f>ROUND('1. Статистика'!O130,3)</f>
        <v>7.1890000000000001</v>
      </c>
      <c r="E104" s="181">
        <f>ROUND('1. Статистика'!P130,3)</f>
        <v>1.931</v>
      </c>
      <c r="F104" s="182">
        <f>ROUND('1. Статистика'!Q130,3)</f>
        <v>15.9</v>
      </c>
      <c r="G104" s="172">
        <f>ROUND(SUM(C104:F104),3)</f>
        <v>25.02</v>
      </c>
      <c r="H104" s="180">
        <f>ROUND(C103,3)</f>
        <v>0</v>
      </c>
      <c r="I104" s="180">
        <f>ROUND(D103,3)</f>
        <v>7.1890000000000001</v>
      </c>
      <c r="J104" s="180">
        <f>ROUND(E103,3)</f>
        <v>1.931</v>
      </c>
      <c r="K104" s="180">
        <f>ROUND(F103,3)</f>
        <v>15.9</v>
      </c>
      <c r="L104" s="172">
        <f>ROUND(SUM(H104:K104),3)</f>
        <v>25.02</v>
      </c>
      <c r="M104" s="180">
        <f>ROUND(H103,3)</f>
        <v>0</v>
      </c>
      <c r="N104" s="180">
        <f>ROUND(I103,3)</f>
        <v>7.1890000000000001</v>
      </c>
      <c r="O104" s="180">
        <f>ROUND(J103,3)</f>
        <v>1.931</v>
      </c>
      <c r="P104" s="180">
        <f>ROUND(K103,3)</f>
        <v>15.9</v>
      </c>
      <c r="Q104" s="172">
        <f>ROUND(SUM(M104:P104),3)</f>
        <v>25.02</v>
      </c>
    </row>
    <row r="105" spans="1:19" s="25" customFormat="1" ht="15" customHeight="1" outlineLevel="2" x14ac:dyDescent="0.25">
      <c r="A105" s="24" t="s">
        <v>98</v>
      </c>
      <c r="B105" s="472" t="s">
        <v>189</v>
      </c>
      <c r="C105" s="493"/>
      <c r="D105" s="494"/>
      <c r="E105" s="494"/>
      <c r="F105" s="495"/>
      <c r="G105" s="172">
        <f>ROUND(SUM(C105:F105),3)</f>
        <v>0</v>
      </c>
      <c r="H105" s="493"/>
      <c r="I105" s="494"/>
      <c r="J105" s="494"/>
      <c r="K105" s="495"/>
      <c r="L105" s="172">
        <f>ROUND(SUM(H105:K105),3)</f>
        <v>0</v>
      </c>
      <c r="M105" s="493"/>
      <c r="N105" s="494"/>
      <c r="O105" s="494"/>
      <c r="P105" s="496"/>
      <c r="Q105" s="172">
        <f>ROUND(SUM(M105:P105),3)</f>
        <v>0</v>
      </c>
    </row>
    <row r="106" spans="1:19" ht="15" customHeight="1" outlineLevel="1" x14ac:dyDescent="0.25">
      <c r="A106" s="22" t="s">
        <v>2</v>
      </c>
      <c r="B106" s="471" t="s">
        <v>189</v>
      </c>
      <c r="C106" s="165">
        <f t="shared" ref="C106:Q106" si="12">ROUND(C107+C108,3)</f>
        <v>80</v>
      </c>
      <c r="D106" s="166">
        <f t="shared" si="12"/>
        <v>32.045000000000002</v>
      </c>
      <c r="E106" s="166">
        <f t="shared" si="12"/>
        <v>35.125</v>
      </c>
      <c r="F106" s="167">
        <f t="shared" si="12"/>
        <v>38.189</v>
      </c>
      <c r="G106" s="244">
        <f t="shared" si="12"/>
        <v>185.35900000000001</v>
      </c>
      <c r="H106" s="165">
        <f t="shared" si="12"/>
        <v>80</v>
      </c>
      <c r="I106" s="166">
        <f t="shared" si="12"/>
        <v>32.045000000000002</v>
      </c>
      <c r="J106" s="166">
        <f t="shared" si="12"/>
        <v>35.125</v>
      </c>
      <c r="K106" s="167">
        <f t="shared" si="12"/>
        <v>38.189</v>
      </c>
      <c r="L106" s="244">
        <f t="shared" si="12"/>
        <v>185.35900000000001</v>
      </c>
      <c r="M106" s="165">
        <f t="shared" si="12"/>
        <v>80</v>
      </c>
      <c r="N106" s="166">
        <f t="shared" si="12"/>
        <v>32.045000000000002</v>
      </c>
      <c r="O106" s="166">
        <f t="shared" si="12"/>
        <v>35.125</v>
      </c>
      <c r="P106" s="168">
        <f t="shared" si="12"/>
        <v>38.189</v>
      </c>
      <c r="Q106" s="244">
        <f t="shared" si="12"/>
        <v>185.35900000000001</v>
      </c>
    </row>
    <row r="107" spans="1:19" s="25" customFormat="1" ht="15" customHeight="1" outlineLevel="2" x14ac:dyDescent="0.25">
      <c r="A107" s="24" t="s">
        <v>97</v>
      </c>
      <c r="B107" s="472" t="s">
        <v>189</v>
      </c>
      <c r="C107" s="180">
        <f>ROUND('1. Статистика'!N131,3)</f>
        <v>80</v>
      </c>
      <c r="D107" s="181">
        <f>ROUND('1. Статистика'!O131,3)</f>
        <v>32.045000000000002</v>
      </c>
      <c r="E107" s="181">
        <f>ROUND('1. Статистика'!P131,3)</f>
        <v>35.125</v>
      </c>
      <c r="F107" s="182">
        <f>ROUND('1. Статистика'!Q131,3)</f>
        <v>38.189</v>
      </c>
      <c r="G107" s="172">
        <f>ROUND(SUM(C107:F107),3)</f>
        <v>185.35900000000001</v>
      </c>
      <c r="H107" s="180">
        <f>ROUND(C106,3)</f>
        <v>80</v>
      </c>
      <c r="I107" s="180">
        <f>ROUND(D106,3)</f>
        <v>32.045000000000002</v>
      </c>
      <c r="J107" s="180">
        <f>ROUND(E106,3)</f>
        <v>35.125</v>
      </c>
      <c r="K107" s="180">
        <f>ROUND(F106,3)</f>
        <v>38.189</v>
      </c>
      <c r="L107" s="172">
        <f>ROUND(SUM(H107:K107),3)</f>
        <v>185.35900000000001</v>
      </c>
      <c r="M107" s="180">
        <f>ROUND(H106,3)</f>
        <v>80</v>
      </c>
      <c r="N107" s="180">
        <f>ROUND(I106,3)</f>
        <v>32.045000000000002</v>
      </c>
      <c r="O107" s="180">
        <f>ROUND(J106,3)</f>
        <v>35.125</v>
      </c>
      <c r="P107" s="180">
        <f>ROUND(K106,3)</f>
        <v>38.189</v>
      </c>
      <c r="Q107" s="172">
        <f>ROUND(SUM(M107:P107),3)</f>
        <v>185.35900000000001</v>
      </c>
    </row>
    <row r="108" spans="1:19" s="25" customFormat="1" ht="15" customHeight="1" outlineLevel="2" x14ac:dyDescent="0.25">
      <c r="A108" s="24" t="s">
        <v>98</v>
      </c>
      <c r="B108" s="472" t="s">
        <v>189</v>
      </c>
      <c r="C108" s="493"/>
      <c r="D108" s="494"/>
      <c r="E108" s="494"/>
      <c r="F108" s="495"/>
      <c r="G108" s="172">
        <f>ROUND(SUM(C108:F108),3)</f>
        <v>0</v>
      </c>
      <c r="H108" s="493"/>
      <c r="I108" s="494"/>
      <c r="J108" s="494"/>
      <c r="K108" s="495"/>
      <c r="L108" s="172">
        <f>ROUND(SUM(H108:K108),3)</f>
        <v>0</v>
      </c>
      <c r="M108" s="493"/>
      <c r="N108" s="494"/>
      <c r="O108" s="494"/>
      <c r="P108" s="496"/>
      <c r="Q108" s="172">
        <f>ROUND(SUM(M108:P108),3)</f>
        <v>0</v>
      </c>
    </row>
    <row r="109" spans="1:19" ht="15" customHeight="1" outlineLevel="1" x14ac:dyDescent="0.25">
      <c r="A109" s="22" t="s">
        <v>3</v>
      </c>
      <c r="B109" s="471" t="s">
        <v>189</v>
      </c>
      <c r="C109" s="165">
        <f t="shared" ref="C109:Q109" si="13">ROUND(C110+C111,3)</f>
        <v>57.5</v>
      </c>
      <c r="D109" s="166">
        <f t="shared" si="13"/>
        <v>-14.7</v>
      </c>
      <c r="E109" s="166">
        <f t="shared" si="13"/>
        <v>12.202999999999999</v>
      </c>
      <c r="F109" s="167">
        <f t="shared" si="13"/>
        <v>-20.23</v>
      </c>
      <c r="G109" s="244">
        <f t="shared" si="13"/>
        <v>34.773000000000003</v>
      </c>
      <c r="H109" s="165">
        <f t="shared" si="13"/>
        <v>57.5</v>
      </c>
      <c r="I109" s="166">
        <f t="shared" si="13"/>
        <v>-14.7</v>
      </c>
      <c r="J109" s="166">
        <f t="shared" si="13"/>
        <v>12.202999999999999</v>
      </c>
      <c r="K109" s="167">
        <f t="shared" si="13"/>
        <v>-20.23</v>
      </c>
      <c r="L109" s="244">
        <f t="shared" si="13"/>
        <v>34.773000000000003</v>
      </c>
      <c r="M109" s="165">
        <f t="shared" si="13"/>
        <v>57.5</v>
      </c>
      <c r="N109" s="166">
        <f t="shared" si="13"/>
        <v>-14.7</v>
      </c>
      <c r="O109" s="166">
        <f t="shared" si="13"/>
        <v>12.202999999999999</v>
      </c>
      <c r="P109" s="168">
        <f t="shared" si="13"/>
        <v>-20.23</v>
      </c>
      <c r="Q109" s="244">
        <f t="shared" si="13"/>
        <v>34.773000000000003</v>
      </c>
      <c r="S109" s="2"/>
    </row>
    <row r="110" spans="1:19" s="25" customFormat="1" ht="15" customHeight="1" outlineLevel="2" x14ac:dyDescent="0.25">
      <c r="A110" s="24" t="s">
        <v>97</v>
      </c>
      <c r="B110" s="472" t="s">
        <v>189</v>
      </c>
      <c r="C110" s="180">
        <f>ROUND('1. Статистика'!N132,3)</f>
        <v>57.5</v>
      </c>
      <c r="D110" s="181">
        <f>ROUND('1. Статистика'!O132,3)</f>
        <v>6.3</v>
      </c>
      <c r="E110" s="181">
        <f>ROUND('1. Статистика'!P132,3)</f>
        <v>12.202999999999999</v>
      </c>
      <c r="F110" s="182">
        <f>ROUND('1. Статистика'!Q132,3)</f>
        <v>29.86</v>
      </c>
      <c r="G110" s="172">
        <f>ROUND(SUM(C110:F110),3)</f>
        <v>105.863</v>
      </c>
      <c r="H110" s="180">
        <f>ROUND(C109,3)</f>
        <v>57.5</v>
      </c>
      <c r="I110" s="180">
        <f>ROUND(D109,3)</f>
        <v>-14.7</v>
      </c>
      <c r="J110" s="180">
        <f>ROUND(E109,3)</f>
        <v>12.202999999999999</v>
      </c>
      <c r="K110" s="180">
        <f>ROUND(F109,3)</f>
        <v>-20.23</v>
      </c>
      <c r="L110" s="172">
        <f>ROUND(SUM(H110:K110),3)</f>
        <v>34.773000000000003</v>
      </c>
      <c r="M110" s="180">
        <f>ROUND(H109,3)</f>
        <v>57.5</v>
      </c>
      <c r="N110" s="180">
        <f>ROUND(I109,3)</f>
        <v>-14.7</v>
      </c>
      <c r="O110" s="180">
        <f>ROUND(J109,3)</f>
        <v>12.202999999999999</v>
      </c>
      <c r="P110" s="180">
        <f>ROUND(K109,3)</f>
        <v>-20.23</v>
      </c>
      <c r="Q110" s="172">
        <f>ROUND(SUM(M110:P110),3)</f>
        <v>34.773000000000003</v>
      </c>
    </row>
    <row r="111" spans="1:19" s="25" customFormat="1" ht="15" customHeight="1" outlineLevel="2" x14ac:dyDescent="0.25">
      <c r="A111" s="24" t="s">
        <v>98</v>
      </c>
      <c r="B111" s="472" t="s">
        <v>189</v>
      </c>
      <c r="C111" s="493"/>
      <c r="D111" s="596">
        <v>-21</v>
      </c>
      <c r="E111" s="596"/>
      <c r="F111" s="495">
        <v>-50.09</v>
      </c>
      <c r="G111" s="172">
        <f>ROUND(SUM(C111:F111),3)</f>
        <v>-71.09</v>
      </c>
      <c r="H111" s="493"/>
      <c r="I111" s="494"/>
      <c r="J111" s="494"/>
      <c r="K111" s="495"/>
      <c r="L111" s="172">
        <f>ROUND(SUM(H111:K111),3)</f>
        <v>0</v>
      </c>
      <c r="M111" s="493"/>
      <c r="N111" s="494"/>
      <c r="O111" s="494"/>
      <c r="P111" s="496"/>
      <c r="Q111" s="172">
        <f>ROUND(SUM(M111:P111),3)</f>
        <v>0</v>
      </c>
    </row>
    <row r="112" spans="1:19" ht="15" customHeight="1" outlineLevel="1" x14ac:dyDescent="0.25">
      <c r="A112" s="22" t="s">
        <v>4</v>
      </c>
      <c r="B112" s="471" t="s">
        <v>189</v>
      </c>
      <c r="C112" s="165">
        <f t="shared" ref="C112:Q112" si="14">ROUND(C113+C114,3)</f>
        <v>0</v>
      </c>
      <c r="D112" s="166">
        <f t="shared" si="14"/>
        <v>0.51400000000000001</v>
      </c>
      <c r="E112" s="166">
        <f t="shared" si="14"/>
        <v>0</v>
      </c>
      <c r="F112" s="167">
        <f t="shared" si="14"/>
        <v>2</v>
      </c>
      <c r="G112" s="244">
        <f t="shared" si="14"/>
        <v>2.5139999999999998</v>
      </c>
      <c r="H112" s="165">
        <f t="shared" si="14"/>
        <v>0</v>
      </c>
      <c r="I112" s="166">
        <f t="shared" si="14"/>
        <v>0.51400000000000001</v>
      </c>
      <c r="J112" s="166">
        <f t="shared" si="14"/>
        <v>0</v>
      </c>
      <c r="K112" s="167">
        <f t="shared" si="14"/>
        <v>2</v>
      </c>
      <c r="L112" s="244">
        <f t="shared" si="14"/>
        <v>2.5139999999999998</v>
      </c>
      <c r="M112" s="165">
        <f t="shared" si="14"/>
        <v>0</v>
      </c>
      <c r="N112" s="166">
        <f t="shared" si="14"/>
        <v>0.51400000000000001</v>
      </c>
      <c r="O112" s="166">
        <f t="shared" si="14"/>
        <v>0</v>
      </c>
      <c r="P112" s="168">
        <f t="shared" si="14"/>
        <v>2</v>
      </c>
      <c r="Q112" s="244">
        <f t="shared" si="14"/>
        <v>2.5139999999999998</v>
      </c>
    </row>
    <row r="113" spans="1:17" s="25" customFormat="1" ht="15" customHeight="1" outlineLevel="2" x14ac:dyDescent="0.25">
      <c r="A113" s="24" t="s">
        <v>97</v>
      </c>
      <c r="B113" s="472" t="s">
        <v>189</v>
      </c>
      <c r="C113" s="180">
        <f>ROUND('1. Статистика'!N133,3)</f>
        <v>0</v>
      </c>
      <c r="D113" s="181">
        <f>ROUND('1. Статистика'!O133,3)</f>
        <v>0.51400000000000001</v>
      </c>
      <c r="E113" s="181">
        <f>ROUND('1. Статистика'!P133,3)</f>
        <v>0</v>
      </c>
      <c r="F113" s="182">
        <f>ROUND('1. Статистика'!Q133,3)</f>
        <v>2</v>
      </c>
      <c r="G113" s="172">
        <f>ROUND(SUM(C113:F113),3)</f>
        <v>2.5139999999999998</v>
      </c>
      <c r="H113" s="180">
        <f>ROUND(C112,3)</f>
        <v>0</v>
      </c>
      <c r="I113" s="180">
        <f>ROUND(D112,3)</f>
        <v>0.51400000000000001</v>
      </c>
      <c r="J113" s="180">
        <f>ROUND(E112,3)</f>
        <v>0</v>
      </c>
      <c r="K113" s="180">
        <f>ROUND(F112,3)</f>
        <v>2</v>
      </c>
      <c r="L113" s="172">
        <f>ROUND(SUM(H113:K113),3)</f>
        <v>2.5139999999999998</v>
      </c>
      <c r="M113" s="180">
        <f>ROUND(H112,3)</f>
        <v>0</v>
      </c>
      <c r="N113" s="180">
        <f>ROUND(I112,3)</f>
        <v>0.51400000000000001</v>
      </c>
      <c r="O113" s="180">
        <f>ROUND(J112,3)</f>
        <v>0</v>
      </c>
      <c r="P113" s="180">
        <f>ROUND(K112,3)</f>
        <v>2</v>
      </c>
      <c r="Q113" s="172">
        <f>ROUND(SUM(M113:P113),3)</f>
        <v>2.5139999999999998</v>
      </c>
    </row>
    <row r="114" spans="1:17" s="25" customFormat="1" ht="15" customHeight="1" outlineLevel="2" x14ac:dyDescent="0.25">
      <c r="A114" s="24" t="s">
        <v>98</v>
      </c>
      <c r="B114" s="472" t="s">
        <v>189</v>
      </c>
      <c r="C114" s="493"/>
      <c r="D114" s="494"/>
      <c r="E114" s="494"/>
      <c r="F114" s="495"/>
      <c r="G114" s="172">
        <f>ROUND(SUM(C114:F114),3)</f>
        <v>0</v>
      </c>
      <c r="H114" s="493"/>
      <c r="I114" s="494"/>
      <c r="J114" s="494"/>
      <c r="K114" s="495"/>
      <c r="L114" s="172">
        <f>ROUND(SUM(H114:K114),3)</f>
        <v>0</v>
      </c>
      <c r="M114" s="493"/>
      <c r="N114" s="494"/>
      <c r="O114" s="494"/>
      <c r="P114" s="496"/>
      <c r="Q114" s="172">
        <f>ROUND(SUM(M114:P114),3)</f>
        <v>0</v>
      </c>
    </row>
    <row r="115" spans="1:17" ht="15" customHeight="1" outlineLevel="1" x14ac:dyDescent="0.25">
      <c r="A115" s="22" t="s">
        <v>5</v>
      </c>
      <c r="B115" s="471" t="s">
        <v>189</v>
      </c>
      <c r="C115" s="165">
        <f t="shared" ref="C115:Q115" si="15">ROUND(C116+C117,3)</f>
        <v>0</v>
      </c>
      <c r="D115" s="166">
        <f t="shared" si="15"/>
        <v>0</v>
      </c>
      <c r="E115" s="166">
        <f t="shared" si="15"/>
        <v>0</v>
      </c>
      <c r="F115" s="167">
        <f t="shared" si="15"/>
        <v>0</v>
      </c>
      <c r="G115" s="244">
        <f t="shared" si="15"/>
        <v>0</v>
      </c>
      <c r="H115" s="165">
        <f t="shared" si="15"/>
        <v>0</v>
      </c>
      <c r="I115" s="166">
        <f t="shared" si="15"/>
        <v>0</v>
      </c>
      <c r="J115" s="166">
        <f t="shared" si="15"/>
        <v>0</v>
      </c>
      <c r="K115" s="167">
        <f t="shared" si="15"/>
        <v>0</v>
      </c>
      <c r="L115" s="244">
        <f t="shared" si="15"/>
        <v>0</v>
      </c>
      <c r="M115" s="165">
        <f t="shared" si="15"/>
        <v>0</v>
      </c>
      <c r="N115" s="166">
        <f t="shared" si="15"/>
        <v>0</v>
      </c>
      <c r="O115" s="166">
        <f t="shared" si="15"/>
        <v>0</v>
      </c>
      <c r="P115" s="168">
        <f t="shared" si="15"/>
        <v>0</v>
      </c>
      <c r="Q115" s="244">
        <f t="shared" si="15"/>
        <v>0</v>
      </c>
    </row>
    <row r="116" spans="1:17" s="25" customFormat="1" ht="15" customHeight="1" outlineLevel="2" x14ac:dyDescent="0.25">
      <c r="A116" s="24" t="s">
        <v>97</v>
      </c>
      <c r="B116" s="472" t="s">
        <v>189</v>
      </c>
      <c r="C116" s="180">
        <f>ROUND('1. Статистика'!N134,3)</f>
        <v>0</v>
      </c>
      <c r="D116" s="181">
        <f>ROUND('1. Статистика'!O134,3)</f>
        <v>0</v>
      </c>
      <c r="E116" s="181">
        <f>ROUND('1. Статистика'!P134,3)</f>
        <v>0</v>
      </c>
      <c r="F116" s="182">
        <f>ROUND('1. Статистика'!Q134,3)</f>
        <v>0</v>
      </c>
      <c r="G116" s="172">
        <f>ROUND(SUM(C116:F116),3)</f>
        <v>0</v>
      </c>
      <c r="H116" s="180">
        <f>ROUND(C115,3)</f>
        <v>0</v>
      </c>
      <c r="I116" s="180">
        <f>ROUND(D115,3)</f>
        <v>0</v>
      </c>
      <c r="J116" s="180">
        <f>ROUND(E115,3)</f>
        <v>0</v>
      </c>
      <c r="K116" s="180">
        <f>ROUND(F115,3)</f>
        <v>0</v>
      </c>
      <c r="L116" s="172">
        <f>ROUND(SUM(H116:K116),3)</f>
        <v>0</v>
      </c>
      <c r="M116" s="180">
        <f>ROUND(H115,3)</f>
        <v>0</v>
      </c>
      <c r="N116" s="180">
        <f>ROUND(I115,3)</f>
        <v>0</v>
      </c>
      <c r="O116" s="180">
        <f>ROUND(J115,3)</f>
        <v>0</v>
      </c>
      <c r="P116" s="180">
        <f>ROUND(K115,3)</f>
        <v>0</v>
      </c>
      <c r="Q116" s="172">
        <f>ROUND(SUM(M116:P116),3)</f>
        <v>0</v>
      </c>
    </row>
    <row r="117" spans="1:17" s="25" customFormat="1" ht="15" customHeight="1" outlineLevel="2" x14ac:dyDescent="0.25">
      <c r="A117" s="24" t="s">
        <v>98</v>
      </c>
      <c r="B117" s="472" t="s">
        <v>189</v>
      </c>
      <c r="C117" s="493"/>
      <c r="D117" s="494"/>
      <c r="E117" s="494"/>
      <c r="F117" s="495"/>
      <c r="G117" s="172">
        <f>ROUND(SUM(C117:F117),3)</f>
        <v>0</v>
      </c>
      <c r="H117" s="493"/>
      <c r="I117" s="494"/>
      <c r="J117" s="494"/>
      <c r="K117" s="495"/>
      <c r="L117" s="172">
        <f>ROUND(SUM(H117:K117),3)</f>
        <v>0</v>
      </c>
      <c r="M117" s="493"/>
      <c r="N117" s="494"/>
      <c r="O117" s="494"/>
      <c r="P117" s="496"/>
      <c r="Q117" s="172">
        <f>ROUND(SUM(M117:P117),3)</f>
        <v>0</v>
      </c>
    </row>
    <row r="118" spans="1:17" ht="15" customHeight="1" outlineLevel="1" x14ac:dyDescent="0.25">
      <c r="A118" s="22" t="s">
        <v>6</v>
      </c>
      <c r="B118" s="471" t="s">
        <v>189</v>
      </c>
      <c r="C118" s="165">
        <f t="shared" ref="C118:Q118" si="16">ROUND(C119+C120,3)</f>
        <v>0</v>
      </c>
      <c r="D118" s="166">
        <f t="shared" si="16"/>
        <v>0</v>
      </c>
      <c r="E118" s="166">
        <f t="shared" si="16"/>
        <v>0</v>
      </c>
      <c r="F118" s="167">
        <f t="shared" si="16"/>
        <v>0</v>
      </c>
      <c r="G118" s="244">
        <f t="shared" si="16"/>
        <v>0</v>
      </c>
      <c r="H118" s="165">
        <f t="shared" si="16"/>
        <v>0</v>
      </c>
      <c r="I118" s="166">
        <f t="shared" si="16"/>
        <v>0</v>
      </c>
      <c r="J118" s="166">
        <f t="shared" si="16"/>
        <v>0</v>
      </c>
      <c r="K118" s="167">
        <f t="shared" si="16"/>
        <v>0</v>
      </c>
      <c r="L118" s="244">
        <f t="shared" si="16"/>
        <v>0</v>
      </c>
      <c r="M118" s="165">
        <f t="shared" si="16"/>
        <v>0</v>
      </c>
      <c r="N118" s="166">
        <f t="shared" si="16"/>
        <v>0</v>
      </c>
      <c r="O118" s="166">
        <f t="shared" si="16"/>
        <v>0</v>
      </c>
      <c r="P118" s="168">
        <f t="shared" si="16"/>
        <v>0</v>
      </c>
      <c r="Q118" s="244">
        <f t="shared" si="16"/>
        <v>0</v>
      </c>
    </row>
    <row r="119" spans="1:17" s="25" customFormat="1" ht="15" customHeight="1" outlineLevel="2" x14ac:dyDescent="0.25">
      <c r="A119" s="24" t="s">
        <v>97</v>
      </c>
      <c r="B119" s="472" t="s">
        <v>189</v>
      </c>
      <c r="C119" s="180">
        <f>ROUND('1. Статистика'!N135,3)</f>
        <v>0</v>
      </c>
      <c r="D119" s="181">
        <f>ROUND('1. Статистика'!O135,3)</f>
        <v>0</v>
      </c>
      <c r="E119" s="181">
        <f>ROUND('1. Статистика'!P135,3)</f>
        <v>0</v>
      </c>
      <c r="F119" s="182">
        <f>ROUND('1. Статистика'!Q135,3)</f>
        <v>0</v>
      </c>
      <c r="G119" s="172">
        <f>ROUND(SUM(C119:F119),3)</f>
        <v>0</v>
      </c>
      <c r="H119" s="180">
        <f>ROUND(C118,3)</f>
        <v>0</v>
      </c>
      <c r="I119" s="180">
        <f>ROUND(D118,3)</f>
        <v>0</v>
      </c>
      <c r="J119" s="180">
        <f>ROUND(E118,3)</f>
        <v>0</v>
      </c>
      <c r="K119" s="180">
        <f>ROUND(F118,3)</f>
        <v>0</v>
      </c>
      <c r="L119" s="172">
        <f>ROUND(SUM(H119:K119),3)</f>
        <v>0</v>
      </c>
      <c r="M119" s="180">
        <f>ROUND(H118,3)</f>
        <v>0</v>
      </c>
      <c r="N119" s="180">
        <f>ROUND(I118,3)</f>
        <v>0</v>
      </c>
      <c r="O119" s="180">
        <f>ROUND(J118,3)</f>
        <v>0</v>
      </c>
      <c r="P119" s="180">
        <f>ROUND(K118,3)</f>
        <v>0</v>
      </c>
      <c r="Q119" s="172">
        <f>ROUND(SUM(M119:P119),3)</f>
        <v>0</v>
      </c>
    </row>
    <row r="120" spans="1:17" s="25" customFormat="1" ht="15" customHeight="1" outlineLevel="2" x14ac:dyDescent="0.25">
      <c r="A120" s="24" t="s">
        <v>98</v>
      </c>
      <c r="B120" s="472" t="s">
        <v>189</v>
      </c>
      <c r="C120" s="493"/>
      <c r="D120" s="494"/>
      <c r="E120" s="494"/>
      <c r="F120" s="495"/>
      <c r="G120" s="172">
        <f>ROUND(SUM(C120:F120),3)</f>
        <v>0</v>
      </c>
      <c r="H120" s="493"/>
      <c r="I120" s="494"/>
      <c r="J120" s="494"/>
      <c r="K120" s="495"/>
      <c r="L120" s="172">
        <f>ROUND(SUM(H120:K120),3)</f>
        <v>0</v>
      </c>
      <c r="M120" s="493"/>
      <c r="N120" s="494"/>
      <c r="O120" s="494"/>
      <c r="P120" s="496"/>
      <c r="Q120" s="172">
        <f>ROUND(SUM(M120:P120),3)</f>
        <v>0</v>
      </c>
    </row>
    <row r="121" spans="1:17" ht="15" customHeight="1" outlineLevel="1" x14ac:dyDescent="0.25">
      <c r="A121" s="22" t="s">
        <v>7</v>
      </c>
      <c r="B121" s="471" t="s">
        <v>189</v>
      </c>
      <c r="C121" s="165">
        <f t="shared" ref="C121:Q121" si="17">ROUND(C122+C123,3)</f>
        <v>0</v>
      </c>
      <c r="D121" s="166">
        <f t="shared" si="17"/>
        <v>3.1</v>
      </c>
      <c r="E121" s="166">
        <f t="shared" si="17"/>
        <v>0</v>
      </c>
      <c r="F121" s="167">
        <f t="shared" si="17"/>
        <v>2.94</v>
      </c>
      <c r="G121" s="244">
        <f t="shared" si="17"/>
        <v>6.04</v>
      </c>
      <c r="H121" s="165">
        <f t="shared" si="17"/>
        <v>0</v>
      </c>
      <c r="I121" s="166">
        <f t="shared" si="17"/>
        <v>3.1</v>
      </c>
      <c r="J121" s="166">
        <f t="shared" si="17"/>
        <v>0</v>
      </c>
      <c r="K121" s="167">
        <f t="shared" si="17"/>
        <v>2.94</v>
      </c>
      <c r="L121" s="244">
        <f t="shared" si="17"/>
        <v>6.04</v>
      </c>
      <c r="M121" s="165">
        <f t="shared" si="17"/>
        <v>0</v>
      </c>
      <c r="N121" s="166">
        <f t="shared" si="17"/>
        <v>3.1</v>
      </c>
      <c r="O121" s="166">
        <f t="shared" si="17"/>
        <v>0</v>
      </c>
      <c r="P121" s="168">
        <f t="shared" si="17"/>
        <v>2.94</v>
      </c>
      <c r="Q121" s="244">
        <f t="shared" si="17"/>
        <v>6.04</v>
      </c>
    </row>
    <row r="122" spans="1:17" s="25" customFormat="1" ht="15" customHeight="1" outlineLevel="2" x14ac:dyDescent="0.25">
      <c r="A122" s="24" t="s">
        <v>97</v>
      </c>
      <c r="B122" s="472" t="s">
        <v>189</v>
      </c>
      <c r="C122" s="180">
        <f>ROUND('1. Статистика'!N136,3)</f>
        <v>0</v>
      </c>
      <c r="D122" s="181">
        <f>ROUND('1. Статистика'!O136,3)</f>
        <v>3.1</v>
      </c>
      <c r="E122" s="181">
        <f>ROUND('1. Статистика'!P136,3)</f>
        <v>0</v>
      </c>
      <c r="F122" s="182">
        <f>ROUND('1. Статистика'!Q136,3)</f>
        <v>0.94</v>
      </c>
      <c r="G122" s="172">
        <f>ROUND(SUM(C122:F122),3)</f>
        <v>4.04</v>
      </c>
      <c r="H122" s="180">
        <f>ROUND(C121,3)</f>
        <v>0</v>
      </c>
      <c r="I122" s="180">
        <f>ROUND(D121,3)</f>
        <v>3.1</v>
      </c>
      <c r="J122" s="180">
        <f>ROUND(E121,3)</f>
        <v>0</v>
      </c>
      <c r="K122" s="180">
        <f>ROUND(F121,3)</f>
        <v>2.94</v>
      </c>
      <c r="L122" s="172">
        <f>ROUND(SUM(H122:K122),3)</f>
        <v>6.04</v>
      </c>
      <c r="M122" s="180">
        <f>ROUND(H121,3)</f>
        <v>0</v>
      </c>
      <c r="N122" s="180">
        <f>ROUND(I121,3)</f>
        <v>3.1</v>
      </c>
      <c r="O122" s="180">
        <f>ROUND(J121,3)</f>
        <v>0</v>
      </c>
      <c r="P122" s="180">
        <f>ROUND(K121,3)</f>
        <v>2.94</v>
      </c>
      <c r="Q122" s="172">
        <f>ROUND(SUM(M122:P122),3)</f>
        <v>6.04</v>
      </c>
    </row>
    <row r="123" spans="1:17" s="25" customFormat="1" ht="15" customHeight="1" outlineLevel="2" x14ac:dyDescent="0.25">
      <c r="A123" s="24" t="s">
        <v>98</v>
      </c>
      <c r="B123" s="472" t="s">
        <v>189</v>
      </c>
      <c r="C123" s="493"/>
      <c r="D123" s="494"/>
      <c r="E123" s="494"/>
      <c r="F123" s="495">
        <v>2</v>
      </c>
      <c r="G123" s="172">
        <f>ROUND(SUM(C123:F123),3)</f>
        <v>2</v>
      </c>
      <c r="H123" s="493"/>
      <c r="I123" s="494"/>
      <c r="J123" s="494"/>
      <c r="K123" s="495"/>
      <c r="L123" s="172">
        <f>ROUND(SUM(H123:K123),3)</f>
        <v>0</v>
      </c>
      <c r="M123" s="493"/>
      <c r="N123" s="494"/>
      <c r="O123" s="494"/>
      <c r="P123" s="496"/>
      <c r="Q123" s="172">
        <f>ROUND(SUM(M123:P123),3)</f>
        <v>0</v>
      </c>
    </row>
    <row r="124" spans="1:17" ht="15" customHeight="1" outlineLevel="1" x14ac:dyDescent="0.25">
      <c r="A124" s="22" t="s">
        <v>8</v>
      </c>
      <c r="B124" s="471" t="s">
        <v>189</v>
      </c>
      <c r="C124" s="165">
        <f t="shared" ref="C124:Q124" si="18">ROUND(C125+C126,3)</f>
        <v>0</v>
      </c>
      <c r="D124" s="166">
        <f t="shared" si="18"/>
        <v>0</v>
      </c>
      <c r="E124" s="166">
        <f t="shared" si="18"/>
        <v>0</v>
      </c>
      <c r="F124" s="167">
        <f t="shared" si="18"/>
        <v>0</v>
      </c>
      <c r="G124" s="244">
        <f t="shared" si="18"/>
        <v>0</v>
      </c>
      <c r="H124" s="165">
        <f t="shared" si="18"/>
        <v>0</v>
      </c>
      <c r="I124" s="166">
        <f t="shared" si="18"/>
        <v>0</v>
      </c>
      <c r="J124" s="166">
        <f t="shared" si="18"/>
        <v>0</v>
      </c>
      <c r="K124" s="167">
        <f t="shared" si="18"/>
        <v>0</v>
      </c>
      <c r="L124" s="244">
        <f t="shared" si="18"/>
        <v>0</v>
      </c>
      <c r="M124" s="165">
        <f t="shared" si="18"/>
        <v>0</v>
      </c>
      <c r="N124" s="166">
        <f t="shared" si="18"/>
        <v>0</v>
      </c>
      <c r="O124" s="166">
        <f t="shared" si="18"/>
        <v>0</v>
      </c>
      <c r="P124" s="168">
        <f t="shared" si="18"/>
        <v>0</v>
      </c>
      <c r="Q124" s="244">
        <f t="shared" si="18"/>
        <v>0</v>
      </c>
    </row>
    <row r="125" spans="1:17" s="25" customFormat="1" ht="15" customHeight="1" outlineLevel="2" x14ac:dyDescent="0.25">
      <c r="A125" s="24" t="s">
        <v>97</v>
      </c>
      <c r="B125" s="472" t="s">
        <v>189</v>
      </c>
      <c r="C125" s="180">
        <f>ROUND('1. Статистика'!N137,3)</f>
        <v>0</v>
      </c>
      <c r="D125" s="181">
        <f>ROUND('1. Статистика'!O137,3)</f>
        <v>0</v>
      </c>
      <c r="E125" s="181">
        <f>ROUND('1. Статистика'!P137,3)</f>
        <v>0</v>
      </c>
      <c r="F125" s="182">
        <f>ROUND('1. Статистика'!Q137,3)</f>
        <v>0</v>
      </c>
      <c r="G125" s="172">
        <f>ROUND(SUM(C125:F125),3)</f>
        <v>0</v>
      </c>
      <c r="H125" s="180">
        <f>ROUND(C124,3)</f>
        <v>0</v>
      </c>
      <c r="I125" s="180">
        <f>ROUND(D124,3)</f>
        <v>0</v>
      </c>
      <c r="J125" s="180">
        <f>ROUND(E124,3)</f>
        <v>0</v>
      </c>
      <c r="K125" s="180">
        <f>ROUND(F124,3)</f>
        <v>0</v>
      </c>
      <c r="L125" s="172">
        <f>ROUND(SUM(H125:K125),3)</f>
        <v>0</v>
      </c>
      <c r="M125" s="180">
        <f>ROUND(H124,3)</f>
        <v>0</v>
      </c>
      <c r="N125" s="180">
        <f>ROUND(I124,3)</f>
        <v>0</v>
      </c>
      <c r="O125" s="180">
        <f>ROUND(J124,3)</f>
        <v>0</v>
      </c>
      <c r="P125" s="180">
        <f>ROUND(K124,3)</f>
        <v>0</v>
      </c>
      <c r="Q125" s="172">
        <f>ROUND(SUM(M125:P125),3)</f>
        <v>0</v>
      </c>
    </row>
    <row r="126" spans="1:17" s="25" customFormat="1" ht="15" customHeight="1" outlineLevel="2" x14ac:dyDescent="0.25">
      <c r="A126" s="24" t="s">
        <v>98</v>
      </c>
      <c r="B126" s="472" t="s">
        <v>189</v>
      </c>
      <c r="C126" s="493"/>
      <c r="D126" s="494"/>
      <c r="E126" s="494"/>
      <c r="F126" s="495"/>
      <c r="G126" s="172">
        <f>ROUND(SUM(C126:F126),3)</f>
        <v>0</v>
      </c>
      <c r="H126" s="493"/>
      <c r="I126" s="494"/>
      <c r="J126" s="494"/>
      <c r="K126" s="495"/>
      <c r="L126" s="172">
        <f>ROUND(SUM(H126:K126),3)</f>
        <v>0</v>
      </c>
      <c r="M126" s="493"/>
      <c r="N126" s="494"/>
      <c r="O126" s="494"/>
      <c r="P126" s="496"/>
      <c r="Q126" s="172">
        <f>ROUND(SUM(M126:P126),3)</f>
        <v>0</v>
      </c>
    </row>
    <row r="127" spans="1:17" ht="15" customHeight="1" outlineLevel="1" x14ac:dyDescent="0.25">
      <c r="A127" s="22" t="s">
        <v>9</v>
      </c>
      <c r="B127" s="471" t="s">
        <v>189</v>
      </c>
      <c r="C127" s="165">
        <f t="shared" ref="C127:Q127" si="19">ROUND(C128+C129,3)</f>
        <v>0</v>
      </c>
      <c r="D127" s="166">
        <f t="shared" si="19"/>
        <v>1.337</v>
      </c>
      <c r="E127" s="166">
        <f t="shared" si="19"/>
        <v>0.317</v>
      </c>
      <c r="F127" s="167">
        <f t="shared" si="19"/>
        <v>1.1359999999999999</v>
      </c>
      <c r="G127" s="244">
        <f t="shared" si="19"/>
        <v>2.79</v>
      </c>
      <c r="H127" s="165">
        <f t="shared" si="19"/>
        <v>0</v>
      </c>
      <c r="I127" s="166">
        <f t="shared" si="19"/>
        <v>1.337</v>
      </c>
      <c r="J127" s="166">
        <f t="shared" si="19"/>
        <v>0.317</v>
      </c>
      <c r="K127" s="167">
        <f t="shared" si="19"/>
        <v>1.1359999999999999</v>
      </c>
      <c r="L127" s="244">
        <f t="shared" si="19"/>
        <v>2.79</v>
      </c>
      <c r="M127" s="165">
        <f t="shared" si="19"/>
        <v>0</v>
      </c>
      <c r="N127" s="166">
        <f t="shared" si="19"/>
        <v>1.337</v>
      </c>
      <c r="O127" s="166">
        <f t="shared" si="19"/>
        <v>0.317</v>
      </c>
      <c r="P127" s="168">
        <f t="shared" si="19"/>
        <v>1.1359999999999999</v>
      </c>
      <c r="Q127" s="244">
        <f t="shared" si="19"/>
        <v>2.79</v>
      </c>
    </row>
    <row r="128" spans="1:17" s="25" customFormat="1" ht="15" customHeight="1" outlineLevel="2" x14ac:dyDescent="0.25">
      <c r="A128" s="24" t="s">
        <v>97</v>
      </c>
      <c r="B128" s="472" t="s">
        <v>189</v>
      </c>
      <c r="C128" s="180">
        <f>ROUND('1. Статистика'!N138,3)</f>
        <v>0</v>
      </c>
      <c r="D128" s="181">
        <f>ROUND('1. Статистика'!O138,3)</f>
        <v>1.337</v>
      </c>
      <c r="E128" s="181">
        <f>ROUND('1. Статистика'!P138,3)</f>
        <v>0.317</v>
      </c>
      <c r="F128" s="182">
        <f>ROUND('1. Статистика'!Q138,3)</f>
        <v>1.1359999999999999</v>
      </c>
      <c r="G128" s="172">
        <f>ROUND(SUM(C128:F128),3)</f>
        <v>2.79</v>
      </c>
      <c r="H128" s="180">
        <f>ROUND(C127,3)</f>
        <v>0</v>
      </c>
      <c r="I128" s="180">
        <f>ROUND(D127,3)</f>
        <v>1.337</v>
      </c>
      <c r="J128" s="180">
        <f>ROUND(E127,3)</f>
        <v>0.317</v>
      </c>
      <c r="K128" s="180">
        <f>ROUND(F127,3)</f>
        <v>1.1359999999999999</v>
      </c>
      <c r="L128" s="172">
        <f>ROUND(SUM(H128:K128),3)</f>
        <v>2.79</v>
      </c>
      <c r="M128" s="180">
        <f>ROUND(H127,3)</f>
        <v>0</v>
      </c>
      <c r="N128" s="180">
        <f>ROUND(I127,3)</f>
        <v>1.337</v>
      </c>
      <c r="O128" s="180">
        <f>ROUND(J127,3)</f>
        <v>0.317</v>
      </c>
      <c r="P128" s="180">
        <f>ROUND(K127,3)</f>
        <v>1.1359999999999999</v>
      </c>
      <c r="Q128" s="172">
        <f>ROUND(SUM(M128:P128),3)</f>
        <v>2.79</v>
      </c>
    </row>
    <row r="129" spans="1:20" s="25" customFormat="1" ht="15" customHeight="1" outlineLevel="2" x14ac:dyDescent="0.25">
      <c r="A129" s="24" t="s">
        <v>98</v>
      </c>
      <c r="B129" s="472" t="s">
        <v>189</v>
      </c>
      <c r="C129" s="493"/>
      <c r="D129" s="494"/>
      <c r="E129" s="494"/>
      <c r="F129" s="495"/>
      <c r="G129" s="172">
        <f>ROUND(SUM(C129:F129),3)</f>
        <v>0</v>
      </c>
      <c r="H129" s="493"/>
      <c r="I129" s="494"/>
      <c r="J129" s="494"/>
      <c r="K129" s="495"/>
      <c r="L129" s="172">
        <f>ROUND(SUM(H129:K129),3)</f>
        <v>0</v>
      </c>
      <c r="M129" s="493"/>
      <c r="N129" s="494"/>
      <c r="O129" s="494"/>
      <c r="P129" s="496"/>
      <c r="Q129" s="172">
        <f>ROUND(SUM(M129:P129),3)</f>
        <v>0</v>
      </c>
    </row>
    <row r="130" spans="1:20" ht="15" customHeight="1" outlineLevel="1" x14ac:dyDescent="0.25">
      <c r="A130" s="22" t="s">
        <v>10</v>
      </c>
      <c r="B130" s="471" t="s">
        <v>189</v>
      </c>
      <c r="C130" s="165">
        <f t="shared" ref="C130:Q130" si="20">ROUND(C131+C132,3)</f>
        <v>0</v>
      </c>
      <c r="D130" s="166">
        <f t="shared" si="20"/>
        <v>0.91700000000000004</v>
      </c>
      <c r="E130" s="166">
        <f t="shared" si="20"/>
        <v>0</v>
      </c>
      <c r="F130" s="167">
        <f t="shared" si="20"/>
        <v>2.5499999999999998</v>
      </c>
      <c r="G130" s="244">
        <f t="shared" si="20"/>
        <v>3.4670000000000001</v>
      </c>
      <c r="H130" s="165">
        <f t="shared" si="20"/>
        <v>0</v>
      </c>
      <c r="I130" s="166">
        <f t="shared" si="20"/>
        <v>0.91700000000000004</v>
      </c>
      <c r="J130" s="166">
        <f t="shared" si="20"/>
        <v>0</v>
      </c>
      <c r="K130" s="167">
        <f t="shared" si="20"/>
        <v>2.5499999999999998</v>
      </c>
      <c r="L130" s="244">
        <f t="shared" si="20"/>
        <v>3.4670000000000001</v>
      </c>
      <c r="M130" s="165">
        <f t="shared" si="20"/>
        <v>0</v>
      </c>
      <c r="N130" s="166">
        <f t="shared" si="20"/>
        <v>0.91700000000000004</v>
      </c>
      <c r="O130" s="166">
        <f t="shared" si="20"/>
        <v>0</v>
      </c>
      <c r="P130" s="168">
        <f t="shared" si="20"/>
        <v>2.5499999999999998</v>
      </c>
      <c r="Q130" s="244">
        <f t="shared" si="20"/>
        <v>3.4670000000000001</v>
      </c>
    </row>
    <row r="131" spans="1:20" s="25" customFormat="1" ht="15" customHeight="1" outlineLevel="2" x14ac:dyDescent="0.25">
      <c r="A131" s="24" t="s">
        <v>97</v>
      </c>
      <c r="B131" s="472" t="s">
        <v>189</v>
      </c>
      <c r="C131" s="180">
        <f>ROUND('1. Статистика'!N139,3)</f>
        <v>0</v>
      </c>
      <c r="D131" s="181">
        <f>ROUND('1. Статистика'!O139,3)</f>
        <v>0.91700000000000004</v>
      </c>
      <c r="E131" s="181">
        <f>ROUND('1. Статистика'!P139,3)</f>
        <v>0</v>
      </c>
      <c r="F131" s="182">
        <f>ROUND('1. Статистика'!Q139,3)</f>
        <v>0</v>
      </c>
      <c r="G131" s="172">
        <f>ROUND(SUM(C131:F131),3)</f>
        <v>0.91700000000000004</v>
      </c>
      <c r="H131" s="180">
        <f>ROUND(C130,3)</f>
        <v>0</v>
      </c>
      <c r="I131" s="180">
        <f>ROUND(D130,3)</f>
        <v>0.91700000000000004</v>
      </c>
      <c r="J131" s="180">
        <f>ROUND(E130,3)</f>
        <v>0</v>
      </c>
      <c r="K131" s="180">
        <f>ROUND(F130,3)</f>
        <v>2.5499999999999998</v>
      </c>
      <c r="L131" s="172">
        <f>ROUND(SUM(H131:K131),3)</f>
        <v>3.4670000000000001</v>
      </c>
      <c r="M131" s="180">
        <f>ROUND(H130,3)</f>
        <v>0</v>
      </c>
      <c r="N131" s="180">
        <f>ROUND(I130,3)</f>
        <v>0.91700000000000004</v>
      </c>
      <c r="O131" s="180">
        <f>ROUND(J130,3)</f>
        <v>0</v>
      </c>
      <c r="P131" s="180">
        <f>ROUND(K130,3)</f>
        <v>2.5499999999999998</v>
      </c>
      <c r="Q131" s="172">
        <f>ROUND(SUM(M131:P131),3)</f>
        <v>3.4670000000000001</v>
      </c>
    </row>
    <row r="132" spans="1:20" s="25" customFormat="1" ht="15" customHeight="1" outlineLevel="2" x14ac:dyDescent="0.25">
      <c r="A132" s="24" t="s">
        <v>98</v>
      </c>
      <c r="B132" s="472" t="s">
        <v>189</v>
      </c>
      <c r="C132" s="493"/>
      <c r="D132" s="494"/>
      <c r="E132" s="494"/>
      <c r="F132" s="495">
        <v>2.5499999999999998</v>
      </c>
      <c r="G132" s="172">
        <f>ROUND(SUM(C132:F132),3)</f>
        <v>2.5499999999999998</v>
      </c>
      <c r="H132" s="493"/>
      <c r="I132" s="494"/>
      <c r="J132" s="494"/>
      <c r="K132" s="495"/>
      <c r="L132" s="172">
        <f>ROUND(SUM(H132:K132),3)</f>
        <v>0</v>
      </c>
      <c r="M132" s="493"/>
      <c r="N132" s="494"/>
      <c r="O132" s="494"/>
      <c r="P132" s="496"/>
      <c r="Q132" s="172">
        <f>ROUND(SUM(M132:P132),3)</f>
        <v>0</v>
      </c>
    </row>
    <row r="133" spans="1:20" ht="15" customHeight="1" x14ac:dyDescent="0.25">
      <c r="A133" s="247" t="s">
        <v>87</v>
      </c>
      <c r="B133" s="473" t="s">
        <v>189</v>
      </c>
      <c r="C133" s="248">
        <f t="shared" ref="C133:Q133" si="21">ROUND(SUM(C134:C144),3)</f>
        <v>209.90299999999999</v>
      </c>
      <c r="D133" s="248">
        <f t="shared" si="21"/>
        <v>63.96</v>
      </c>
      <c r="E133" s="248">
        <f t="shared" si="21"/>
        <v>47.713000000000001</v>
      </c>
      <c r="F133" s="249">
        <f t="shared" si="21"/>
        <v>51.6</v>
      </c>
      <c r="G133" s="184">
        <f t="shared" si="21"/>
        <v>509.59</v>
      </c>
      <c r="H133" s="248">
        <f t="shared" si="21"/>
        <v>40.411000000000001</v>
      </c>
      <c r="I133" s="248">
        <f t="shared" si="21"/>
        <v>-105.691</v>
      </c>
      <c r="J133" s="248">
        <f t="shared" si="21"/>
        <v>-128.655</v>
      </c>
      <c r="K133" s="249">
        <f t="shared" si="21"/>
        <v>-129.67599999999999</v>
      </c>
      <c r="L133" s="184">
        <f t="shared" si="21"/>
        <v>328.31200000000001</v>
      </c>
      <c r="M133" s="248">
        <f t="shared" si="21"/>
        <v>-140.86799999999999</v>
      </c>
      <c r="N133" s="248">
        <f t="shared" si="21"/>
        <v>-288.97000000000003</v>
      </c>
      <c r="O133" s="248">
        <f t="shared" si="21"/>
        <v>-313.73500000000001</v>
      </c>
      <c r="P133" s="250">
        <f t="shared" si="21"/>
        <v>-316.58499999999998</v>
      </c>
      <c r="Q133" s="184">
        <f t="shared" si="21"/>
        <v>147.03299999999999</v>
      </c>
      <c r="S133" s="13"/>
      <c r="T133" s="13"/>
    </row>
    <row r="134" spans="1:20" s="19" customFormat="1" ht="15" customHeight="1" outlineLevel="1" x14ac:dyDescent="0.25">
      <c r="A134" s="20" t="s">
        <v>0</v>
      </c>
      <c r="B134" s="466" t="s">
        <v>189</v>
      </c>
      <c r="C134" s="161">
        <f t="shared" ref="C134:Q134" si="22">ROUND(C10+C22+C100,3)</f>
        <v>10.75</v>
      </c>
      <c r="D134" s="161">
        <f t="shared" si="22"/>
        <v>49.725999999999999</v>
      </c>
      <c r="E134" s="161">
        <f t="shared" si="22"/>
        <v>18.536999999999999</v>
      </c>
      <c r="F134" s="185">
        <f t="shared" si="22"/>
        <v>44.476999999999997</v>
      </c>
      <c r="G134" s="243">
        <f t="shared" si="22"/>
        <v>136.72399999999999</v>
      </c>
      <c r="H134" s="161">
        <f t="shared" si="22"/>
        <v>-10.381</v>
      </c>
      <c r="I134" s="161">
        <f t="shared" si="22"/>
        <v>28.436</v>
      </c>
      <c r="J134" s="161">
        <f t="shared" si="22"/>
        <v>-4.4909999999999997</v>
      </c>
      <c r="K134" s="185">
        <f t="shared" si="22"/>
        <v>20.184999999999999</v>
      </c>
      <c r="L134" s="243">
        <f t="shared" si="22"/>
        <v>112.432</v>
      </c>
      <c r="M134" s="161">
        <f t="shared" si="22"/>
        <v>-34.673000000000002</v>
      </c>
      <c r="N134" s="161">
        <f t="shared" si="22"/>
        <v>3.544</v>
      </c>
      <c r="O134" s="161">
        <f t="shared" si="22"/>
        <v>-29.933</v>
      </c>
      <c r="P134" s="186">
        <f t="shared" si="22"/>
        <v>-5.6070000000000002</v>
      </c>
      <c r="Q134" s="243">
        <f t="shared" si="22"/>
        <v>88.14</v>
      </c>
    </row>
    <row r="135" spans="1:20" s="19" customFormat="1" ht="15" customHeight="1" outlineLevel="1" x14ac:dyDescent="0.25">
      <c r="A135" s="20" t="s">
        <v>1</v>
      </c>
      <c r="B135" s="466" t="s">
        <v>189</v>
      </c>
      <c r="C135" s="161">
        <f t="shared" ref="C135:Q135" si="23">ROUND(C11+C29+C103,3)</f>
        <v>0</v>
      </c>
      <c r="D135" s="161">
        <f t="shared" si="23"/>
        <v>4.2919999999999998</v>
      </c>
      <c r="E135" s="161">
        <f t="shared" si="23"/>
        <v>-0.749</v>
      </c>
      <c r="F135" s="185">
        <f t="shared" si="23"/>
        <v>12.933</v>
      </c>
      <c r="G135" s="243">
        <f t="shared" si="23"/>
        <v>25.367000000000001</v>
      </c>
      <c r="H135" s="161">
        <f t="shared" si="23"/>
        <v>-16.045999999999999</v>
      </c>
      <c r="I135" s="161">
        <f t="shared" si="23"/>
        <v>-11.754</v>
      </c>
      <c r="J135" s="161">
        <f t="shared" si="23"/>
        <v>-16.795000000000002</v>
      </c>
      <c r="K135" s="185">
        <f t="shared" si="23"/>
        <v>-3.113</v>
      </c>
      <c r="L135" s="243">
        <f t="shared" si="23"/>
        <v>9.3209999999999997</v>
      </c>
      <c r="M135" s="161">
        <f t="shared" si="23"/>
        <v>-32.091999999999999</v>
      </c>
      <c r="N135" s="161">
        <f t="shared" si="23"/>
        <v>-28.2</v>
      </c>
      <c r="O135" s="161">
        <f t="shared" si="23"/>
        <v>-33.491</v>
      </c>
      <c r="P135" s="186">
        <f t="shared" si="23"/>
        <v>-19.959</v>
      </c>
      <c r="Q135" s="243">
        <f t="shared" si="23"/>
        <v>-6.7249999999999996</v>
      </c>
    </row>
    <row r="136" spans="1:20" s="19" customFormat="1" ht="15" customHeight="1" outlineLevel="1" x14ac:dyDescent="0.25">
      <c r="A136" s="20" t="s">
        <v>2</v>
      </c>
      <c r="B136" s="466" t="s">
        <v>189</v>
      </c>
      <c r="C136" s="161">
        <f t="shared" ref="C136:Q136" si="24">ROUND(C12+C36+C106,3)</f>
        <v>99.42</v>
      </c>
      <c r="D136" s="161">
        <f t="shared" si="24"/>
        <v>9.9459999999999997</v>
      </c>
      <c r="E136" s="161">
        <f t="shared" si="24"/>
        <v>7.327</v>
      </c>
      <c r="F136" s="185">
        <f t="shared" si="24"/>
        <v>5.867</v>
      </c>
      <c r="G136" s="243">
        <f t="shared" si="24"/>
        <v>219.517</v>
      </c>
      <c r="H136" s="161">
        <f t="shared" si="24"/>
        <v>55.093000000000004</v>
      </c>
      <c r="I136" s="161">
        <f t="shared" si="24"/>
        <v>-34.381</v>
      </c>
      <c r="J136" s="161">
        <f t="shared" si="24"/>
        <v>-37.948999999999998</v>
      </c>
      <c r="K136" s="185">
        <f t="shared" si="24"/>
        <v>-40.274000000000001</v>
      </c>
      <c r="L136" s="243">
        <f t="shared" si="24"/>
        <v>173.36099999999999</v>
      </c>
      <c r="M136" s="161">
        <f t="shared" si="24"/>
        <v>8.9589999999999996</v>
      </c>
      <c r="N136" s="161">
        <f t="shared" si="24"/>
        <v>-80.515000000000001</v>
      </c>
      <c r="O136" s="161">
        <f t="shared" si="24"/>
        <v>-84.082999999999998</v>
      </c>
      <c r="P136" s="186">
        <f t="shared" si="24"/>
        <v>-86.406000000000006</v>
      </c>
      <c r="Q136" s="243">
        <f t="shared" si="24"/>
        <v>127.227</v>
      </c>
    </row>
    <row r="137" spans="1:20" s="19" customFormat="1" ht="15" customHeight="1" outlineLevel="1" x14ac:dyDescent="0.25">
      <c r="A137" s="20" t="s">
        <v>3</v>
      </c>
      <c r="B137" s="466" t="s">
        <v>189</v>
      </c>
      <c r="C137" s="161">
        <f t="shared" ref="C137:Q137" si="25">ROUND(C13+C43+C109,3)</f>
        <v>96.525000000000006</v>
      </c>
      <c r="D137" s="161">
        <f t="shared" si="25"/>
        <v>8.7249999999999996</v>
      </c>
      <c r="E137" s="161">
        <f t="shared" si="25"/>
        <v>15.76</v>
      </c>
      <c r="F137" s="185">
        <f t="shared" si="25"/>
        <v>-17.216000000000001</v>
      </c>
      <c r="G137" s="243">
        <f t="shared" si="25"/>
        <v>75.683999999999997</v>
      </c>
      <c r="H137" s="161">
        <f t="shared" si="25"/>
        <v>10.523999999999999</v>
      </c>
      <c r="I137" s="161">
        <f t="shared" si="25"/>
        <v>-77.275999999999996</v>
      </c>
      <c r="J137" s="161">
        <f t="shared" si="25"/>
        <v>-71.373000000000005</v>
      </c>
      <c r="K137" s="185">
        <f t="shared" si="25"/>
        <v>-105.10299999999999</v>
      </c>
      <c r="L137" s="243">
        <f t="shared" si="25"/>
        <v>-12.202999999999999</v>
      </c>
      <c r="M137" s="161">
        <f t="shared" si="25"/>
        <v>-77.363</v>
      </c>
      <c r="N137" s="161">
        <f t="shared" si="25"/>
        <v>-165.16300000000001</v>
      </c>
      <c r="O137" s="161">
        <f t="shared" si="25"/>
        <v>-159.26</v>
      </c>
      <c r="P137" s="186">
        <f t="shared" si="25"/>
        <v>-192.99</v>
      </c>
      <c r="Q137" s="243">
        <f t="shared" si="25"/>
        <v>-100.09</v>
      </c>
    </row>
    <row r="138" spans="1:20" s="19" customFormat="1" ht="15" customHeight="1" outlineLevel="1" x14ac:dyDescent="0.25">
      <c r="A138" s="20" t="s">
        <v>4</v>
      </c>
      <c r="B138" s="466" t="s">
        <v>189</v>
      </c>
      <c r="C138" s="161">
        <f t="shared" ref="C138:Q138" si="26">ROUND(C14+C50+C112,3)</f>
        <v>2.0640000000000001</v>
      </c>
      <c r="D138" s="161">
        <f t="shared" si="26"/>
        <v>2.5779999999999998</v>
      </c>
      <c r="E138" s="161">
        <f t="shared" si="26"/>
        <v>2.0739999999999998</v>
      </c>
      <c r="F138" s="185">
        <f t="shared" si="26"/>
        <v>3.9740000000000002</v>
      </c>
      <c r="G138" s="243">
        <f t="shared" si="26"/>
        <v>4.5780000000000003</v>
      </c>
      <c r="H138" s="161">
        <f t="shared" si="26"/>
        <v>1.9670000000000001</v>
      </c>
      <c r="I138" s="161">
        <f t="shared" si="26"/>
        <v>2.4809999999999999</v>
      </c>
      <c r="J138" s="161">
        <f t="shared" si="26"/>
        <v>1.9770000000000001</v>
      </c>
      <c r="K138" s="185">
        <f t="shared" si="26"/>
        <v>3.8769999999999998</v>
      </c>
      <c r="L138" s="243">
        <f t="shared" si="26"/>
        <v>4.4809999999999999</v>
      </c>
      <c r="M138" s="161">
        <f t="shared" si="26"/>
        <v>1.87</v>
      </c>
      <c r="N138" s="161">
        <f t="shared" si="26"/>
        <v>2.3839999999999999</v>
      </c>
      <c r="O138" s="161">
        <f t="shared" si="26"/>
        <v>1.88</v>
      </c>
      <c r="P138" s="186">
        <f t="shared" si="26"/>
        <v>3.78</v>
      </c>
      <c r="Q138" s="243">
        <f t="shared" si="26"/>
        <v>4.3840000000000003</v>
      </c>
    </row>
    <row r="139" spans="1:20" s="19" customFormat="1" ht="15" customHeight="1" outlineLevel="1" x14ac:dyDescent="0.25">
      <c r="A139" s="20" t="s">
        <v>5</v>
      </c>
      <c r="B139" s="466" t="s">
        <v>189</v>
      </c>
      <c r="C139" s="161">
        <f t="shared" ref="C139:Q139" si="27">ROUND(C15+C57+C115,3)</f>
        <v>0</v>
      </c>
      <c r="D139" s="161">
        <f t="shared" si="27"/>
        <v>0</v>
      </c>
      <c r="E139" s="161">
        <f t="shared" si="27"/>
        <v>0</v>
      </c>
      <c r="F139" s="185">
        <f t="shared" si="27"/>
        <v>0</v>
      </c>
      <c r="G139" s="243">
        <f t="shared" si="27"/>
        <v>0</v>
      </c>
      <c r="H139" s="161">
        <f t="shared" si="27"/>
        <v>0</v>
      </c>
      <c r="I139" s="161">
        <f t="shared" si="27"/>
        <v>0</v>
      </c>
      <c r="J139" s="161">
        <f t="shared" si="27"/>
        <v>0</v>
      </c>
      <c r="K139" s="185">
        <f t="shared" si="27"/>
        <v>0</v>
      </c>
      <c r="L139" s="243">
        <f t="shared" si="27"/>
        <v>0</v>
      </c>
      <c r="M139" s="161">
        <f t="shared" si="27"/>
        <v>0</v>
      </c>
      <c r="N139" s="161">
        <f t="shared" si="27"/>
        <v>0</v>
      </c>
      <c r="O139" s="161">
        <f t="shared" si="27"/>
        <v>0</v>
      </c>
      <c r="P139" s="186">
        <f t="shared" si="27"/>
        <v>0</v>
      </c>
      <c r="Q139" s="243">
        <f t="shared" si="27"/>
        <v>0</v>
      </c>
    </row>
    <row r="140" spans="1:20" s="19" customFormat="1" ht="15" customHeight="1" outlineLevel="1" x14ac:dyDescent="0.25">
      <c r="A140" s="20" t="s">
        <v>6</v>
      </c>
      <c r="B140" s="466" t="s">
        <v>189</v>
      </c>
      <c r="C140" s="161">
        <f t="shared" ref="C140:Q140" si="28">ROUND(C16+C64+C118,3)</f>
        <v>0</v>
      </c>
      <c r="D140" s="161">
        <f t="shared" si="28"/>
        <v>0</v>
      </c>
      <c r="E140" s="161">
        <f t="shared" si="28"/>
        <v>0</v>
      </c>
      <c r="F140" s="185">
        <f t="shared" si="28"/>
        <v>0</v>
      </c>
      <c r="G140" s="243">
        <f t="shared" si="28"/>
        <v>0</v>
      </c>
      <c r="H140" s="161">
        <f t="shared" si="28"/>
        <v>0</v>
      </c>
      <c r="I140" s="161">
        <f t="shared" si="28"/>
        <v>0</v>
      </c>
      <c r="J140" s="161">
        <f t="shared" si="28"/>
        <v>0</v>
      </c>
      <c r="K140" s="185">
        <f t="shared" si="28"/>
        <v>0</v>
      </c>
      <c r="L140" s="243">
        <f t="shared" si="28"/>
        <v>0</v>
      </c>
      <c r="M140" s="161">
        <f t="shared" si="28"/>
        <v>0</v>
      </c>
      <c r="N140" s="161">
        <f t="shared" si="28"/>
        <v>0</v>
      </c>
      <c r="O140" s="161">
        <f t="shared" si="28"/>
        <v>0</v>
      </c>
      <c r="P140" s="186">
        <f t="shared" si="28"/>
        <v>0</v>
      </c>
      <c r="Q140" s="243">
        <f t="shared" si="28"/>
        <v>0</v>
      </c>
    </row>
    <row r="141" spans="1:20" s="19" customFormat="1" ht="15" customHeight="1" outlineLevel="1" x14ac:dyDescent="0.25">
      <c r="A141" s="20" t="s">
        <v>7</v>
      </c>
      <c r="B141" s="466" t="s">
        <v>189</v>
      </c>
      <c r="C141" s="161">
        <f t="shared" ref="C141:Q141" si="29">ROUND(C17+C71+C121,3)</f>
        <v>0</v>
      </c>
      <c r="D141" s="161">
        <f t="shared" si="29"/>
        <v>-13.603</v>
      </c>
      <c r="E141" s="161">
        <f t="shared" si="29"/>
        <v>3.44</v>
      </c>
      <c r="F141" s="185">
        <f t="shared" si="29"/>
        <v>-2.72</v>
      </c>
      <c r="G141" s="243">
        <f t="shared" si="29"/>
        <v>39.79</v>
      </c>
      <c r="H141" s="161">
        <f t="shared" si="29"/>
        <v>-3.875</v>
      </c>
      <c r="I141" s="161">
        <f t="shared" si="29"/>
        <v>-17.478000000000002</v>
      </c>
      <c r="J141" s="161">
        <f t="shared" si="29"/>
        <v>-3.7770000000000001</v>
      </c>
      <c r="K141" s="185">
        <f t="shared" si="29"/>
        <v>-12.053000000000001</v>
      </c>
      <c r="L141" s="243">
        <f t="shared" si="29"/>
        <v>30.47</v>
      </c>
      <c r="M141" s="161">
        <f t="shared" si="29"/>
        <v>-13.218</v>
      </c>
      <c r="N141" s="161">
        <f t="shared" si="29"/>
        <v>-27.821000000000002</v>
      </c>
      <c r="O141" s="161">
        <f t="shared" si="29"/>
        <v>-15.121</v>
      </c>
      <c r="P141" s="186">
        <f t="shared" si="29"/>
        <v>-24.728000000000002</v>
      </c>
      <c r="Q141" s="243">
        <f t="shared" si="29"/>
        <v>21.126999999999999</v>
      </c>
    </row>
    <row r="142" spans="1:20" s="19" customFormat="1" ht="15" customHeight="1" outlineLevel="1" x14ac:dyDescent="0.25">
      <c r="A142" s="20" t="s">
        <v>8</v>
      </c>
      <c r="B142" s="466" t="s">
        <v>189</v>
      </c>
      <c r="C142" s="161">
        <f t="shared" ref="C142:Q142" si="30">ROUND(C18+C78+C124,3)</f>
        <v>0</v>
      </c>
      <c r="D142" s="161">
        <f t="shared" si="30"/>
        <v>0</v>
      </c>
      <c r="E142" s="161">
        <f t="shared" si="30"/>
        <v>0</v>
      </c>
      <c r="F142" s="185">
        <f t="shared" si="30"/>
        <v>0</v>
      </c>
      <c r="G142" s="243">
        <f t="shared" si="30"/>
        <v>0</v>
      </c>
      <c r="H142" s="161">
        <f t="shared" si="30"/>
        <v>0</v>
      </c>
      <c r="I142" s="161">
        <f t="shared" si="30"/>
        <v>0</v>
      </c>
      <c r="J142" s="161">
        <f t="shared" si="30"/>
        <v>0</v>
      </c>
      <c r="K142" s="185">
        <f t="shared" si="30"/>
        <v>0</v>
      </c>
      <c r="L142" s="243">
        <f t="shared" si="30"/>
        <v>0</v>
      </c>
      <c r="M142" s="161">
        <f t="shared" si="30"/>
        <v>0</v>
      </c>
      <c r="N142" s="161">
        <f t="shared" si="30"/>
        <v>0</v>
      </c>
      <c r="O142" s="161">
        <f t="shared" si="30"/>
        <v>0</v>
      </c>
      <c r="P142" s="186">
        <f t="shared" si="30"/>
        <v>0</v>
      </c>
      <c r="Q142" s="243">
        <f t="shared" si="30"/>
        <v>0</v>
      </c>
    </row>
    <row r="143" spans="1:20" s="19" customFormat="1" ht="15" customHeight="1" outlineLevel="1" x14ac:dyDescent="0.25">
      <c r="A143" s="20" t="s">
        <v>9</v>
      </c>
      <c r="B143" s="466" t="s">
        <v>189</v>
      </c>
      <c r="C143" s="161">
        <f t="shared" ref="C143:Q143" si="31">ROUND(C19+C85+C127,3)</f>
        <v>1.1439999999999999</v>
      </c>
      <c r="D143" s="161">
        <f t="shared" si="31"/>
        <v>2.4510000000000001</v>
      </c>
      <c r="E143" s="161">
        <f t="shared" si="31"/>
        <v>1.58</v>
      </c>
      <c r="F143" s="185">
        <f t="shared" si="31"/>
        <v>2.3660000000000001</v>
      </c>
      <c r="G143" s="243">
        <f t="shared" si="31"/>
        <v>3.9460000000000002</v>
      </c>
      <c r="H143" s="161">
        <f t="shared" si="31"/>
        <v>1.21</v>
      </c>
      <c r="I143" s="161">
        <f t="shared" si="31"/>
        <v>2.5169999999999999</v>
      </c>
      <c r="J143" s="161">
        <f t="shared" si="31"/>
        <v>1.954</v>
      </c>
      <c r="K143" s="185">
        <f t="shared" si="31"/>
        <v>2.74</v>
      </c>
      <c r="L143" s="243">
        <f t="shared" si="31"/>
        <v>4.32</v>
      </c>
      <c r="M143" s="161">
        <f t="shared" si="31"/>
        <v>1.5840000000000001</v>
      </c>
      <c r="N143" s="161">
        <f t="shared" si="31"/>
        <v>2.891</v>
      </c>
      <c r="O143" s="161">
        <f t="shared" si="31"/>
        <v>2.3279999999999998</v>
      </c>
      <c r="P143" s="186">
        <f t="shared" si="31"/>
        <v>3.1139999999999999</v>
      </c>
      <c r="Q143" s="243">
        <f t="shared" si="31"/>
        <v>4.694</v>
      </c>
    </row>
    <row r="144" spans="1:20" s="19" customFormat="1" ht="15" customHeight="1" outlineLevel="1" x14ac:dyDescent="0.25">
      <c r="A144" s="20" t="s">
        <v>10</v>
      </c>
      <c r="B144" s="466" t="s">
        <v>189</v>
      </c>
      <c r="C144" s="161">
        <f t="shared" ref="C144:Q144" si="32">ROUND(C20+C92+C130,3)</f>
        <v>0</v>
      </c>
      <c r="D144" s="161">
        <f t="shared" si="32"/>
        <v>-0.155</v>
      </c>
      <c r="E144" s="161">
        <f t="shared" si="32"/>
        <v>-0.25600000000000001</v>
      </c>
      <c r="F144" s="185">
        <f t="shared" si="32"/>
        <v>1.919</v>
      </c>
      <c r="G144" s="243">
        <f t="shared" si="32"/>
        <v>3.984</v>
      </c>
      <c r="H144" s="161">
        <f t="shared" si="32"/>
        <v>1.919</v>
      </c>
      <c r="I144" s="161">
        <f t="shared" si="32"/>
        <v>1.764</v>
      </c>
      <c r="J144" s="161">
        <f t="shared" si="32"/>
        <v>1.7989999999999999</v>
      </c>
      <c r="K144" s="185">
        <f t="shared" si="32"/>
        <v>4.0650000000000004</v>
      </c>
      <c r="L144" s="243">
        <f t="shared" si="32"/>
        <v>6.13</v>
      </c>
      <c r="M144" s="161">
        <f t="shared" si="32"/>
        <v>4.0650000000000004</v>
      </c>
      <c r="N144" s="161">
        <f t="shared" si="32"/>
        <v>3.91</v>
      </c>
      <c r="O144" s="161">
        <f t="shared" si="32"/>
        <v>3.9449999999999998</v>
      </c>
      <c r="P144" s="186">
        <f t="shared" si="32"/>
        <v>6.2110000000000003</v>
      </c>
      <c r="Q144" s="243">
        <f t="shared" si="32"/>
        <v>8.2759999999999998</v>
      </c>
    </row>
    <row r="145" spans="1:19" s="36" customFormat="1" ht="15" customHeight="1" x14ac:dyDescent="0.25">
      <c r="A145" s="237" t="s">
        <v>100</v>
      </c>
      <c r="B145" s="474" t="s">
        <v>189</v>
      </c>
      <c r="C145" s="238">
        <f t="shared" ref="C145:Q145" si="33">ROUND(SUM(C146:C156),3)</f>
        <v>1.57</v>
      </c>
      <c r="D145" s="239">
        <f t="shared" si="33"/>
        <v>8.4559999999999995</v>
      </c>
      <c r="E145" s="239">
        <f t="shared" si="33"/>
        <v>2.17</v>
      </c>
      <c r="F145" s="240">
        <f t="shared" si="33"/>
        <v>23.803999999999998</v>
      </c>
      <c r="G145" s="160">
        <f t="shared" si="33"/>
        <v>36</v>
      </c>
      <c r="H145" s="238">
        <f t="shared" si="33"/>
        <v>1.57</v>
      </c>
      <c r="I145" s="239">
        <f t="shared" si="33"/>
        <v>8.4559999999999995</v>
      </c>
      <c r="J145" s="239">
        <f t="shared" si="33"/>
        <v>2.17</v>
      </c>
      <c r="K145" s="240">
        <f t="shared" si="33"/>
        <v>23.803999999999998</v>
      </c>
      <c r="L145" s="160">
        <f t="shared" si="33"/>
        <v>36</v>
      </c>
      <c r="M145" s="238">
        <f t="shared" si="33"/>
        <v>1.57</v>
      </c>
      <c r="N145" s="239">
        <f t="shared" si="33"/>
        <v>8.4559999999999995</v>
      </c>
      <c r="O145" s="239">
        <f t="shared" si="33"/>
        <v>2.17</v>
      </c>
      <c r="P145" s="241">
        <f t="shared" si="33"/>
        <v>23.803999999999998</v>
      </c>
      <c r="Q145" s="160">
        <f t="shared" si="33"/>
        <v>36</v>
      </c>
    </row>
    <row r="146" spans="1:19" outlineLevel="1" x14ac:dyDescent="0.25">
      <c r="A146" s="22" t="s">
        <v>0</v>
      </c>
      <c r="B146" s="471" t="s">
        <v>189</v>
      </c>
      <c r="C146" s="165">
        <f>ROUND(C158+C192,3)</f>
        <v>1.3</v>
      </c>
      <c r="D146" s="166">
        <f>ROUND(D158+D192,3)</f>
        <v>1.008</v>
      </c>
      <c r="E146" s="166">
        <f>ROUND(E158+E192,3)</f>
        <v>0.37</v>
      </c>
      <c r="F146" s="167">
        <f>ROUND(F158+F192,3)</f>
        <v>4.0179999999999998</v>
      </c>
      <c r="G146" s="244">
        <f t="shared" ref="G146:G156" si="34">ROUND(SUM(C146:F146),3)</f>
        <v>6.6959999999999997</v>
      </c>
      <c r="H146" s="165">
        <f>ROUND(H158+H192,3)</f>
        <v>1.3</v>
      </c>
      <c r="I146" s="166">
        <f>ROUND(I158+I192,3)</f>
        <v>1.008</v>
      </c>
      <c r="J146" s="166">
        <f>ROUND(J158+J192,3)</f>
        <v>0.37</v>
      </c>
      <c r="K146" s="167">
        <f>ROUND(K158+K192,3)</f>
        <v>4.0179999999999998</v>
      </c>
      <c r="L146" s="244">
        <f t="shared" ref="L146:L156" si="35">ROUND(SUM(H146:K146),3)</f>
        <v>6.6959999999999997</v>
      </c>
      <c r="M146" s="165">
        <f>ROUND(M158+M192,3)</f>
        <v>1.3</v>
      </c>
      <c r="N146" s="166">
        <f>ROUND(N158+N192,3)</f>
        <v>1.008</v>
      </c>
      <c r="O146" s="166">
        <f>ROUND(O158+O192,3)</f>
        <v>0.37</v>
      </c>
      <c r="P146" s="168">
        <f>ROUND(P158+P192,3)</f>
        <v>4.0179999999999998</v>
      </c>
      <c r="Q146" s="244">
        <f t="shared" ref="Q146:Q156" si="36">ROUND(SUM(M146:P146),3)</f>
        <v>6.6959999999999997</v>
      </c>
    </row>
    <row r="147" spans="1:19" ht="15" customHeight="1" outlineLevel="1" x14ac:dyDescent="0.25">
      <c r="A147" s="22" t="s">
        <v>1</v>
      </c>
      <c r="B147" s="471" t="s">
        <v>189</v>
      </c>
      <c r="C147" s="165">
        <f>ROUND(C161+C195,3)</f>
        <v>0</v>
      </c>
      <c r="D147" s="166">
        <f>ROUND(D161+D195,3)</f>
        <v>0.01</v>
      </c>
      <c r="E147" s="166">
        <f>ROUND(E161+E195,3)</f>
        <v>0</v>
      </c>
      <c r="F147" s="167">
        <f>ROUND(F161+F195,3)</f>
        <v>1.6E-2</v>
      </c>
      <c r="G147" s="244">
        <f t="shared" si="34"/>
        <v>2.5999999999999999E-2</v>
      </c>
      <c r="H147" s="165">
        <f>ROUND(H161+H195,3)</f>
        <v>0</v>
      </c>
      <c r="I147" s="166">
        <f>ROUND(I161+I195,3)</f>
        <v>0.01</v>
      </c>
      <c r="J147" s="166">
        <f>ROUND(J161+J195,3)</f>
        <v>0</v>
      </c>
      <c r="K147" s="167">
        <f>ROUND(K161+K195,3)</f>
        <v>1.6E-2</v>
      </c>
      <c r="L147" s="244">
        <f t="shared" si="35"/>
        <v>2.5999999999999999E-2</v>
      </c>
      <c r="M147" s="165">
        <f>ROUND(M161+M195,3)</f>
        <v>0</v>
      </c>
      <c r="N147" s="166">
        <f>ROUND(N161+N195,3)</f>
        <v>0.01</v>
      </c>
      <c r="O147" s="166">
        <f>ROUND(O161+O195,3)</f>
        <v>0</v>
      </c>
      <c r="P147" s="168">
        <f>ROUND(P161+P195,3)</f>
        <v>1.6E-2</v>
      </c>
      <c r="Q147" s="244">
        <f t="shared" si="36"/>
        <v>2.5999999999999999E-2</v>
      </c>
    </row>
    <row r="148" spans="1:19" ht="15" customHeight="1" outlineLevel="1" x14ac:dyDescent="0.25">
      <c r="A148" s="22" t="s">
        <v>2</v>
      </c>
      <c r="B148" s="471" t="s">
        <v>189</v>
      </c>
      <c r="C148" s="165">
        <f>ROUND(C164+C198,3)</f>
        <v>0</v>
      </c>
      <c r="D148" s="166">
        <f>ROUND(D164+D198,3)</f>
        <v>2.9780000000000002</v>
      </c>
      <c r="E148" s="166">
        <f>ROUND(E164+E198,3)</f>
        <v>1.4</v>
      </c>
      <c r="F148" s="167">
        <f>ROUND(F164+F198,3)</f>
        <v>14.207000000000001</v>
      </c>
      <c r="G148" s="244">
        <f t="shared" si="34"/>
        <v>18.585000000000001</v>
      </c>
      <c r="H148" s="165">
        <f>ROUND(H164+H198,3)</f>
        <v>0</v>
      </c>
      <c r="I148" s="166">
        <f>ROUND(I164+I198,3)</f>
        <v>2.9780000000000002</v>
      </c>
      <c r="J148" s="166">
        <f>ROUND(J164+J198,3)</f>
        <v>1.4</v>
      </c>
      <c r="K148" s="167">
        <f>ROUND(K164+K198,3)</f>
        <v>14.207000000000001</v>
      </c>
      <c r="L148" s="244">
        <f t="shared" si="35"/>
        <v>18.585000000000001</v>
      </c>
      <c r="M148" s="165">
        <f>ROUND(M164+M198,3)</f>
        <v>0</v>
      </c>
      <c r="N148" s="166">
        <f>ROUND(N164+N198,3)</f>
        <v>2.9780000000000002</v>
      </c>
      <c r="O148" s="166">
        <f>ROUND(O164+O198,3)</f>
        <v>1.4</v>
      </c>
      <c r="P148" s="168">
        <f>ROUND(P164+P198,3)</f>
        <v>14.207000000000001</v>
      </c>
      <c r="Q148" s="244">
        <f t="shared" si="36"/>
        <v>18.585000000000001</v>
      </c>
    </row>
    <row r="149" spans="1:19" ht="15" customHeight="1" outlineLevel="1" x14ac:dyDescent="0.25">
      <c r="A149" s="22" t="s">
        <v>3</v>
      </c>
      <c r="B149" s="471" t="s">
        <v>189</v>
      </c>
      <c r="C149" s="165">
        <f>ROUND(C167+C201,3)</f>
        <v>0.1</v>
      </c>
      <c r="D149" s="166">
        <f>ROUND(D167+D201,3)</f>
        <v>1.3</v>
      </c>
      <c r="E149" s="166">
        <f>ROUND(E167+E201,3)</f>
        <v>0.2</v>
      </c>
      <c r="F149" s="167">
        <f>ROUND(F167+F201,3)</f>
        <v>2.5</v>
      </c>
      <c r="G149" s="244">
        <f t="shared" si="34"/>
        <v>4.0999999999999996</v>
      </c>
      <c r="H149" s="165">
        <f>ROUND(H167+H201,3)</f>
        <v>0.1</v>
      </c>
      <c r="I149" s="166">
        <f>ROUND(I167+I201,3)</f>
        <v>1.3</v>
      </c>
      <c r="J149" s="166">
        <f>ROUND(J167+J201,3)</f>
        <v>0.2</v>
      </c>
      <c r="K149" s="167">
        <f>ROUND(K167+K201,3)</f>
        <v>2.5</v>
      </c>
      <c r="L149" s="244">
        <f t="shared" si="35"/>
        <v>4.0999999999999996</v>
      </c>
      <c r="M149" s="165">
        <f>ROUND(M167+M201,3)</f>
        <v>0.1</v>
      </c>
      <c r="N149" s="166">
        <f>ROUND(N167+N201,3)</f>
        <v>1.3</v>
      </c>
      <c r="O149" s="166">
        <f>ROUND(O167+O201,3)</f>
        <v>0.2</v>
      </c>
      <c r="P149" s="168">
        <f>ROUND(P167+P201,3)</f>
        <v>2.5</v>
      </c>
      <c r="Q149" s="244">
        <f t="shared" si="36"/>
        <v>4.0999999999999996</v>
      </c>
    </row>
    <row r="150" spans="1:19" ht="15" customHeight="1" outlineLevel="1" x14ac:dyDescent="0.25">
      <c r="A150" s="22" t="s">
        <v>4</v>
      </c>
      <c r="B150" s="471" t="s">
        <v>189</v>
      </c>
      <c r="C150" s="165">
        <f>ROUND(C170+C204,3)</f>
        <v>0</v>
      </c>
      <c r="D150" s="166">
        <f>ROUND(D170+D204,3)</f>
        <v>0.504</v>
      </c>
      <c r="E150" s="166">
        <f>ROUND(E170+E204,3)</f>
        <v>0.1</v>
      </c>
      <c r="F150" s="167">
        <f>ROUND(F170+F204,3)</f>
        <v>2.0070000000000001</v>
      </c>
      <c r="G150" s="244">
        <f t="shared" si="34"/>
        <v>2.6110000000000002</v>
      </c>
      <c r="H150" s="165">
        <f>ROUND(H170+H204,3)</f>
        <v>0</v>
      </c>
      <c r="I150" s="166">
        <f>ROUND(I170+I204,3)</f>
        <v>0.504</v>
      </c>
      <c r="J150" s="166">
        <f>ROUND(J170+J204,3)</f>
        <v>0.1</v>
      </c>
      <c r="K150" s="167">
        <f>ROUND(K170+K204,3)</f>
        <v>2.0070000000000001</v>
      </c>
      <c r="L150" s="244">
        <f t="shared" si="35"/>
        <v>2.6110000000000002</v>
      </c>
      <c r="M150" s="165">
        <f>ROUND(M170+M204,3)</f>
        <v>0</v>
      </c>
      <c r="N150" s="166">
        <f>ROUND(N170+N204,3)</f>
        <v>0.504</v>
      </c>
      <c r="O150" s="166">
        <f>ROUND(O170+O204,3)</f>
        <v>0.1</v>
      </c>
      <c r="P150" s="168">
        <f>ROUND(P170+P204,3)</f>
        <v>2.0070000000000001</v>
      </c>
      <c r="Q150" s="244">
        <f t="shared" si="36"/>
        <v>2.6110000000000002</v>
      </c>
    </row>
    <row r="151" spans="1:19" ht="15" customHeight="1" outlineLevel="1" x14ac:dyDescent="0.25">
      <c r="A151" s="22" t="s">
        <v>5</v>
      </c>
      <c r="B151" s="471" t="s">
        <v>189</v>
      </c>
      <c r="C151" s="165">
        <f>ROUND(C173+C207,3)</f>
        <v>0</v>
      </c>
      <c r="D151" s="166">
        <f>ROUND(D173+D207,3)</f>
        <v>0</v>
      </c>
      <c r="E151" s="166">
        <f>ROUND(E173+E207,3)</f>
        <v>0</v>
      </c>
      <c r="F151" s="167">
        <f>ROUND(F173+F207,3)</f>
        <v>0</v>
      </c>
      <c r="G151" s="244">
        <f t="shared" si="34"/>
        <v>0</v>
      </c>
      <c r="H151" s="165">
        <f>ROUND(H173+H207,3)</f>
        <v>0</v>
      </c>
      <c r="I151" s="166">
        <f>ROUND(I173+I207,3)</f>
        <v>0</v>
      </c>
      <c r="J151" s="166">
        <f>ROUND(J173+J207,3)</f>
        <v>0</v>
      </c>
      <c r="K151" s="167">
        <f>ROUND(K173+K207,3)</f>
        <v>0</v>
      </c>
      <c r="L151" s="244">
        <f t="shared" si="35"/>
        <v>0</v>
      </c>
      <c r="M151" s="165">
        <f>ROUND(M173+M207,3)</f>
        <v>0</v>
      </c>
      <c r="N151" s="166">
        <f>ROUND(N173+N207,3)</f>
        <v>0</v>
      </c>
      <c r="O151" s="166">
        <f>ROUND(O173+O207,3)</f>
        <v>0</v>
      </c>
      <c r="P151" s="168">
        <f>ROUND(P173+P207,3)</f>
        <v>0</v>
      </c>
      <c r="Q151" s="244">
        <f t="shared" si="36"/>
        <v>0</v>
      </c>
    </row>
    <row r="152" spans="1:19" ht="15" customHeight="1" outlineLevel="1" x14ac:dyDescent="0.25">
      <c r="A152" s="22" t="s">
        <v>6</v>
      </c>
      <c r="B152" s="471" t="s">
        <v>189</v>
      </c>
      <c r="C152" s="165">
        <f>ROUND(C176+C210,3)</f>
        <v>0</v>
      </c>
      <c r="D152" s="166">
        <f>ROUND(D176+D210,3)</f>
        <v>0</v>
      </c>
      <c r="E152" s="166">
        <f>ROUND(E176+E210,3)</f>
        <v>0</v>
      </c>
      <c r="F152" s="167">
        <f>ROUND(F176+F210,3)</f>
        <v>0</v>
      </c>
      <c r="G152" s="244">
        <f t="shared" si="34"/>
        <v>0</v>
      </c>
      <c r="H152" s="165">
        <f>ROUND(H176+H210,3)</f>
        <v>0</v>
      </c>
      <c r="I152" s="166">
        <f>ROUND(I176+I210,3)</f>
        <v>0</v>
      </c>
      <c r="J152" s="166">
        <f>ROUND(J176+J210,3)</f>
        <v>0</v>
      </c>
      <c r="K152" s="167">
        <f>ROUND(K176+K210,3)</f>
        <v>0</v>
      </c>
      <c r="L152" s="244">
        <f t="shared" si="35"/>
        <v>0</v>
      </c>
      <c r="M152" s="165">
        <f>ROUND(M176+M210,3)</f>
        <v>0</v>
      </c>
      <c r="N152" s="166">
        <f>ROUND(N176+N210,3)</f>
        <v>0</v>
      </c>
      <c r="O152" s="166">
        <f>ROUND(O176+O210,3)</f>
        <v>0</v>
      </c>
      <c r="P152" s="168">
        <f>ROUND(P176+P210,3)</f>
        <v>0</v>
      </c>
      <c r="Q152" s="244">
        <f t="shared" si="36"/>
        <v>0</v>
      </c>
    </row>
    <row r="153" spans="1:19" ht="15" customHeight="1" outlineLevel="1" x14ac:dyDescent="0.25">
      <c r="A153" s="22" t="s">
        <v>7</v>
      </c>
      <c r="B153" s="471" t="s">
        <v>189</v>
      </c>
      <c r="C153" s="165">
        <f>ROUND(C179+C213,3)</f>
        <v>0</v>
      </c>
      <c r="D153" s="166">
        <f>ROUND(D179+D213,3)</f>
        <v>1.0449999999999999</v>
      </c>
      <c r="E153" s="166">
        <f>ROUND(E179+E213,3)</f>
        <v>0</v>
      </c>
      <c r="F153" s="167">
        <f>ROUND(F179+F213,3)</f>
        <v>0</v>
      </c>
      <c r="G153" s="244">
        <f t="shared" si="34"/>
        <v>1.0449999999999999</v>
      </c>
      <c r="H153" s="165">
        <f>ROUND(H179+H213,3)</f>
        <v>0</v>
      </c>
      <c r="I153" s="166">
        <f>ROUND(I179+I213,3)</f>
        <v>1.0449999999999999</v>
      </c>
      <c r="J153" s="166">
        <f>ROUND(J179+J213,3)</f>
        <v>0</v>
      </c>
      <c r="K153" s="167">
        <f>ROUND(K179+K213,3)</f>
        <v>0</v>
      </c>
      <c r="L153" s="244">
        <f t="shared" si="35"/>
        <v>1.0449999999999999</v>
      </c>
      <c r="M153" s="165">
        <f>ROUND(M179+M213,3)</f>
        <v>0</v>
      </c>
      <c r="N153" s="166">
        <f>ROUND(N179+N213,3)</f>
        <v>1.0449999999999999</v>
      </c>
      <c r="O153" s="166">
        <f>ROUND(O179+O213,3)</f>
        <v>0</v>
      </c>
      <c r="P153" s="168">
        <f>ROUND(P179+P213,3)</f>
        <v>0</v>
      </c>
      <c r="Q153" s="244">
        <f t="shared" si="36"/>
        <v>1.0449999999999999</v>
      </c>
    </row>
    <row r="154" spans="1:19" ht="15" customHeight="1" outlineLevel="1" x14ac:dyDescent="0.25">
      <c r="A154" s="22" t="s">
        <v>8</v>
      </c>
      <c r="B154" s="471" t="s">
        <v>189</v>
      </c>
      <c r="C154" s="165">
        <f>ROUND(C182+C216,3)</f>
        <v>0</v>
      </c>
      <c r="D154" s="166">
        <f>ROUND(D182+D216,3)</f>
        <v>0</v>
      </c>
      <c r="E154" s="166">
        <f>ROUND(E182+E216,3)</f>
        <v>0</v>
      </c>
      <c r="F154" s="167">
        <f>ROUND(F182+F216,3)</f>
        <v>0</v>
      </c>
      <c r="G154" s="244">
        <f t="shared" si="34"/>
        <v>0</v>
      </c>
      <c r="H154" s="165">
        <f>ROUND(H182+H216,3)</f>
        <v>0</v>
      </c>
      <c r="I154" s="166">
        <f>ROUND(I182+I216,3)</f>
        <v>0</v>
      </c>
      <c r="J154" s="166">
        <f>ROUND(J182+J216,3)</f>
        <v>0</v>
      </c>
      <c r="K154" s="167">
        <f>ROUND(K182+K216,3)</f>
        <v>0</v>
      </c>
      <c r="L154" s="244">
        <f t="shared" si="35"/>
        <v>0</v>
      </c>
      <c r="M154" s="165">
        <f>ROUND(M182+M216,3)</f>
        <v>0</v>
      </c>
      <c r="N154" s="166">
        <f>ROUND(N182+N216,3)</f>
        <v>0</v>
      </c>
      <c r="O154" s="166">
        <f>ROUND(O182+O216,3)</f>
        <v>0</v>
      </c>
      <c r="P154" s="168">
        <f>ROUND(P182+P216,3)</f>
        <v>0</v>
      </c>
      <c r="Q154" s="244">
        <f t="shared" si="36"/>
        <v>0</v>
      </c>
    </row>
    <row r="155" spans="1:19" ht="15" customHeight="1" outlineLevel="1" x14ac:dyDescent="0.25">
      <c r="A155" s="22" t="s">
        <v>9</v>
      </c>
      <c r="B155" s="471" t="s">
        <v>189</v>
      </c>
      <c r="C155" s="165">
        <f>ROUND(C185+C219,3)</f>
        <v>0</v>
      </c>
      <c r="D155" s="166">
        <f>ROUND(D185+D219,3)</f>
        <v>1.2</v>
      </c>
      <c r="E155" s="166">
        <f>ROUND(E185+E219,3)</f>
        <v>0.1</v>
      </c>
      <c r="F155" s="167">
        <f>ROUND(F185+F219,3)</f>
        <v>1.056</v>
      </c>
      <c r="G155" s="244">
        <f t="shared" si="34"/>
        <v>2.3559999999999999</v>
      </c>
      <c r="H155" s="165">
        <f>ROUND(H185+H219,3)</f>
        <v>0</v>
      </c>
      <c r="I155" s="166">
        <f>ROUND(I185+I219,3)</f>
        <v>1.2</v>
      </c>
      <c r="J155" s="166">
        <f>ROUND(J185+J219,3)</f>
        <v>0.1</v>
      </c>
      <c r="K155" s="167">
        <f>ROUND(K185+K219,3)</f>
        <v>1.056</v>
      </c>
      <c r="L155" s="244">
        <f t="shared" si="35"/>
        <v>2.3559999999999999</v>
      </c>
      <c r="M155" s="165">
        <f>ROUND(M185+M219,3)</f>
        <v>0</v>
      </c>
      <c r="N155" s="166">
        <f>ROUND(N185+N219,3)</f>
        <v>1.2</v>
      </c>
      <c r="O155" s="166">
        <f>ROUND(O185+O219,3)</f>
        <v>0.1</v>
      </c>
      <c r="P155" s="168">
        <f>ROUND(P185+P219,3)</f>
        <v>1.056</v>
      </c>
      <c r="Q155" s="244">
        <f t="shared" si="36"/>
        <v>2.3559999999999999</v>
      </c>
    </row>
    <row r="156" spans="1:19" ht="15" customHeight="1" outlineLevel="1" x14ac:dyDescent="0.25">
      <c r="A156" s="22" t="s">
        <v>10</v>
      </c>
      <c r="B156" s="471" t="s">
        <v>189</v>
      </c>
      <c r="C156" s="165">
        <f>ROUND(C188+C222,3)</f>
        <v>0.17</v>
      </c>
      <c r="D156" s="166">
        <f>ROUND(D188+D222,3)</f>
        <v>0.41099999999999998</v>
      </c>
      <c r="E156" s="166">
        <f>ROUND(E188+E222,3)</f>
        <v>0</v>
      </c>
      <c r="F156" s="167">
        <f>ROUND(F188+F222,3)</f>
        <v>0</v>
      </c>
      <c r="G156" s="244">
        <f t="shared" si="34"/>
        <v>0.58099999999999996</v>
      </c>
      <c r="H156" s="165">
        <f>ROUND(H188+H222,3)</f>
        <v>0.17</v>
      </c>
      <c r="I156" s="166">
        <f>ROUND(I188+I222,3)</f>
        <v>0.41099999999999998</v>
      </c>
      <c r="J156" s="166">
        <f>ROUND(J188+J222,3)</f>
        <v>0</v>
      </c>
      <c r="K156" s="167">
        <f>ROUND(K188+K222,3)</f>
        <v>0</v>
      </c>
      <c r="L156" s="244">
        <f t="shared" si="35"/>
        <v>0.58099999999999996</v>
      </c>
      <c r="M156" s="165">
        <f>ROUND(M188+M222,3)</f>
        <v>0.17</v>
      </c>
      <c r="N156" s="166">
        <f>ROUND(N188+N222,3)</f>
        <v>0.41099999999999998</v>
      </c>
      <c r="O156" s="166">
        <f>ROUND(O188+O222,3)</f>
        <v>0</v>
      </c>
      <c r="P156" s="168">
        <f>ROUND(P188+P222,3)</f>
        <v>0</v>
      </c>
      <c r="Q156" s="244">
        <f t="shared" si="36"/>
        <v>0.58099999999999996</v>
      </c>
    </row>
    <row r="157" spans="1:19" s="36" customFormat="1" ht="15" customHeight="1" x14ac:dyDescent="0.25">
      <c r="A157" s="242" t="s">
        <v>101</v>
      </c>
      <c r="B157" s="474" t="s">
        <v>189</v>
      </c>
      <c r="C157" s="238">
        <f t="shared" ref="C157:Q157" si="37">ROUND(C158+C161+C164+C167+C170+C173+C176+C179+C182+C185+C188,3)</f>
        <v>0</v>
      </c>
      <c r="D157" s="239">
        <f t="shared" si="37"/>
        <v>2.1190000000000002</v>
      </c>
      <c r="E157" s="239">
        <f t="shared" si="37"/>
        <v>0</v>
      </c>
      <c r="F157" s="240">
        <f t="shared" si="37"/>
        <v>0.28100000000000003</v>
      </c>
      <c r="G157" s="160">
        <f t="shared" si="37"/>
        <v>2.4</v>
      </c>
      <c r="H157" s="238">
        <f t="shared" si="37"/>
        <v>0</v>
      </c>
      <c r="I157" s="239">
        <f t="shared" si="37"/>
        <v>2.1190000000000002</v>
      </c>
      <c r="J157" s="239">
        <f t="shared" si="37"/>
        <v>0</v>
      </c>
      <c r="K157" s="240">
        <f t="shared" si="37"/>
        <v>0.28100000000000003</v>
      </c>
      <c r="L157" s="160">
        <f t="shared" si="37"/>
        <v>2.4</v>
      </c>
      <c r="M157" s="238">
        <f t="shared" si="37"/>
        <v>0</v>
      </c>
      <c r="N157" s="239">
        <f t="shared" si="37"/>
        <v>2.1190000000000002</v>
      </c>
      <c r="O157" s="239">
        <f t="shared" si="37"/>
        <v>0</v>
      </c>
      <c r="P157" s="241">
        <f t="shared" si="37"/>
        <v>0.28100000000000003</v>
      </c>
      <c r="Q157" s="160">
        <f t="shared" si="37"/>
        <v>2.4</v>
      </c>
      <c r="S157" s="37"/>
    </row>
    <row r="158" spans="1:19" ht="15" customHeight="1" outlineLevel="1" x14ac:dyDescent="0.25">
      <c r="A158" s="23" t="s">
        <v>0</v>
      </c>
      <c r="B158" s="475" t="s">
        <v>32</v>
      </c>
      <c r="C158" s="165">
        <f>ROUND($G$158*'1. Статистика'!D369,3)</f>
        <v>0</v>
      </c>
      <c r="D158" s="166">
        <f>ROUND(G158-(C158+E158+F158),3)</f>
        <v>0.158</v>
      </c>
      <c r="E158" s="166">
        <f>ROUND($G$158*'1. Статистика'!F369,3)</f>
        <v>0</v>
      </c>
      <c r="F158" s="167">
        <f>ROUND($G$158*'1. Статистика'!G369,3)</f>
        <v>0.23799999999999999</v>
      </c>
      <c r="G158" s="244">
        <f>ROUND(G159*G160/1000,3)</f>
        <v>0.39600000000000002</v>
      </c>
      <c r="H158" s="165">
        <f>ROUND($L$158*'1. Статистика'!D369,3)</f>
        <v>0</v>
      </c>
      <c r="I158" s="166">
        <f>ROUND(L158-(H158+J158+K158),3)</f>
        <v>0.158</v>
      </c>
      <c r="J158" s="166">
        <f>ROUND($L$158*'1. Статистика'!F369,3)</f>
        <v>0</v>
      </c>
      <c r="K158" s="167">
        <f>ROUND($L$158*'1. Статистика'!G369,3)</f>
        <v>0.23799999999999999</v>
      </c>
      <c r="L158" s="244">
        <f>ROUND(L159*L160/1000,3)</f>
        <v>0.39600000000000002</v>
      </c>
      <c r="M158" s="165">
        <f>ROUND($Q$158*'1. Статистика'!D369,3)</f>
        <v>0</v>
      </c>
      <c r="N158" s="166">
        <f>ROUND(Q158-(M158+O158+P158),3)</f>
        <v>0.158</v>
      </c>
      <c r="O158" s="166">
        <f>ROUND($Q$158*'1. Статистика'!F369,3)</f>
        <v>0</v>
      </c>
      <c r="P158" s="168">
        <f>ROUND($Q$158*'1. Статистика'!G369,3)</f>
        <v>0.23799999999999999</v>
      </c>
      <c r="Q158" s="244">
        <f>ROUND(Q159*Q160/1000,3)</f>
        <v>0.39600000000000002</v>
      </c>
    </row>
    <row r="159" spans="1:19" s="25" customFormat="1" ht="15" customHeight="1" outlineLevel="3" x14ac:dyDescent="0.25">
      <c r="A159" s="27" t="s">
        <v>102</v>
      </c>
      <c r="B159" s="476" t="s">
        <v>32</v>
      </c>
      <c r="C159" s="169"/>
      <c r="D159" s="170"/>
      <c r="E159" s="170"/>
      <c r="F159" s="171"/>
      <c r="G159" s="497">
        <f>ROUND(G23+G24+G25,3)</f>
        <v>3.17</v>
      </c>
      <c r="H159" s="169"/>
      <c r="I159" s="170"/>
      <c r="J159" s="170"/>
      <c r="K159" s="171"/>
      <c r="L159" s="497">
        <f>ROUND(L23+L24+L25,3)</f>
        <v>3.17</v>
      </c>
      <c r="M159" s="169"/>
      <c r="N159" s="170"/>
      <c r="O159" s="170"/>
      <c r="P159" s="173"/>
      <c r="Q159" s="497">
        <f>ROUND(Q23+Q24+Q25,3)</f>
        <v>3.17</v>
      </c>
    </row>
    <row r="160" spans="1:19" s="25" customFormat="1" ht="15" customHeight="1" outlineLevel="3" x14ac:dyDescent="0.25">
      <c r="A160" s="27" t="s">
        <v>103</v>
      </c>
      <c r="B160" s="472" t="s">
        <v>104</v>
      </c>
      <c r="C160" s="169"/>
      <c r="D160" s="170"/>
      <c r="E160" s="170"/>
      <c r="F160" s="171"/>
      <c r="G160" s="492">
        <f>ROUND(IFERROR(('1. Статистика'!C153+'1. Статистика'!H153+'1. Статистика'!M153)/('1. Статистика'!C11+'1. Статистика'!D11+'1. Статистика'!E11)*1000,0),3)</f>
        <v>124.88800000000001</v>
      </c>
      <c r="H160" s="169"/>
      <c r="I160" s="170"/>
      <c r="J160" s="170"/>
      <c r="K160" s="171"/>
      <c r="L160" s="492">
        <f>ROUND(G160,3)</f>
        <v>124.88800000000001</v>
      </c>
      <c r="M160" s="169"/>
      <c r="N160" s="170"/>
      <c r="O160" s="170"/>
      <c r="P160" s="173"/>
      <c r="Q160" s="492">
        <f>ROUND(G160,3)</f>
        <v>124.88800000000001</v>
      </c>
    </row>
    <row r="161" spans="1:17" ht="15" customHeight="1" outlineLevel="1" x14ac:dyDescent="0.25">
      <c r="A161" s="23" t="s">
        <v>1</v>
      </c>
      <c r="B161" s="471" t="s">
        <v>189</v>
      </c>
      <c r="C161" s="165">
        <f>ROUND($G$161*'1. Статистика'!D370,3)</f>
        <v>0</v>
      </c>
      <c r="D161" s="166">
        <f>ROUND(G161-(C161+E161+F161),3)</f>
        <v>0.01</v>
      </c>
      <c r="E161" s="166">
        <f>ROUND($G$161*'1. Статистика'!F370,3)</f>
        <v>0</v>
      </c>
      <c r="F161" s="167">
        <f>ROUND($G$161*'1. Статистика'!G370,3)</f>
        <v>1.6E-2</v>
      </c>
      <c r="G161" s="244">
        <f>ROUND(G162*G163/1000,3)</f>
        <v>2.5999999999999999E-2</v>
      </c>
      <c r="H161" s="165">
        <f>ROUND($L$161*'1. Статистика'!D370,3)</f>
        <v>0</v>
      </c>
      <c r="I161" s="166">
        <f>ROUND(L161-(H161+J161+K161),3)</f>
        <v>0.01</v>
      </c>
      <c r="J161" s="166">
        <f>ROUND($L$161*'1. Статистика'!F370,3)</f>
        <v>0</v>
      </c>
      <c r="K161" s="167">
        <f>ROUND($L$161*'1. Статистика'!G370,3)</f>
        <v>1.6E-2</v>
      </c>
      <c r="L161" s="244">
        <f>ROUND(L162*L163/1000,3)</f>
        <v>2.5999999999999999E-2</v>
      </c>
      <c r="M161" s="165">
        <f>ROUND($Q$161*'1. Статистика'!D370,3)</f>
        <v>0</v>
      </c>
      <c r="N161" s="166">
        <f>ROUND(Q161-(M161+O161+P161),3)</f>
        <v>0.01</v>
      </c>
      <c r="O161" s="166">
        <f>ROUND($Q$161*'1. Статистика'!F370,3)</f>
        <v>0</v>
      </c>
      <c r="P161" s="168">
        <f>ROUND($Q$161*'1. Статистика'!G370,3)</f>
        <v>1.6E-2</v>
      </c>
      <c r="Q161" s="244">
        <f>ROUND(Q162*Q163/1000,3)</f>
        <v>2.5999999999999999E-2</v>
      </c>
    </row>
    <row r="162" spans="1:17" s="25" customFormat="1" ht="15" customHeight="1" outlineLevel="3" x14ac:dyDescent="0.25">
      <c r="A162" s="27" t="s">
        <v>102</v>
      </c>
      <c r="B162" s="476" t="s">
        <v>32</v>
      </c>
      <c r="C162" s="169"/>
      <c r="D162" s="170"/>
      <c r="E162" s="170"/>
      <c r="F162" s="171"/>
      <c r="G162" s="497">
        <f>ROUND(G30+G31+G32,3)</f>
        <v>0.33</v>
      </c>
      <c r="H162" s="169"/>
      <c r="I162" s="170"/>
      <c r="J162" s="170"/>
      <c r="K162" s="171"/>
      <c r="L162" s="497">
        <f>ROUND(L30+L31+L32,3)</f>
        <v>0.33</v>
      </c>
      <c r="M162" s="169"/>
      <c r="N162" s="170"/>
      <c r="O162" s="170"/>
      <c r="P162" s="173"/>
      <c r="Q162" s="497">
        <f>ROUND(Q30+Q31+Q32,3)</f>
        <v>0.33</v>
      </c>
    </row>
    <row r="163" spans="1:17" s="25" customFormat="1" ht="15" customHeight="1" outlineLevel="3" x14ac:dyDescent="0.25">
      <c r="A163" s="27" t="s">
        <v>103</v>
      </c>
      <c r="B163" s="472" t="s">
        <v>104</v>
      </c>
      <c r="C163" s="169"/>
      <c r="D163" s="170"/>
      <c r="E163" s="170"/>
      <c r="F163" s="171"/>
      <c r="G163" s="492">
        <f>ROUND(IFERROR(('1. Статистика'!C154+'1. Статистика'!H154+'1. Статистика'!M154)/('1. Статистика'!C15+'1. Статистика'!D15+'1. Статистика'!E15)*1000,0),3)</f>
        <v>79.167000000000002</v>
      </c>
      <c r="H163" s="169"/>
      <c r="I163" s="170"/>
      <c r="J163" s="170"/>
      <c r="K163" s="171"/>
      <c r="L163" s="492">
        <f>ROUND(G163,3)</f>
        <v>79.167000000000002</v>
      </c>
      <c r="M163" s="169"/>
      <c r="N163" s="170"/>
      <c r="O163" s="170"/>
      <c r="P163" s="173"/>
      <c r="Q163" s="492">
        <f>ROUND(G163,3)</f>
        <v>79.167000000000002</v>
      </c>
    </row>
    <row r="164" spans="1:17" ht="15" customHeight="1" outlineLevel="1" x14ac:dyDescent="0.25">
      <c r="A164" s="23" t="s">
        <v>2</v>
      </c>
      <c r="B164" s="471" t="s">
        <v>189</v>
      </c>
      <c r="C164" s="165">
        <f>ROUND($G$164*'1. Статистика'!D371,3)</f>
        <v>0</v>
      </c>
      <c r="D164" s="166">
        <f>ROUND(G164-(C164+E164+F164),3)</f>
        <v>0.47799999999999998</v>
      </c>
      <c r="E164" s="166">
        <f>ROUND($G$164*'1. Статистика'!F371,3)</f>
        <v>0</v>
      </c>
      <c r="F164" s="167">
        <f>ROUND($G$164*'1. Статистика'!G371,3)</f>
        <v>0</v>
      </c>
      <c r="G164" s="244">
        <f>ROUND(G165*G166/1000,3)</f>
        <v>0.47799999999999998</v>
      </c>
      <c r="H164" s="165">
        <f>ROUND($L$164*'1. Статистика'!D371,3)</f>
        <v>0</v>
      </c>
      <c r="I164" s="166">
        <f>ROUND(L164-(H164+J164+K164),3)</f>
        <v>0.47799999999999998</v>
      </c>
      <c r="J164" s="166">
        <f>ROUND($L$164*'1. Статистика'!F371,3)</f>
        <v>0</v>
      </c>
      <c r="K164" s="167">
        <f>ROUND($L$164*'1. Статистика'!G371,3)</f>
        <v>0</v>
      </c>
      <c r="L164" s="244">
        <f>ROUND(L165*L166/1000,3)</f>
        <v>0.47799999999999998</v>
      </c>
      <c r="M164" s="165">
        <f>ROUND($Q$164*'1. Статистика'!D371,3)</f>
        <v>0</v>
      </c>
      <c r="N164" s="166">
        <f>ROUND(Q164-(M164+O164+P164),3)</f>
        <v>0.47799999999999998</v>
      </c>
      <c r="O164" s="166">
        <f>ROUND($Q$164*'1. Статистика'!F371,3)</f>
        <v>0</v>
      </c>
      <c r="P164" s="168">
        <f>ROUND($Q$164*'1. Статистика'!G371,3)</f>
        <v>0</v>
      </c>
      <c r="Q164" s="244">
        <f>ROUND(Q165*Q166/1000,3)</f>
        <v>0.47799999999999998</v>
      </c>
    </row>
    <row r="165" spans="1:17" s="25" customFormat="1" ht="15" customHeight="1" outlineLevel="3" x14ac:dyDescent="0.25">
      <c r="A165" s="27" t="s">
        <v>102</v>
      </c>
      <c r="B165" s="476" t="s">
        <v>32</v>
      </c>
      <c r="C165" s="169"/>
      <c r="D165" s="170"/>
      <c r="E165" s="170"/>
      <c r="F165" s="171"/>
      <c r="G165" s="497">
        <f>ROUND(G37+G38+G39,3)</f>
        <v>5.9</v>
      </c>
      <c r="H165" s="169"/>
      <c r="I165" s="170"/>
      <c r="J165" s="170"/>
      <c r="K165" s="171"/>
      <c r="L165" s="497">
        <f>ROUND(L37+L38+L39,3)</f>
        <v>5.9</v>
      </c>
      <c r="M165" s="169"/>
      <c r="N165" s="170"/>
      <c r="O165" s="170"/>
      <c r="P165" s="173"/>
      <c r="Q165" s="497">
        <f>ROUND(Q37+Q38+Q39,3)</f>
        <v>5.9</v>
      </c>
    </row>
    <row r="166" spans="1:17" s="25" customFormat="1" ht="15" customHeight="1" outlineLevel="3" x14ac:dyDescent="0.25">
      <c r="A166" s="27" t="s">
        <v>103</v>
      </c>
      <c r="B166" s="472" t="s">
        <v>104</v>
      </c>
      <c r="C166" s="169"/>
      <c r="D166" s="170"/>
      <c r="E166" s="170"/>
      <c r="F166" s="171"/>
      <c r="G166" s="492">
        <f>ROUND(IFERROR(('1. Статистика'!C155+'1. Статистика'!H155+'1. Статистика'!M155)/('1. Статистика'!C19+'1. Статистика'!D19+'1. Статистика'!E19)*1000,0),3)</f>
        <v>80.971999999999994</v>
      </c>
      <c r="H166" s="169"/>
      <c r="I166" s="170"/>
      <c r="J166" s="170"/>
      <c r="K166" s="171"/>
      <c r="L166" s="492">
        <f>ROUND(G166,3)</f>
        <v>80.971999999999994</v>
      </c>
      <c r="M166" s="169"/>
      <c r="N166" s="170"/>
      <c r="O166" s="170"/>
      <c r="P166" s="173"/>
      <c r="Q166" s="492">
        <f>ROUND(G166,3)</f>
        <v>80.971999999999994</v>
      </c>
    </row>
    <row r="167" spans="1:17" ht="15" customHeight="1" outlineLevel="1" x14ac:dyDescent="0.25">
      <c r="A167" s="23" t="s">
        <v>3</v>
      </c>
      <c r="B167" s="471" t="s">
        <v>189</v>
      </c>
      <c r="C167" s="165">
        <f>ROUND($G$167*'1. Статистика'!D372,3)</f>
        <v>0</v>
      </c>
      <c r="D167" s="166">
        <f>ROUND(G167-(C167+E167+F167),3)</f>
        <v>0</v>
      </c>
      <c r="E167" s="166">
        <f>ROUND($G$167*'1. Статистика'!F372,3)</f>
        <v>0</v>
      </c>
      <c r="F167" s="167">
        <f>ROUND($G$167*'1. Статистика'!G372,3)</f>
        <v>0</v>
      </c>
      <c r="G167" s="244">
        <f>ROUND(G168*G169/1000,3)</f>
        <v>0</v>
      </c>
      <c r="H167" s="165">
        <f>ROUND($L$167*'1. Статистика'!D372,3)</f>
        <v>0</v>
      </c>
      <c r="I167" s="166">
        <f>ROUND(L167-(H167+J167+K167),3)</f>
        <v>0</v>
      </c>
      <c r="J167" s="166">
        <f>ROUND($L$167*'1. Статистика'!F372,3)</f>
        <v>0</v>
      </c>
      <c r="K167" s="167">
        <f>ROUND($L$167*'1. Статистика'!G372,3)</f>
        <v>0</v>
      </c>
      <c r="L167" s="244">
        <f>ROUND(L168*L169/1000,3)</f>
        <v>0</v>
      </c>
      <c r="M167" s="165">
        <f>ROUND($Q$167*'1. Статистика'!D372,3)</f>
        <v>0</v>
      </c>
      <c r="N167" s="166">
        <f>ROUND(Q167-(M167+O167+P167),3)</f>
        <v>0</v>
      </c>
      <c r="O167" s="166">
        <f>ROUND($Q$167*'1. Статистика'!F372,3)</f>
        <v>0</v>
      </c>
      <c r="P167" s="168">
        <f>ROUND($Q$167*'1. Статистика'!G372,3)</f>
        <v>0</v>
      </c>
      <c r="Q167" s="244">
        <f>ROUND(Q168*Q169/1000,3)</f>
        <v>0</v>
      </c>
    </row>
    <row r="168" spans="1:17" s="25" customFormat="1" ht="15" customHeight="1" outlineLevel="3" x14ac:dyDescent="0.25">
      <c r="A168" s="27" t="s">
        <v>102</v>
      </c>
      <c r="B168" s="476" t="s">
        <v>32</v>
      </c>
      <c r="C168" s="169"/>
      <c r="D168" s="170"/>
      <c r="E168" s="170"/>
      <c r="F168" s="171"/>
      <c r="G168" s="497">
        <f>ROUND(G44+G45+G46,3)</f>
        <v>0.23</v>
      </c>
      <c r="H168" s="169"/>
      <c r="I168" s="170"/>
      <c r="J168" s="170"/>
      <c r="K168" s="171"/>
      <c r="L168" s="497">
        <f>ROUND(L44+L45+L46,3)</f>
        <v>0.23</v>
      </c>
      <c r="M168" s="169"/>
      <c r="N168" s="170"/>
      <c r="O168" s="170"/>
      <c r="P168" s="173"/>
      <c r="Q168" s="497">
        <f>ROUND(Q44+Q45+Q46,3)</f>
        <v>0.23</v>
      </c>
    </row>
    <row r="169" spans="1:17" s="25" customFormat="1" ht="15" customHeight="1" outlineLevel="3" x14ac:dyDescent="0.25">
      <c r="A169" s="27" t="s">
        <v>103</v>
      </c>
      <c r="B169" s="472" t="s">
        <v>104</v>
      </c>
      <c r="C169" s="169"/>
      <c r="D169" s="170"/>
      <c r="E169" s="170"/>
      <c r="F169" s="171"/>
      <c r="G169" s="492">
        <f>ROUND(IFERROR(('1. Статистика'!C156+'1. Статистика'!H156+'1. Статистика'!M156)/('1. Статистика'!C23+'1. Статистика'!D23+'1. Статистика'!E23)*1000,0),3)</f>
        <v>0</v>
      </c>
      <c r="H169" s="169"/>
      <c r="I169" s="170"/>
      <c r="J169" s="170"/>
      <c r="K169" s="171"/>
      <c r="L169" s="492">
        <f>ROUND(G169,3)</f>
        <v>0</v>
      </c>
      <c r="M169" s="169"/>
      <c r="N169" s="170"/>
      <c r="O169" s="170"/>
      <c r="P169" s="173"/>
      <c r="Q169" s="492">
        <f>ROUND(G169,3)</f>
        <v>0</v>
      </c>
    </row>
    <row r="170" spans="1:17" ht="15" customHeight="1" outlineLevel="1" x14ac:dyDescent="0.25">
      <c r="A170" s="23" t="s">
        <v>4</v>
      </c>
      <c r="B170" s="475" t="s">
        <v>32</v>
      </c>
      <c r="C170" s="165">
        <f>ROUND($G$170*'1. Статистика'!D373,3)</f>
        <v>0</v>
      </c>
      <c r="D170" s="166">
        <f>ROUND(G170-(C170+E170+F170),3)</f>
        <v>4.0000000000000001E-3</v>
      </c>
      <c r="E170" s="166">
        <f>ROUND($G$170*'1. Статистика'!F373,3)</f>
        <v>0</v>
      </c>
      <c r="F170" s="167">
        <f>ROUND($G$170*'1. Статистика'!G373,3)</f>
        <v>7.0000000000000001E-3</v>
      </c>
      <c r="G170" s="244">
        <f>ROUND(G171*G172/1000,3)</f>
        <v>1.0999999999999999E-2</v>
      </c>
      <c r="H170" s="165">
        <f>ROUND($L$170*'1. Статистика'!D373,3)</f>
        <v>0</v>
      </c>
      <c r="I170" s="166">
        <f>ROUND(L170-(H170+J170+K170),3)</f>
        <v>4.0000000000000001E-3</v>
      </c>
      <c r="J170" s="166">
        <f>ROUND($L$170*'1. Статистика'!F373,3)</f>
        <v>0</v>
      </c>
      <c r="K170" s="167">
        <f>ROUND($L$170*'1. Статистика'!G373,3)</f>
        <v>7.0000000000000001E-3</v>
      </c>
      <c r="L170" s="244">
        <f>ROUND(L171*L172/1000,3)</f>
        <v>1.0999999999999999E-2</v>
      </c>
      <c r="M170" s="165">
        <f>ROUND($Q$170*'1. Статистика'!D373,3)</f>
        <v>0</v>
      </c>
      <c r="N170" s="166">
        <f>ROUND(Q170-(M170+O170+P170),3)</f>
        <v>4.0000000000000001E-3</v>
      </c>
      <c r="O170" s="166">
        <f>ROUND($Q$170*'1. Статистика'!F373,3)</f>
        <v>0</v>
      </c>
      <c r="P170" s="168">
        <f>ROUND($Q$170*'1. Статистика'!G373,3)</f>
        <v>7.0000000000000001E-3</v>
      </c>
      <c r="Q170" s="244">
        <f>ROUND(Q171*Q172/1000,3)</f>
        <v>1.0999999999999999E-2</v>
      </c>
    </row>
    <row r="171" spans="1:17" s="25" customFormat="1" ht="15" customHeight="1" outlineLevel="3" x14ac:dyDescent="0.25">
      <c r="A171" s="27" t="s">
        <v>102</v>
      </c>
      <c r="B171" s="476" t="s">
        <v>32</v>
      </c>
      <c r="C171" s="169"/>
      <c r="D171" s="170"/>
      <c r="E171" s="170"/>
      <c r="F171" s="171"/>
      <c r="G171" s="497">
        <f>ROUND(G51+G52+G53,3)</f>
        <v>0.1</v>
      </c>
      <c r="H171" s="169"/>
      <c r="I171" s="170"/>
      <c r="J171" s="170"/>
      <c r="K171" s="171"/>
      <c r="L171" s="497">
        <f>ROUND(L51+L52+L53,3)</f>
        <v>0.1</v>
      </c>
      <c r="M171" s="169"/>
      <c r="N171" s="170"/>
      <c r="O171" s="170"/>
      <c r="P171" s="173"/>
      <c r="Q171" s="497">
        <f>ROUND(Q51+Q52+Q53,3)</f>
        <v>0.1</v>
      </c>
    </row>
    <row r="172" spans="1:17" s="25" customFormat="1" ht="15" customHeight="1" outlineLevel="3" x14ac:dyDescent="0.25">
      <c r="A172" s="27" t="s">
        <v>103</v>
      </c>
      <c r="B172" s="472" t="s">
        <v>104</v>
      </c>
      <c r="C172" s="169"/>
      <c r="D172" s="170"/>
      <c r="E172" s="170"/>
      <c r="F172" s="171"/>
      <c r="G172" s="492">
        <f>ROUND(IFERROR(('1. Статистика'!C157+'1. Статистика'!H157+'1. Статистика'!M157)/('1. Статистика'!C27+'1. Статистика'!D27+'1. Статистика'!E27)*1000,0),3)</f>
        <v>110.526</v>
      </c>
      <c r="H172" s="169"/>
      <c r="I172" s="170"/>
      <c r="J172" s="170"/>
      <c r="K172" s="171"/>
      <c r="L172" s="492">
        <f>ROUND(G172,3)</f>
        <v>110.526</v>
      </c>
      <c r="M172" s="169"/>
      <c r="N172" s="170"/>
      <c r="O172" s="170"/>
      <c r="P172" s="173"/>
      <c r="Q172" s="492">
        <f>ROUND(G172,3)</f>
        <v>110.526</v>
      </c>
    </row>
    <row r="173" spans="1:17" ht="15" customHeight="1" outlineLevel="1" x14ac:dyDescent="0.25">
      <c r="A173" s="23" t="s">
        <v>5</v>
      </c>
      <c r="B173" s="471" t="s">
        <v>189</v>
      </c>
      <c r="C173" s="165">
        <f>ROUND($G$173*'1. Статистика'!D374,3)</f>
        <v>0</v>
      </c>
      <c r="D173" s="166">
        <f>ROUND(G173-(C173+E173+F173),3)</f>
        <v>0</v>
      </c>
      <c r="E173" s="166">
        <f>ROUND($G$173*'1. Статистика'!F374,3)</f>
        <v>0</v>
      </c>
      <c r="F173" s="167">
        <f>ROUND($G$173*'1. Статистика'!G374,3)</f>
        <v>0</v>
      </c>
      <c r="G173" s="244">
        <f>ROUND(G174*G175/1000,3)</f>
        <v>0</v>
      </c>
      <c r="H173" s="165">
        <f>ROUND($L$173*'1. Статистика'!D374,3)</f>
        <v>0</v>
      </c>
      <c r="I173" s="166">
        <f>ROUND(L173-(H173+J173+K173),3)</f>
        <v>0</v>
      </c>
      <c r="J173" s="166">
        <f>ROUND($L$173*'1. Статистика'!F374,3)</f>
        <v>0</v>
      </c>
      <c r="K173" s="167">
        <f>ROUND($L$173*'1. Статистика'!G374,3)</f>
        <v>0</v>
      </c>
      <c r="L173" s="244">
        <f>ROUND(L174*L175/1000,3)</f>
        <v>0</v>
      </c>
      <c r="M173" s="165">
        <f>ROUND($Q$173*'1. Статистика'!D374,3)</f>
        <v>0</v>
      </c>
      <c r="N173" s="166">
        <f>ROUND(Q173-(M173+O173+P173),3)</f>
        <v>0</v>
      </c>
      <c r="O173" s="166">
        <f>ROUND($Q$173*'1. Статистика'!F374,3)</f>
        <v>0</v>
      </c>
      <c r="P173" s="168">
        <f>ROUND($Q$173*'1. Статистика'!G374,3)</f>
        <v>0</v>
      </c>
      <c r="Q173" s="244">
        <f>ROUND(Q174*Q175/1000,3)</f>
        <v>0</v>
      </c>
    </row>
    <row r="174" spans="1:17" s="25" customFormat="1" ht="15" customHeight="1" outlineLevel="3" x14ac:dyDescent="0.25">
      <c r="A174" s="27" t="s">
        <v>102</v>
      </c>
      <c r="B174" s="476" t="s">
        <v>32</v>
      </c>
      <c r="C174" s="169"/>
      <c r="D174" s="170"/>
      <c r="E174" s="170"/>
      <c r="F174" s="171"/>
      <c r="G174" s="497">
        <f>ROUND(G58+G59+G60,3)</f>
        <v>0</v>
      </c>
      <c r="H174" s="169"/>
      <c r="I174" s="170"/>
      <c r="J174" s="170"/>
      <c r="K174" s="171"/>
      <c r="L174" s="497">
        <f>ROUND(L58+L59+L60,3)</f>
        <v>0</v>
      </c>
      <c r="M174" s="169"/>
      <c r="N174" s="170"/>
      <c r="O174" s="170"/>
      <c r="P174" s="173"/>
      <c r="Q174" s="497">
        <f>ROUND(Q58+Q59+Q60,3)</f>
        <v>0</v>
      </c>
    </row>
    <row r="175" spans="1:17" s="25" customFormat="1" ht="15" customHeight="1" outlineLevel="3" x14ac:dyDescent="0.25">
      <c r="A175" s="27" t="s">
        <v>103</v>
      </c>
      <c r="B175" s="476" t="s">
        <v>104</v>
      </c>
      <c r="C175" s="169"/>
      <c r="D175" s="170"/>
      <c r="E175" s="170"/>
      <c r="F175" s="171"/>
      <c r="G175" s="492">
        <f>ROUND(IFERROR(('1. Статистика'!C158+'1. Статистика'!H158+'1. Статистика'!M158)/('1. Статистика'!C31+'1. Статистика'!D31+'1. Статистика'!E31)*1000,0),3)</f>
        <v>0</v>
      </c>
      <c r="H175" s="169"/>
      <c r="I175" s="170"/>
      <c r="J175" s="170"/>
      <c r="K175" s="171"/>
      <c r="L175" s="492">
        <f>ROUND(G175,3)</f>
        <v>0</v>
      </c>
      <c r="M175" s="169"/>
      <c r="N175" s="170"/>
      <c r="O175" s="170"/>
      <c r="P175" s="173"/>
      <c r="Q175" s="492">
        <f>ROUND(G175,3)</f>
        <v>0</v>
      </c>
    </row>
    <row r="176" spans="1:17" ht="15" customHeight="1" outlineLevel="1" x14ac:dyDescent="0.25">
      <c r="A176" s="23" t="s">
        <v>6</v>
      </c>
      <c r="B176" s="471" t="s">
        <v>189</v>
      </c>
      <c r="C176" s="165">
        <f>ROUND($G$176*'1. Статистика'!D375,3)</f>
        <v>0</v>
      </c>
      <c r="D176" s="166">
        <f>ROUND(G176-(C176+E176+F176),3)</f>
        <v>0</v>
      </c>
      <c r="E176" s="166">
        <f>ROUND($G$176*'1. Статистика'!F375,3)</f>
        <v>0</v>
      </c>
      <c r="F176" s="167">
        <f>ROUND($G$176*'1. Статистика'!G375,3)</f>
        <v>0</v>
      </c>
      <c r="G176" s="244">
        <f>ROUND(G177*G178/1000,3)</f>
        <v>0</v>
      </c>
      <c r="H176" s="165">
        <f>ROUND($L$176*'1. Статистика'!D375,3)</f>
        <v>0</v>
      </c>
      <c r="I176" s="166">
        <f>ROUND(L176-(H176+J176+K176),3)</f>
        <v>0</v>
      </c>
      <c r="J176" s="166">
        <f>ROUND($L$176*'1. Статистика'!F375,3)</f>
        <v>0</v>
      </c>
      <c r="K176" s="167">
        <f>ROUND($L$176*'1. Статистика'!G375,3)</f>
        <v>0</v>
      </c>
      <c r="L176" s="244">
        <f>ROUND(L177*L178/1000,3)</f>
        <v>0</v>
      </c>
      <c r="M176" s="165">
        <f>ROUND($Q$176*'1. Статистика'!D375,3)</f>
        <v>0</v>
      </c>
      <c r="N176" s="166">
        <f>ROUND(Q176-(M176+O176+P176),3)</f>
        <v>0</v>
      </c>
      <c r="O176" s="166">
        <f>ROUND($Q$176*'1. Статистика'!F375,3)</f>
        <v>0</v>
      </c>
      <c r="P176" s="168">
        <f>ROUND($Q$176*'1. Статистика'!G375,3)</f>
        <v>0</v>
      </c>
      <c r="Q176" s="244">
        <f>ROUND(Q177*Q178/1000,3)</f>
        <v>0</v>
      </c>
    </row>
    <row r="177" spans="1:17" s="25" customFormat="1" ht="15" customHeight="1" outlineLevel="3" x14ac:dyDescent="0.25">
      <c r="A177" s="27" t="s">
        <v>102</v>
      </c>
      <c r="B177" s="476" t="s">
        <v>32</v>
      </c>
      <c r="C177" s="169"/>
      <c r="D177" s="170"/>
      <c r="E177" s="170"/>
      <c r="F177" s="171"/>
      <c r="G177" s="497">
        <f>ROUND(G65+G66+G67,3)</f>
        <v>0</v>
      </c>
      <c r="H177" s="169"/>
      <c r="I177" s="170"/>
      <c r="J177" s="170"/>
      <c r="K177" s="171"/>
      <c r="L177" s="497">
        <f>ROUND(L65+L66+L67,3)</f>
        <v>0</v>
      </c>
      <c r="M177" s="169"/>
      <c r="N177" s="170"/>
      <c r="O177" s="170"/>
      <c r="P177" s="173"/>
      <c r="Q177" s="497">
        <f>ROUND(Q65+Q66+Q67,3)</f>
        <v>0</v>
      </c>
    </row>
    <row r="178" spans="1:17" s="25" customFormat="1" ht="15" customHeight="1" outlineLevel="3" x14ac:dyDescent="0.25">
      <c r="A178" s="27" t="s">
        <v>103</v>
      </c>
      <c r="B178" s="472" t="s">
        <v>104</v>
      </c>
      <c r="C178" s="169"/>
      <c r="D178" s="170"/>
      <c r="E178" s="170"/>
      <c r="F178" s="171"/>
      <c r="G178" s="492">
        <f>ROUND(IFERROR(('1. Статистика'!C159+'1. Статистика'!H159+'1. Статистика'!M159)/('1. Статистика'!C35+'1. Статистика'!D35+'1. Статистика'!E35)*1000,0),3)</f>
        <v>0</v>
      </c>
      <c r="H178" s="169"/>
      <c r="I178" s="170"/>
      <c r="J178" s="170"/>
      <c r="K178" s="171"/>
      <c r="L178" s="492">
        <f>ROUND(G178,3)</f>
        <v>0</v>
      </c>
      <c r="M178" s="169"/>
      <c r="N178" s="170"/>
      <c r="O178" s="170"/>
      <c r="P178" s="173"/>
      <c r="Q178" s="492">
        <f>ROUND(G178,3)</f>
        <v>0</v>
      </c>
    </row>
    <row r="179" spans="1:17" ht="15" customHeight="1" outlineLevel="1" x14ac:dyDescent="0.25">
      <c r="A179" s="23" t="s">
        <v>7</v>
      </c>
      <c r="B179" s="471" t="s">
        <v>189</v>
      </c>
      <c r="C179" s="165">
        <f>ROUND($G$179*'1. Статистика'!D376,3)</f>
        <v>0</v>
      </c>
      <c r="D179" s="166">
        <f>ROUND(G179-(C179+E179+F179),3)</f>
        <v>1.0449999999999999</v>
      </c>
      <c r="E179" s="166">
        <f>ROUND($G$179*'1. Статистика'!F376,3)</f>
        <v>0</v>
      </c>
      <c r="F179" s="167">
        <f>ROUND($G$179*'1. Статистика'!G376,3)</f>
        <v>0</v>
      </c>
      <c r="G179" s="244">
        <f>ROUND(G180*G181/1000,3)</f>
        <v>1.0449999999999999</v>
      </c>
      <c r="H179" s="165">
        <f>ROUND($L$179*'1. Статистика'!D376,3)</f>
        <v>0</v>
      </c>
      <c r="I179" s="166">
        <f>ROUND(L179-(H179+J179+K179),3)</f>
        <v>1.0449999999999999</v>
      </c>
      <c r="J179" s="166">
        <f>ROUND($L$179*'1. Статистика'!F376,3)</f>
        <v>0</v>
      </c>
      <c r="K179" s="167">
        <f>ROUND($L$179*'1. Статистика'!G376,3)</f>
        <v>0</v>
      </c>
      <c r="L179" s="244">
        <f>ROUND(L180*L181/1000,3)</f>
        <v>1.0449999999999999</v>
      </c>
      <c r="M179" s="165">
        <f>ROUND($Q$179*'1. Статистика'!D376,3)</f>
        <v>0</v>
      </c>
      <c r="N179" s="166">
        <f>ROUND(Q179-(M179+O179+P179),3)</f>
        <v>1.0449999999999999</v>
      </c>
      <c r="O179" s="166">
        <f>ROUND($Q$179*'1. Статистика'!F376,3)</f>
        <v>0</v>
      </c>
      <c r="P179" s="168">
        <f>ROUND($Q$179*'1. Статистика'!G376,3)</f>
        <v>0</v>
      </c>
      <c r="Q179" s="244">
        <f>ROUND(Q180*Q181/1000,3)</f>
        <v>1.0449999999999999</v>
      </c>
    </row>
    <row r="180" spans="1:17" s="25" customFormat="1" ht="15" customHeight="1" outlineLevel="3" x14ac:dyDescent="0.25">
      <c r="A180" s="27" t="s">
        <v>102</v>
      </c>
      <c r="B180" s="476" t="s">
        <v>32</v>
      </c>
      <c r="C180" s="169"/>
      <c r="D180" s="170"/>
      <c r="E180" s="170"/>
      <c r="F180" s="171"/>
      <c r="G180" s="497">
        <f>ROUND(G72+G73+G74,3)</f>
        <v>7.11</v>
      </c>
      <c r="H180" s="169"/>
      <c r="I180" s="170"/>
      <c r="J180" s="170"/>
      <c r="K180" s="171"/>
      <c r="L180" s="497">
        <f>ROUND(L72+L73+L74,3)</f>
        <v>7.11</v>
      </c>
      <c r="M180" s="169"/>
      <c r="N180" s="170"/>
      <c r="O180" s="170"/>
      <c r="P180" s="173"/>
      <c r="Q180" s="497">
        <f>ROUND(Q72+Q73+Q74,3)</f>
        <v>7.11</v>
      </c>
    </row>
    <row r="181" spans="1:17" s="25" customFormat="1" ht="15" customHeight="1" outlineLevel="3" x14ac:dyDescent="0.25">
      <c r="A181" s="27" t="s">
        <v>103</v>
      </c>
      <c r="B181" s="472" t="s">
        <v>104</v>
      </c>
      <c r="C181" s="169"/>
      <c r="D181" s="170"/>
      <c r="E181" s="170"/>
      <c r="F181" s="171"/>
      <c r="G181" s="492">
        <f>ROUND(IFERROR(('1. Статистика'!C160+'1. Статистика'!H160+'1. Статистика'!M160)/('1. Статистика'!C39+'1. Статистика'!D39+'1. Статистика'!E39)*1000,0),3)</f>
        <v>146.96100000000001</v>
      </c>
      <c r="H181" s="169"/>
      <c r="I181" s="170"/>
      <c r="J181" s="170"/>
      <c r="K181" s="171"/>
      <c r="L181" s="492">
        <f>ROUND(G181,3)</f>
        <v>146.96100000000001</v>
      </c>
      <c r="M181" s="169"/>
      <c r="N181" s="170"/>
      <c r="O181" s="170"/>
      <c r="P181" s="173"/>
      <c r="Q181" s="492">
        <f>ROUND(G181,3)</f>
        <v>146.96100000000001</v>
      </c>
    </row>
    <row r="182" spans="1:17" ht="15" customHeight="1" outlineLevel="1" x14ac:dyDescent="0.25">
      <c r="A182" s="23" t="s">
        <v>8</v>
      </c>
      <c r="B182" s="471" t="s">
        <v>189</v>
      </c>
      <c r="C182" s="165">
        <f>ROUND($G$182*'1. Статистика'!D377,3)</f>
        <v>0</v>
      </c>
      <c r="D182" s="166">
        <f>ROUND(G182-(C182+E182+F182),3)</f>
        <v>0</v>
      </c>
      <c r="E182" s="166">
        <f>ROUND($G$182*'1. Статистика'!F377,3)</f>
        <v>0</v>
      </c>
      <c r="F182" s="167">
        <f>ROUND($G$182*'1. Статистика'!G377,3)</f>
        <v>0</v>
      </c>
      <c r="G182" s="244">
        <f>ROUND(G183*G184/1000,3)</f>
        <v>0</v>
      </c>
      <c r="H182" s="165">
        <f>ROUND($L$182*'1. Статистика'!D377,3)</f>
        <v>0</v>
      </c>
      <c r="I182" s="166">
        <f>ROUND(L182-(H182+J182+K182),3)</f>
        <v>0</v>
      </c>
      <c r="J182" s="166">
        <f>ROUND($L$182*'1. Статистика'!F377,3)</f>
        <v>0</v>
      </c>
      <c r="K182" s="167">
        <f>ROUND($L$182*'1. Статистика'!G377,3)</f>
        <v>0</v>
      </c>
      <c r="L182" s="244">
        <f>ROUND(L183*L184/1000,3)</f>
        <v>0</v>
      </c>
      <c r="M182" s="165">
        <f>ROUND($Q$182*'1. Статистика'!D377,3)</f>
        <v>0</v>
      </c>
      <c r="N182" s="166">
        <f>ROUND(Q182-(M182+O182+P182),3)</f>
        <v>0</v>
      </c>
      <c r="O182" s="166">
        <f>ROUND($Q$182*'1. Статистика'!F377,3)</f>
        <v>0</v>
      </c>
      <c r="P182" s="168">
        <f>ROUND($Q$182*'1. Статистика'!G377,3)</f>
        <v>0</v>
      </c>
      <c r="Q182" s="244">
        <f>ROUND(Q183*Q184/1000,3)</f>
        <v>0</v>
      </c>
    </row>
    <row r="183" spans="1:17" s="25" customFormat="1" ht="15" customHeight="1" outlineLevel="3" x14ac:dyDescent="0.25">
      <c r="A183" s="27" t="s">
        <v>102</v>
      </c>
      <c r="B183" s="476" t="s">
        <v>32</v>
      </c>
      <c r="C183" s="169"/>
      <c r="D183" s="170"/>
      <c r="E183" s="170"/>
      <c r="F183" s="171"/>
      <c r="G183" s="497">
        <f>ROUND(G79+G80+G81,3)</f>
        <v>0</v>
      </c>
      <c r="H183" s="169"/>
      <c r="I183" s="170"/>
      <c r="J183" s="170"/>
      <c r="K183" s="171"/>
      <c r="L183" s="497">
        <f>ROUND(L79+L80+L81,3)</f>
        <v>0</v>
      </c>
      <c r="M183" s="169"/>
      <c r="N183" s="170"/>
      <c r="O183" s="170"/>
      <c r="P183" s="173"/>
      <c r="Q183" s="497">
        <f>ROUND(Q79+Q80+Q81,3)</f>
        <v>0</v>
      </c>
    </row>
    <row r="184" spans="1:17" s="25" customFormat="1" ht="15" customHeight="1" outlineLevel="3" x14ac:dyDescent="0.25">
      <c r="A184" s="27" t="s">
        <v>103</v>
      </c>
      <c r="B184" s="472" t="s">
        <v>104</v>
      </c>
      <c r="C184" s="169"/>
      <c r="D184" s="170"/>
      <c r="E184" s="170"/>
      <c r="F184" s="171"/>
      <c r="G184" s="492">
        <f>ROUND(IFERROR(('1. Статистика'!C161+'1. Статистика'!H161+'1. Статистика'!M161)/('1. Статистика'!C43+'1. Статистика'!D43+'1. Статистика'!E43)*1000,),3)</f>
        <v>0</v>
      </c>
      <c r="H184" s="169"/>
      <c r="I184" s="170"/>
      <c r="J184" s="170"/>
      <c r="K184" s="171"/>
      <c r="L184" s="492">
        <f>ROUND(G184,3)</f>
        <v>0</v>
      </c>
      <c r="M184" s="169"/>
      <c r="N184" s="170"/>
      <c r="O184" s="170"/>
      <c r="P184" s="173"/>
      <c r="Q184" s="492">
        <f>ROUND(G184,3)</f>
        <v>0</v>
      </c>
    </row>
    <row r="185" spans="1:17" ht="15" customHeight="1" outlineLevel="1" x14ac:dyDescent="0.25">
      <c r="A185" s="23" t="s">
        <v>9</v>
      </c>
      <c r="B185" s="471" t="s">
        <v>189</v>
      </c>
      <c r="C185" s="165">
        <f>ROUND($G$185*'1. Статистика'!D378,3)</f>
        <v>0</v>
      </c>
      <c r="D185" s="166">
        <f>ROUND(G185-(C185+E185+F185),3)</f>
        <v>1.2999999999999999E-2</v>
      </c>
      <c r="E185" s="166">
        <f>ROUND($G$185*'1. Статистика'!F378,3)</f>
        <v>0</v>
      </c>
      <c r="F185" s="167">
        <f>ROUND($G$185*'1. Статистика'!G378,3)</f>
        <v>0.02</v>
      </c>
      <c r="G185" s="244">
        <f>ROUND(G186*G187/1000,3)</f>
        <v>3.3000000000000002E-2</v>
      </c>
      <c r="H185" s="165">
        <f>ROUND($L$185*'1. Статистика'!D378,3)</f>
        <v>0</v>
      </c>
      <c r="I185" s="166">
        <f>ROUND(L185-(H185+J185+K185),3)</f>
        <v>1.2999999999999999E-2</v>
      </c>
      <c r="J185" s="166">
        <f>ROUND($L$185*'1. Статистика'!F378,3)</f>
        <v>0</v>
      </c>
      <c r="K185" s="167">
        <f>ROUND($L$185*'1. Статистика'!G378,3)</f>
        <v>0.02</v>
      </c>
      <c r="L185" s="244">
        <f>ROUND(L186*L187/1000,3)</f>
        <v>3.3000000000000002E-2</v>
      </c>
      <c r="M185" s="165">
        <f>ROUND($Q$185*'1. Статистика'!D378,3)</f>
        <v>0</v>
      </c>
      <c r="N185" s="166">
        <f>ROUND(Q185-(M185+O185+P185),3)</f>
        <v>1.2999999999999999E-2</v>
      </c>
      <c r="O185" s="166">
        <f>ROUND($Q$185*'1. Статистика'!F378,3)</f>
        <v>0</v>
      </c>
      <c r="P185" s="168">
        <f>ROUND($Q$185*'1. Статистика'!G378,3)</f>
        <v>0.02</v>
      </c>
      <c r="Q185" s="244">
        <f>ROUND(Q186*Q187/1000,3)</f>
        <v>3.3000000000000002E-2</v>
      </c>
    </row>
    <row r="186" spans="1:17" s="25" customFormat="1" ht="15" customHeight="1" outlineLevel="3" x14ac:dyDescent="0.25">
      <c r="A186" s="27" t="s">
        <v>102</v>
      </c>
      <c r="B186" s="476" t="s">
        <v>32</v>
      </c>
      <c r="C186" s="169"/>
      <c r="D186" s="170"/>
      <c r="E186" s="170"/>
      <c r="F186" s="171"/>
      <c r="G186" s="497">
        <f>ROUND(G86+G87+G88,3)</f>
        <v>0.04</v>
      </c>
      <c r="H186" s="169"/>
      <c r="I186" s="170"/>
      <c r="J186" s="170"/>
      <c r="K186" s="171"/>
      <c r="L186" s="497">
        <f>ROUND(L86+L87+L88,3)</f>
        <v>0.04</v>
      </c>
      <c r="M186" s="169"/>
      <c r="N186" s="170"/>
      <c r="O186" s="170"/>
      <c r="P186" s="173"/>
      <c r="Q186" s="497">
        <f>ROUND(Q86+Q87+Q88,3)</f>
        <v>0.04</v>
      </c>
    </row>
    <row r="187" spans="1:17" s="25" customFormat="1" ht="15" customHeight="1" outlineLevel="3" x14ac:dyDescent="0.25">
      <c r="A187" s="27" t="s">
        <v>103</v>
      </c>
      <c r="B187" s="472" t="s">
        <v>104</v>
      </c>
      <c r="C187" s="169"/>
      <c r="D187" s="170"/>
      <c r="E187" s="170"/>
      <c r="F187" s="171"/>
      <c r="G187" s="492">
        <f>ROUND(IFERROR(('1. Статистика'!C162+'1. Статистика'!H162+'1. Статистика'!M162)/('1. Статистика'!C47+'1. Статистика'!D47+'1. Статистика'!E47)*1000,),3)</f>
        <v>818.18200000000002</v>
      </c>
      <c r="H187" s="169"/>
      <c r="I187" s="170"/>
      <c r="J187" s="170"/>
      <c r="K187" s="171"/>
      <c r="L187" s="492">
        <f>ROUND(G187,3)</f>
        <v>818.18200000000002</v>
      </c>
      <c r="M187" s="169"/>
      <c r="N187" s="170"/>
      <c r="O187" s="170"/>
      <c r="P187" s="173"/>
      <c r="Q187" s="492">
        <f>ROUND(G187,3)</f>
        <v>818.18200000000002</v>
      </c>
    </row>
    <row r="188" spans="1:17" ht="15" customHeight="1" outlineLevel="1" x14ac:dyDescent="0.25">
      <c r="A188" s="23" t="s">
        <v>10</v>
      </c>
      <c r="B188" s="471" t="s">
        <v>189</v>
      </c>
      <c r="C188" s="165">
        <f>ROUND($G$188*'1. Статистика'!D379,3)</f>
        <v>0</v>
      </c>
      <c r="D188" s="166">
        <f>ROUND(G188-(C188+E188+F188),3)</f>
        <v>0.41099999999999998</v>
      </c>
      <c r="E188" s="166">
        <f>ROUND($G$188*'1. Статистика'!F379,3)</f>
        <v>0</v>
      </c>
      <c r="F188" s="167">
        <f>ROUND($G$188*'1. Статистика'!G379,3)</f>
        <v>0</v>
      </c>
      <c r="G188" s="244">
        <f>ROUND(G189*G190/1000,3)</f>
        <v>0.41099999999999998</v>
      </c>
      <c r="H188" s="165">
        <f>ROUND($L$188*'1. Статистика'!D379,3)</f>
        <v>0</v>
      </c>
      <c r="I188" s="166">
        <f>ROUND(L188-(H188+J188+K188),3)</f>
        <v>0.41099999999999998</v>
      </c>
      <c r="J188" s="166">
        <f>ROUND($L$188*'1. Статистика'!F379,3)</f>
        <v>0</v>
      </c>
      <c r="K188" s="167">
        <f>ROUND($L$188*'1. Статистика'!G379,3)</f>
        <v>0</v>
      </c>
      <c r="L188" s="244">
        <f>ROUND(L189*L190/1000,3)</f>
        <v>0.41099999999999998</v>
      </c>
      <c r="M188" s="165">
        <f>ROUND($Q$188*'1. Статистика'!D379,3)</f>
        <v>0</v>
      </c>
      <c r="N188" s="166">
        <f>ROUND(Q188-(M188+O188+P188),3)</f>
        <v>0.41099999999999998</v>
      </c>
      <c r="O188" s="166">
        <f>ROUND($Q$188*'1. Статистика'!F379,3)</f>
        <v>0</v>
      </c>
      <c r="P188" s="168">
        <f>ROUND($Q$188*'1. Статистика'!G379,3)</f>
        <v>0</v>
      </c>
      <c r="Q188" s="244">
        <f>ROUND(Q189*Q190/1000,3)</f>
        <v>0.41099999999999998</v>
      </c>
    </row>
    <row r="189" spans="1:17" s="25" customFormat="1" ht="15" customHeight="1" outlineLevel="3" x14ac:dyDescent="0.25">
      <c r="A189" s="27" t="s">
        <v>102</v>
      </c>
      <c r="B189" s="476" t="s">
        <v>32</v>
      </c>
      <c r="C189" s="169"/>
      <c r="D189" s="170"/>
      <c r="E189" s="170"/>
      <c r="F189" s="171"/>
      <c r="G189" s="497">
        <f>ROUND(G93+G94+G95,3)</f>
        <v>0.13</v>
      </c>
      <c r="H189" s="169"/>
      <c r="I189" s="170"/>
      <c r="J189" s="170"/>
      <c r="K189" s="171"/>
      <c r="L189" s="497">
        <f>ROUND(L93+L94+L95,3)</f>
        <v>0.13</v>
      </c>
      <c r="M189" s="169"/>
      <c r="N189" s="170"/>
      <c r="O189" s="170"/>
      <c r="P189" s="173"/>
      <c r="Q189" s="497">
        <f>ROUND(Q93+Q94+Q95,3)</f>
        <v>0.13</v>
      </c>
    </row>
    <row r="190" spans="1:17" s="25" customFormat="1" ht="15" customHeight="1" outlineLevel="3" x14ac:dyDescent="0.25">
      <c r="A190" s="27" t="s">
        <v>103</v>
      </c>
      <c r="B190" s="472" t="s">
        <v>104</v>
      </c>
      <c r="C190" s="169"/>
      <c r="D190" s="170"/>
      <c r="E190" s="170"/>
      <c r="F190" s="171"/>
      <c r="G190" s="492">
        <v>3160</v>
      </c>
      <c r="H190" s="169"/>
      <c r="I190" s="170"/>
      <c r="J190" s="170"/>
      <c r="K190" s="171"/>
      <c r="L190" s="492">
        <f>ROUND(G190,3)</f>
        <v>3160</v>
      </c>
      <c r="M190" s="169"/>
      <c r="N190" s="170"/>
      <c r="O190" s="170"/>
      <c r="P190" s="173"/>
      <c r="Q190" s="492">
        <f>ROUND(G190,3)</f>
        <v>3160</v>
      </c>
    </row>
    <row r="191" spans="1:17" s="36" customFormat="1" ht="15" customHeight="1" x14ac:dyDescent="0.25">
      <c r="A191" s="242" t="s">
        <v>105</v>
      </c>
      <c r="B191" s="474" t="s">
        <v>189</v>
      </c>
      <c r="C191" s="238">
        <f t="shared" ref="C191:Q191" si="38">ROUND(C192+C195+C198+C201+C204+C207+C210+C213+C216+C219+C222,3)</f>
        <v>1.57</v>
      </c>
      <c r="D191" s="239">
        <f t="shared" si="38"/>
        <v>6.3369999999999997</v>
      </c>
      <c r="E191" s="239">
        <f t="shared" si="38"/>
        <v>2.17</v>
      </c>
      <c r="F191" s="240">
        <f t="shared" si="38"/>
        <v>23.523</v>
      </c>
      <c r="G191" s="160">
        <f t="shared" si="38"/>
        <v>33.6</v>
      </c>
      <c r="H191" s="238">
        <f t="shared" si="38"/>
        <v>1.57</v>
      </c>
      <c r="I191" s="239">
        <f t="shared" si="38"/>
        <v>6.3369999999999997</v>
      </c>
      <c r="J191" s="239">
        <f t="shared" si="38"/>
        <v>2.17</v>
      </c>
      <c r="K191" s="240">
        <f t="shared" si="38"/>
        <v>23.523</v>
      </c>
      <c r="L191" s="160">
        <f t="shared" si="38"/>
        <v>33.6</v>
      </c>
      <c r="M191" s="238">
        <f t="shared" si="38"/>
        <v>1.57</v>
      </c>
      <c r="N191" s="239">
        <f t="shared" si="38"/>
        <v>6.3369999999999997</v>
      </c>
      <c r="O191" s="239">
        <f t="shared" si="38"/>
        <v>2.17</v>
      </c>
      <c r="P191" s="241">
        <f t="shared" si="38"/>
        <v>23.523</v>
      </c>
      <c r="Q191" s="160">
        <f t="shared" si="38"/>
        <v>33.6</v>
      </c>
    </row>
    <row r="192" spans="1:17" outlineLevel="1" x14ac:dyDescent="0.25">
      <c r="A192" s="30" t="s">
        <v>0</v>
      </c>
      <c r="B192" s="471" t="s">
        <v>189</v>
      </c>
      <c r="C192" s="165">
        <f t="shared" ref="C192:Q192" si="39">ROUND(C193+C194,3)</f>
        <v>1.3</v>
      </c>
      <c r="D192" s="166">
        <f t="shared" si="39"/>
        <v>0.85</v>
      </c>
      <c r="E192" s="166">
        <f t="shared" si="39"/>
        <v>0.37</v>
      </c>
      <c r="F192" s="167">
        <f t="shared" si="39"/>
        <v>3.78</v>
      </c>
      <c r="G192" s="244">
        <f t="shared" si="39"/>
        <v>6.3</v>
      </c>
      <c r="H192" s="165">
        <f t="shared" si="39"/>
        <v>1.3</v>
      </c>
      <c r="I192" s="166">
        <f t="shared" si="39"/>
        <v>0.85</v>
      </c>
      <c r="J192" s="166">
        <f t="shared" si="39"/>
        <v>0.37</v>
      </c>
      <c r="K192" s="167">
        <f t="shared" si="39"/>
        <v>3.78</v>
      </c>
      <c r="L192" s="244">
        <f t="shared" si="39"/>
        <v>6.3</v>
      </c>
      <c r="M192" s="165">
        <f t="shared" si="39"/>
        <v>1.3</v>
      </c>
      <c r="N192" s="166">
        <f t="shared" si="39"/>
        <v>0.85</v>
      </c>
      <c r="O192" s="166">
        <f t="shared" si="39"/>
        <v>0.37</v>
      </c>
      <c r="P192" s="168">
        <f t="shared" si="39"/>
        <v>3.78</v>
      </c>
      <c r="Q192" s="244">
        <f t="shared" si="39"/>
        <v>6.3</v>
      </c>
    </row>
    <row r="193" spans="1:17" s="25" customFormat="1" ht="30" outlineLevel="2" x14ac:dyDescent="0.25">
      <c r="A193" s="31" t="s">
        <v>106</v>
      </c>
      <c r="B193" s="472" t="s">
        <v>189</v>
      </c>
      <c r="C193" s="180">
        <f>ROUND('1. Статистика'!N165,3)</f>
        <v>1.3</v>
      </c>
      <c r="D193" s="181">
        <f>ROUND('1. Статистика'!O165,3)</f>
        <v>0.85</v>
      </c>
      <c r="E193" s="181">
        <f>ROUND('1. Статистика'!P165,3)</f>
        <v>0.37</v>
      </c>
      <c r="F193" s="182">
        <f>ROUND('1. Статистика'!Q165,3)</f>
        <v>3.78</v>
      </c>
      <c r="G193" s="172">
        <f>ROUND(SUM(C193:F193),3)</f>
        <v>6.3</v>
      </c>
      <c r="H193" s="180">
        <f>ROUND(C192,3)</f>
        <v>1.3</v>
      </c>
      <c r="I193" s="181">
        <f>ROUND(D192,3)</f>
        <v>0.85</v>
      </c>
      <c r="J193" s="181">
        <f>ROUND(E192,3)</f>
        <v>0.37</v>
      </c>
      <c r="K193" s="182">
        <f>ROUND(F192,3)</f>
        <v>3.78</v>
      </c>
      <c r="L193" s="172">
        <f>ROUND(SUM(H193:K193),3)</f>
        <v>6.3</v>
      </c>
      <c r="M193" s="180">
        <f>ROUND(H192,3)</f>
        <v>1.3</v>
      </c>
      <c r="N193" s="181">
        <f>ROUND(I192,3)</f>
        <v>0.85</v>
      </c>
      <c r="O193" s="181">
        <f>ROUND(J192,3)</f>
        <v>0.37</v>
      </c>
      <c r="P193" s="183">
        <f>ROUND(K192,3)</f>
        <v>3.78</v>
      </c>
      <c r="Q193" s="172">
        <f>ROUND(SUM(M193:P193),3)</f>
        <v>6.3</v>
      </c>
    </row>
    <row r="194" spans="1:17" s="25" customFormat="1" ht="30" outlineLevel="2" x14ac:dyDescent="0.25">
      <c r="A194" s="31" t="s">
        <v>107</v>
      </c>
      <c r="B194" s="472" t="s">
        <v>189</v>
      </c>
      <c r="C194" s="493"/>
      <c r="D194" s="494"/>
      <c r="E194" s="494"/>
      <c r="F194" s="495"/>
      <c r="G194" s="172">
        <f>ROUND(SUM(C194:F194),3)</f>
        <v>0</v>
      </c>
      <c r="H194" s="493"/>
      <c r="I194" s="494"/>
      <c r="J194" s="494"/>
      <c r="K194" s="495"/>
      <c r="L194" s="172">
        <f>ROUND(SUM(H194:K194),3)</f>
        <v>0</v>
      </c>
      <c r="M194" s="493"/>
      <c r="N194" s="494"/>
      <c r="O194" s="494"/>
      <c r="P194" s="496"/>
      <c r="Q194" s="172">
        <f>ROUND(SUM(M194:P194),3)</f>
        <v>0</v>
      </c>
    </row>
    <row r="195" spans="1:17" outlineLevel="1" x14ac:dyDescent="0.25">
      <c r="A195" s="30" t="s">
        <v>1</v>
      </c>
      <c r="B195" s="471" t="s">
        <v>189</v>
      </c>
      <c r="C195" s="165">
        <f t="shared" ref="C195:Q195" si="40">ROUND(C196+C197,3)</f>
        <v>0</v>
      </c>
      <c r="D195" s="166">
        <f t="shared" si="40"/>
        <v>0</v>
      </c>
      <c r="E195" s="166">
        <f t="shared" si="40"/>
        <v>0</v>
      </c>
      <c r="F195" s="167">
        <f t="shared" si="40"/>
        <v>0</v>
      </c>
      <c r="G195" s="244">
        <f t="shared" si="40"/>
        <v>0</v>
      </c>
      <c r="H195" s="165">
        <f t="shared" si="40"/>
        <v>0</v>
      </c>
      <c r="I195" s="166">
        <f t="shared" si="40"/>
        <v>0</v>
      </c>
      <c r="J195" s="166">
        <f t="shared" si="40"/>
        <v>0</v>
      </c>
      <c r="K195" s="167">
        <f t="shared" si="40"/>
        <v>0</v>
      </c>
      <c r="L195" s="244">
        <f t="shared" si="40"/>
        <v>0</v>
      </c>
      <c r="M195" s="165">
        <f t="shared" si="40"/>
        <v>0</v>
      </c>
      <c r="N195" s="166">
        <f t="shared" si="40"/>
        <v>0</v>
      </c>
      <c r="O195" s="166">
        <f t="shared" si="40"/>
        <v>0</v>
      </c>
      <c r="P195" s="168">
        <f t="shared" si="40"/>
        <v>0</v>
      </c>
      <c r="Q195" s="244">
        <f t="shared" si="40"/>
        <v>0</v>
      </c>
    </row>
    <row r="196" spans="1:17" s="25" customFormat="1" ht="30" outlineLevel="2" x14ac:dyDescent="0.25">
      <c r="A196" s="31" t="s">
        <v>106</v>
      </c>
      <c r="B196" s="472" t="s">
        <v>189</v>
      </c>
      <c r="C196" s="180">
        <f>ROUND('1. Статистика'!N166,3)</f>
        <v>0</v>
      </c>
      <c r="D196" s="181">
        <f>ROUND('1. Статистика'!O166,3)</f>
        <v>0</v>
      </c>
      <c r="E196" s="181">
        <f>ROUND('1. Статистика'!P166,3)</f>
        <v>0</v>
      </c>
      <c r="F196" s="182">
        <f>ROUND('1. Статистика'!Q166,3)</f>
        <v>0</v>
      </c>
      <c r="G196" s="172">
        <f>ROUND(SUM(C196:F196),3)</f>
        <v>0</v>
      </c>
      <c r="H196" s="180">
        <f>ROUND(C195,3)</f>
        <v>0</v>
      </c>
      <c r="I196" s="181">
        <f>ROUND(D195,3)</f>
        <v>0</v>
      </c>
      <c r="J196" s="181">
        <f>ROUND(E195,3)</f>
        <v>0</v>
      </c>
      <c r="K196" s="182">
        <f>ROUND(F195,3)</f>
        <v>0</v>
      </c>
      <c r="L196" s="172">
        <f>ROUND(SUM(H196:K196),3)</f>
        <v>0</v>
      </c>
      <c r="M196" s="180">
        <f>ROUND(H195,3)</f>
        <v>0</v>
      </c>
      <c r="N196" s="181">
        <f>ROUND(I195,3)</f>
        <v>0</v>
      </c>
      <c r="O196" s="181">
        <f>ROUND(J195,3)</f>
        <v>0</v>
      </c>
      <c r="P196" s="183">
        <f>ROUND(K195,3)</f>
        <v>0</v>
      </c>
      <c r="Q196" s="172">
        <f>ROUND(SUM(M196:P196),3)</f>
        <v>0</v>
      </c>
    </row>
    <row r="197" spans="1:17" s="25" customFormat="1" ht="30" outlineLevel="2" x14ac:dyDescent="0.25">
      <c r="A197" s="31" t="s">
        <v>107</v>
      </c>
      <c r="B197" s="472" t="s">
        <v>189</v>
      </c>
      <c r="C197" s="493"/>
      <c r="D197" s="494"/>
      <c r="E197" s="494"/>
      <c r="F197" s="495"/>
      <c r="G197" s="172">
        <f>ROUND(SUM(C197:F197),3)</f>
        <v>0</v>
      </c>
      <c r="H197" s="493"/>
      <c r="I197" s="494"/>
      <c r="J197" s="494"/>
      <c r="K197" s="495"/>
      <c r="L197" s="172">
        <f>ROUND(SUM(H197:K197),3)</f>
        <v>0</v>
      </c>
      <c r="M197" s="493"/>
      <c r="N197" s="494"/>
      <c r="O197" s="494"/>
      <c r="P197" s="496"/>
      <c r="Q197" s="172">
        <f>ROUND(SUM(M197:P197),3)</f>
        <v>0</v>
      </c>
    </row>
    <row r="198" spans="1:17" outlineLevel="1" x14ac:dyDescent="0.25">
      <c r="A198" s="30" t="s">
        <v>2</v>
      </c>
      <c r="B198" s="471" t="s">
        <v>189</v>
      </c>
      <c r="C198" s="165">
        <f t="shared" ref="C198:Q198" si="41">ROUND(C199+C200,3)</f>
        <v>0</v>
      </c>
      <c r="D198" s="166">
        <f t="shared" si="41"/>
        <v>2.5</v>
      </c>
      <c r="E198" s="166">
        <f t="shared" si="41"/>
        <v>1.4</v>
      </c>
      <c r="F198" s="167">
        <f t="shared" si="41"/>
        <v>14.207000000000001</v>
      </c>
      <c r="G198" s="244">
        <f t="shared" si="41"/>
        <v>18.106999999999999</v>
      </c>
      <c r="H198" s="165">
        <f t="shared" si="41"/>
        <v>0</v>
      </c>
      <c r="I198" s="166">
        <f t="shared" si="41"/>
        <v>2.5</v>
      </c>
      <c r="J198" s="166">
        <f t="shared" si="41"/>
        <v>1.4</v>
      </c>
      <c r="K198" s="167">
        <f t="shared" si="41"/>
        <v>14.207000000000001</v>
      </c>
      <c r="L198" s="244">
        <f t="shared" si="41"/>
        <v>18.106999999999999</v>
      </c>
      <c r="M198" s="165">
        <f t="shared" si="41"/>
        <v>0</v>
      </c>
      <c r="N198" s="166">
        <f t="shared" si="41"/>
        <v>2.5</v>
      </c>
      <c r="O198" s="166">
        <f t="shared" si="41"/>
        <v>1.4</v>
      </c>
      <c r="P198" s="168">
        <f t="shared" si="41"/>
        <v>14.207000000000001</v>
      </c>
      <c r="Q198" s="244">
        <f t="shared" si="41"/>
        <v>18.106999999999999</v>
      </c>
    </row>
    <row r="199" spans="1:17" s="25" customFormat="1" ht="30" outlineLevel="2" x14ac:dyDescent="0.25">
      <c r="A199" s="31" t="s">
        <v>106</v>
      </c>
      <c r="B199" s="472" t="s">
        <v>189</v>
      </c>
      <c r="C199" s="180">
        <f>ROUND('1. Статистика'!N167,3)</f>
        <v>0</v>
      </c>
      <c r="D199" s="181">
        <f>ROUND('1. Статистика'!O167,3)</f>
        <v>2.5</v>
      </c>
      <c r="E199" s="181">
        <f>ROUND('1. Статистика'!P167,3)</f>
        <v>1.4</v>
      </c>
      <c r="F199" s="182">
        <f>ROUND('1. Статистика'!Q167,3)</f>
        <v>6.907</v>
      </c>
      <c r="G199" s="172">
        <f>ROUND(SUM(C199:F199),3)</f>
        <v>10.807</v>
      </c>
      <c r="H199" s="180">
        <f>ROUND(C198,3)</f>
        <v>0</v>
      </c>
      <c r="I199" s="181">
        <f>ROUND(D198,3)</f>
        <v>2.5</v>
      </c>
      <c r="J199" s="181">
        <f>ROUND(E198,3)</f>
        <v>1.4</v>
      </c>
      <c r="K199" s="182">
        <f>ROUND(F198,3)</f>
        <v>14.207000000000001</v>
      </c>
      <c r="L199" s="172">
        <f>ROUND(SUM(H199:K199),3)</f>
        <v>18.106999999999999</v>
      </c>
      <c r="M199" s="180">
        <f>ROUND(H198,3)</f>
        <v>0</v>
      </c>
      <c r="N199" s="181">
        <f>ROUND(I198,3)</f>
        <v>2.5</v>
      </c>
      <c r="O199" s="181">
        <f>ROUND(J198,3)</f>
        <v>1.4</v>
      </c>
      <c r="P199" s="183">
        <f>ROUND(K198,3)</f>
        <v>14.207000000000001</v>
      </c>
      <c r="Q199" s="172">
        <f>ROUND(SUM(M199:P199),3)</f>
        <v>18.106999999999999</v>
      </c>
    </row>
    <row r="200" spans="1:17" s="25" customFormat="1" ht="30" outlineLevel="2" x14ac:dyDescent="0.25">
      <c r="A200" s="31" t="s">
        <v>107</v>
      </c>
      <c r="B200" s="472" t="s">
        <v>189</v>
      </c>
      <c r="C200" s="493"/>
      <c r="D200" s="494"/>
      <c r="E200" s="494"/>
      <c r="F200" s="495">
        <v>7.3</v>
      </c>
      <c r="G200" s="172">
        <f>ROUND(SUM(C200:F200),3)</f>
        <v>7.3</v>
      </c>
      <c r="H200" s="493"/>
      <c r="I200" s="494"/>
      <c r="J200" s="494"/>
      <c r="K200" s="495"/>
      <c r="L200" s="172">
        <f>ROUND(SUM(H200:K200),3)</f>
        <v>0</v>
      </c>
      <c r="M200" s="493"/>
      <c r="N200" s="494"/>
      <c r="O200" s="494"/>
      <c r="P200" s="496"/>
      <c r="Q200" s="172">
        <f>ROUND(SUM(M200:P200),3)</f>
        <v>0</v>
      </c>
    </row>
    <row r="201" spans="1:17" outlineLevel="1" x14ac:dyDescent="0.25">
      <c r="A201" s="30" t="s">
        <v>3</v>
      </c>
      <c r="B201" s="471" t="s">
        <v>189</v>
      </c>
      <c r="C201" s="165">
        <f t="shared" ref="C201:Q201" si="42">ROUND(C202+C203,3)</f>
        <v>0.1</v>
      </c>
      <c r="D201" s="166">
        <f t="shared" si="42"/>
        <v>1.3</v>
      </c>
      <c r="E201" s="166">
        <f t="shared" si="42"/>
        <v>0.2</v>
      </c>
      <c r="F201" s="167">
        <f t="shared" si="42"/>
        <v>2.5</v>
      </c>
      <c r="G201" s="244">
        <f t="shared" si="42"/>
        <v>4.0999999999999996</v>
      </c>
      <c r="H201" s="165">
        <f t="shared" si="42"/>
        <v>0.1</v>
      </c>
      <c r="I201" s="166">
        <f t="shared" si="42"/>
        <v>1.3</v>
      </c>
      <c r="J201" s="166">
        <f t="shared" si="42"/>
        <v>0.2</v>
      </c>
      <c r="K201" s="167">
        <f t="shared" si="42"/>
        <v>2.5</v>
      </c>
      <c r="L201" s="244">
        <f t="shared" si="42"/>
        <v>4.0999999999999996</v>
      </c>
      <c r="M201" s="165">
        <f t="shared" si="42"/>
        <v>0.1</v>
      </c>
      <c r="N201" s="166">
        <f t="shared" si="42"/>
        <v>1.3</v>
      </c>
      <c r="O201" s="166">
        <f t="shared" si="42"/>
        <v>0.2</v>
      </c>
      <c r="P201" s="168">
        <f t="shared" si="42"/>
        <v>2.5</v>
      </c>
      <c r="Q201" s="244">
        <f t="shared" si="42"/>
        <v>4.0999999999999996</v>
      </c>
    </row>
    <row r="202" spans="1:17" s="25" customFormat="1" ht="30" outlineLevel="2" x14ac:dyDescent="0.25">
      <c r="A202" s="31" t="s">
        <v>106</v>
      </c>
      <c r="B202" s="472" t="s">
        <v>189</v>
      </c>
      <c r="C202" s="180">
        <f>ROUND('1. Статистика'!N168,3)</f>
        <v>0.1</v>
      </c>
      <c r="D202" s="181">
        <f>ROUND('1. Статистика'!O168,3)</f>
        <v>1.3</v>
      </c>
      <c r="E202" s="181">
        <f>ROUND('1. Статистика'!P168,3)</f>
        <v>0.2</v>
      </c>
      <c r="F202" s="182">
        <f>ROUND('1. Статистика'!Q168,3)</f>
        <v>2.5</v>
      </c>
      <c r="G202" s="172">
        <f>ROUND(SUM(C202:F202),3)</f>
        <v>4.0999999999999996</v>
      </c>
      <c r="H202" s="180">
        <f>ROUND(C201,3)</f>
        <v>0.1</v>
      </c>
      <c r="I202" s="181">
        <f>ROUND(D201,3)</f>
        <v>1.3</v>
      </c>
      <c r="J202" s="181">
        <f>ROUND(E201,3)</f>
        <v>0.2</v>
      </c>
      <c r="K202" s="182">
        <f>ROUND(F201,3)</f>
        <v>2.5</v>
      </c>
      <c r="L202" s="172">
        <f>ROUND(SUM(H202:K202),3)</f>
        <v>4.0999999999999996</v>
      </c>
      <c r="M202" s="180">
        <f>ROUND(H201,3)</f>
        <v>0.1</v>
      </c>
      <c r="N202" s="181">
        <f>ROUND(I201,3)</f>
        <v>1.3</v>
      </c>
      <c r="O202" s="181">
        <f>ROUND(J201,3)</f>
        <v>0.2</v>
      </c>
      <c r="P202" s="183">
        <f>ROUND(K201,3)</f>
        <v>2.5</v>
      </c>
      <c r="Q202" s="172">
        <f>ROUND(SUM(M202:P202),3)</f>
        <v>4.0999999999999996</v>
      </c>
    </row>
    <row r="203" spans="1:17" s="25" customFormat="1" ht="30" outlineLevel="2" x14ac:dyDescent="0.25">
      <c r="A203" s="31" t="s">
        <v>107</v>
      </c>
      <c r="B203" s="472" t="s">
        <v>189</v>
      </c>
      <c r="C203" s="493"/>
      <c r="D203" s="494"/>
      <c r="E203" s="494"/>
      <c r="F203" s="495"/>
      <c r="G203" s="172">
        <f>ROUND(SUM(C203:F203),3)</f>
        <v>0</v>
      </c>
      <c r="H203" s="493"/>
      <c r="I203" s="494"/>
      <c r="J203" s="494"/>
      <c r="K203" s="495"/>
      <c r="L203" s="172">
        <f>ROUND(SUM(H203:K203),3)</f>
        <v>0</v>
      </c>
      <c r="M203" s="493"/>
      <c r="N203" s="494"/>
      <c r="O203" s="494"/>
      <c r="P203" s="496"/>
      <c r="Q203" s="172">
        <f>ROUND(SUM(M203:P203),3)</f>
        <v>0</v>
      </c>
    </row>
    <row r="204" spans="1:17" outlineLevel="1" x14ac:dyDescent="0.25">
      <c r="A204" s="30" t="s">
        <v>4</v>
      </c>
      <c r="B204" s="471" t="s">
        <v>189</v>
      </c>
      <c r="C204" s="165">
        <f t="shared" ref="C204:Q204" si="43">ROUND(C205+C206,3)</f>
        <v>0</v>
      </c>
      <c r="D204" s="166">
        <f t="shared" si="43"/>
        <v>0.5</v>
      </c>
      <c r="E204" s="166">
        <f t="shared" si="43"/>
        <v>0.1</v>
      </c>
      <c r="F204" s="167">
        <f t="shared" si="43"/>
        <v>2</v>
      </c>
      <c r="G204" s="244">
        <f t="shared" si="43"/>
        <v>2.6</v>
      </c>
      <c r="H204" s="165">
        <f t="shared" si="43"/>
        <v>0</v>
      </c>
      <c r="I204" s="166">
        <f t="shared" si="43"/>
        <v>0.5</v>
      </c>
      <c r="J204" s="166">
        <f t="shared" si="43"/>
        <v>0.1</v>
      </c>
      <c r="K204" s="167">
        <f t="shared" si="43"/>
        <v>2</v>
      </c>
      <c r="L204" s="244">
        <f t="shared" si="43"/>
        <v>2.6</v>
      </c>
      <c r="M204" s="165">
        <f t="shared" si="43"/>
        <v>0</v>
      </c>
      <c r="N204" s="166">
        <f t="shared" si="43"/>
        <v>0.5</v>
      </c>
      <c r="O204" s="166">
        <f t="shared" si="43"/>
        <v>0.1</v>
      </c>
      <c r="P204" s="168">
        <f t="shared" si="43"/>
        <v>2</v>
      </c>
      <c r="Q204" s="244">
        <f t="shared" si="43"/>
        <v>2.6</v>
      </c>
    </row>
    <row r="205" spans="1:17" s="25" customFormat="1" ht="30" outlineLevel="2" x14ac:dyDescent="0.25">
      <c r="A205" s="31" t="s">
        <v>106</v>
      </c>
      <c r="B205" s="472" t="s">
        <v>189</v>
      </c>
      <c r="C205" s="180">
        <f>ROUND('1. Статистика'!N169,3)</f>
        <v>0</v>
      </c>
      <c r="D205" s="181">
        <f>ROUND('1. Статистика'!O169,3)</f>
        <v>0.5</v>
      </c>
      <c r="E205" s="181">
        <f>ROUND('1. Статистика'!P169,3)</f>
        <v>0.1</v>
      </c>
      <c r="F205" s="182">
        <f>ROUND('1. Статистика'!Q169,3)</f>
        <v>2</v>
      </c>
      <c r="G205" s="172">
        <f>ROUND(SUM(C205:F205),3)</f>
        <v>2.6</v>
      </c>
      <c r="H205" s="180">
        <f>ROUND(C204,3)</f>
        <v>0</v>
      </c>
      <c r="I205" s="181">
        <f>ROUND(D204,3)</f>
        <v>0.5</v>
      </c>
      <c r="J205" s="181">
        <f>ROUND(E204,3)</f>
        <v>0.1</v>
      </c>
      <c r="K205" s="182">
        <f>ROUND(F204,3)</f>
        <v>2</v>
      </c>
      <c r="L205" s="172">
        <f>ROUND(SUM(H205:K205),3)</f>
        <v>2.6</v>
      </c>
      <c r="M205" s="180">
        <f>ROUND(H204,3)</f>
        <v>0</v>
      </c>
      <c r="N205" s="181">
        <f>ROUND(I204,3)</f>
        <v>0.5</v>
      </c>
      <c r="O205" s="181">
        <f>ROUND(J204,3)</f>
        <v>0.1</v>
      </c>
      <c r="P205" s="183">
        <f>ROUND(K204,3)</f>
        <v>2</v>
      </c>
      <c r="Q205" s="172">
        <f>ROUND(SUM(M205:P205),3)</f>
        <v>2.6</v>
      </c>
    </row>
    <row r="206" spans="1:17" s="25" customFormat="1" ht="30" outlineLevel="2" x14ac:dyDescent="0.25">
      <c r="A206" s="31" t="s">
        <v>107</v>
      </c>
      <c r="B206" s="472" t="s">
        <v>189</v>
      </c>
      <c r="C206" s="493"/>
      <c r="D206" s="494"/>
      <c r="E206" s="494"/>
      <c r="F206" s="495"/>
      <c r="G206" s="172">
        <f>ROUND(SUM(C206:F206),3)</f>
        <v>0</v>
      </c>
      <c r="H206" s="493"/>
      <c r="I206" s="494"/>
      <c r="J206" s="494"/>
      <c r="K206" s="495"/>
      <c r="L206" s="172">
        <f>ROUND(SUM(H206:K206),3)</f>
        <v>0</v>
      </c>
      <c r="M206" s="493"/>
      <c r="N206" s="494"/>
      <c r="O206" s="494"/>
      <c r="P206" s="496"/>
      <c r="Q206" s="172">
        <f>ROUND(SUM(M206:P206),3)</f>
        <v>0</v>
      </c>
    </row>
    <row r="207" spans="1:17" outlineLevel="1" x14ac:dyDescent="0.25">
      <c r="A207" s="30" t="s">
        <v>5</v>
      </c>
      <c r="B207" s="471" t="s">
        <v>189</v>
      </c>
      <c r="C207" s="165">
        <f t="shared" ref="C207:Q207" si="44">ROUND(C208+C209,3)</f>
        <v>0</v>
      </c>
      <c r="D207" s="166">
        <f t="shared" si="44"/>
        <v>0</v>
      </c>
      <c r="E207" s="166">
        <f t="shared" si="44"/>
        <v>0</v>
      </c>
      <c r="F207" s="167">
        <f t="shared" si="44"/>
        <v>0</v>
      </c>
      <c r="G207" s="244">
        <f t="shared" si="44"/>
        <v>0</v>
      </c>
      <c r="H207" s="165">
        <f t="shared" si="44"/>
        <v>0</v>
      </c>
      <c r="I207" s="166">
        <f t="shared" si="44"/>
        <v>0</v>
      </c>
      <c r="J207" s="166">
        <f t="shared" si="44"/>
        <v>0</v>
      </c>
      <c r="K207" s="167">
        <f t="shared" si="44"/>
        <v>0</v>
      </c>
      <c r="L207" s="244">
        <f t="shared" si="44"/>
        <v>0</v>
      </c>
      <c r="M207" s="165">
        <f t="shared" si="44"/>
        <v>0</v>
      </c>
      <c r="N207" s="166">
        <f t="shared" si="44"/>
        <v>0</v>
      </c>
      <c r="O207" s="166">
        <f t="shared" si="44"/>
        <v>0</v>
      </c>
      <c r="P207" s="168">
        <f t="shared" si="44"/>
        <v>0</v>
      </c>
      <c r="Q207" s="244">
        <f t="shared" si="44"/>
        <v>0</v>
      </c>
    </row>
    <row r="208" spans="1:17" s="25" customFormat="1" ht="30" outlineLevel="2" x14ac:dyDescent="0.25">
      <c r="A208" s="31" t="s">
        <v>106</v>
      </c>
      <c r="B208" s="472" t="s">
        <v>189</v>
      </c>
      <c r="C208" s="180">
        <f>ROUND('1. Статистика'!N170,3)</f>
        <v>0</v>
      </c>
      <c r="D208" s="181">
        <f>ROUND('1. Статистика'!O170,3)</f>
        <v>0</v>
      </c>
      <c r="E208" s="181">
        <f>ROUND('1. Статистика'!P170,3)</f>
        <v>0</v>
      </c>
      <c r="F208" s="182">
        <f>ROUND('1. Статистика'!Q170,3)</f>
        <v>0</v>
      </c>
      <c r="G208" s="172">
        <f>ROUND(SUM(C208:F208),3)</f>
        <v>0</v>
      </c>
      <c r="H208" s="180">
        <f>ROUND(C207,3)</f>
        <v>0</v>
      </c>
      <c r="I208" s="181">
        <f>ROUND(D207,3)</f>
        <v>0</v>
      </c>
      <c r="J208" s="181">
        <f>ROUND(E207,3)</f>
        <v>0</v>
      </c>
      <c r="K208" s="182">
        <f>ROUND(F207,3)</f>
        <v>0</v>
      </c>
      <c r="L208" s="172">
        <f>ROUND(SUM(H208:K208),3)</f>
        <v>0</v>
      </c>
      <c r="M208" s="180">
        <f>ROUND(H207,3)</f>
        <v>0</v>
      </c>
      <c r="N208" s="181">
        <f>ROUND(I207,3)</f>
        <v>0</v>
      </c>
      <c r="O208" s="181">
        <f>ROUND(J207,3)</f>
        <v>0</v>
      </c>
      <c r="P208" s="183">
        <f>ROUND(K207,3)</f>
        <v>0</v>
      </c>
      <c r="Q208" s="172">
        <f>ROUND(SUM(M208:P208),3)</f>
        <v>0</v>
      </c>
    </row>
    <row r="209" spans="1:17" s="25" customFormat="1" ht="30" outlineLevel="2" x14ac:dyDescent="0.25">
      <c r="A209" s="31" t="s">
        <v>107</v>
      </c>
      <c r="B209" s="472" t="s">
        <v>189</v>
      </c>
      <c r="C209" s="493"/>
      <c r="D209" s="494"/>
      <c r="E209" s="494"/>
      <c r="F209" s="495"/>
      <c r="G209" s="172">
        <f>ROUND(SUM(C209:F209),3)</f>
        <v>0</v>
      </c>
      <c r="H209" s="493"/>
      <c r="I209" s="494"/>
      <c r="J209" s="494"/>
      <c r="K209" s="495"/>
      <c r="L209" s="172">
        <f>ROUND(SUM(H209:K209),3)</f>
        <v>0</v>
      </c>
      <c r="M209" s="493"/>
      <c r="N209" s="494"/>
      <c r="O209" s="494"/>
      <c r="P209" s="496"/>
      <c r="Q209" s="172">
        <f>ROUND(SUM(M209:P209),3)</f>
        <v>0</v>
      </c>
    </row>
    <row r="210" spans="1:17" outlineLevel="1" x14ac:dyDescent="0.25">
      <c r="A210" s="30" t="s">
        <v>6</v>
      </c>
      <c r="B210" s="471" t="s">
        <v>189</v>
      </c>
      <c r="C210" s="165">
        <f t="shared" ref="C210:Q210" si="45">ROUND(C211+C212,3)</f>
        <v>0</v>
      </c>
      <c r="D210" s="166">
        <f t="shared" si="45"/>
        <v>0</v>
      </c>
      <c r="E210" s="166">
        <f t="shared" si="45"/>
        <v>0</v>
      </c>
      <c r="F210" s="167">
        <f t="shared" si="45"/>
        <v>0</v>
      </c>
      <c r="G210" s="244">
        <f t="shared" si="45"/>
        <v>0</v>
      </c>
      <c r="H210" s="165">
        <f t="shared" si="45"/>
        <v>0</v>
      </c>
      <c r="I210" s="166">
        <f t="shared" si="45"/>
        <v>0</v>
      </c>
      <c r="J210" s="166">
        <f t="shared" si="45"/>
        <v>0</v>
      </c>
      <c r="K210" s="167">
        <f t="shared" si="45"/>
        <v>0</v>
      </c>
      <c r="L210" s="244">
        <f t="shared" si="45"/>
        <v>0</v>
      </c>
      <c r="M210" s="165">
        <f t="shared" si="45"/>
        <v>0</v>
      </c>
      <c r="N210" s="166">
        <f t="shared" si="45"/>
        <v>0</v>
      </c>
      <c r="O210" s="166">
        <f t="shared" si="45"/>
        <v>0</v>
      </c>
      <c r="P210" s="168">
        <f t="shared" si="45"/>
        <v>0</v>
      </c>
      <c r="Q210" s="244">
        <f t="shared" si="45"/>
        <v>0</v>
      </c>
    </row>
    <row r="211" spans="1:17" s="25" customFormat="1" ht="30" outlineLevel="2" x14ac:dyDescent="0.25">
      <c r="A211" s="31" t="s">
        <v>106</v>
      </c>
      <c r="B211" s="472" t="s">
        <v>189</v>
      </c>
      <c r="C211" s="180">
        <f>ROUND('1. Статистика'!N171,3)</f>
        <v>0</v>
      </c>
      <c r="D211" s="181">
        <f>ROUND('1. Статистика'!O171,3)</f>
        <v>0</v>
      </c>
      <c r="E211" s="181">
        <f>ROUND('1. Статистика'!P171,3)</f>
        <v>0</v>
      </c>
      <c r="F211" s="182">
        <f>ROUND('1. Статистика'!Q171,3)</f>
        <v>0</v>
      </c>
      <c r="G211" s="172">
        <f>ROUND(SUM(C211:F211),3)</f>
        <v>0</v>
      </c>
      <c r="H211" s="180">
        <f>ROUND(C210,3)</f>
        <v>0</v>
      </c>
      <c r="I211" s="181">
        <f>ROUND(D210,3)</f>
        <v>0</v>
      </c>
      <c r="J211" s="181">
        <f>ROUND(E210,3)</f>
        <v>0</v>
      </c>
      <c r="K211" s="182">
        <f>ROUND(F210,3)</f>
        <v>0</v>
      </c>
      <c r="L211" s="172">
        <f>ROUND(SUM(H211:K211),3)</f>
        <v>0</v>
      </c>
      <c r="M211" s="180">
        <f>ROUND(H210,3)</f>
        <v>0</v>
      </c>
      <c r="N211" s="181">
        <f>ROUND(I210,3)</f>
        <v>0</v>
      </c>
      <c r="O211" s="181">
        <f>ROUND(J210,3)</f>
        <v>0</v>
      </c>
      <c r="P211" s="183">
        <f>ROUND(K210,3)</f>
        <v>0</v>
      </c>
      <c r="Q211" s="172">
        <f>ROUND(SUM(M211:P211),3)</f>
        <v>0</v>
      </c>
    </row>
    <row r="212" spans="1:17" s="25" customFormat="1" ht="30" outlineLevel="2" x14ac:dyDescent="0.25">
      <c r="A212" s="31" t="s">
        <v>107</v>
      </c>
      <c r="B212" s="472" t="s">
        <v>189</v>
      </c>
      <c r="C212" s="493"/>
      <c r="D212" s="494"/>
      <c r="E212" s="494"/>
      <c r="F212" s="495"/>
      <c r="G212" s="172">
        <f>ROUND(SUM(C212:F212),3)</f>
        <v>0</v>
      </c>
      <c r="H212" s="493"/>
      <c r="I212" s="494"/>
      <c r="J212" s="494"/>
      <c r="K212" s="495"/>
      <c r="L212" s="172">
        <f>ROUND(SUM(H212:K212),3)</f>
        <v>0</v>
      </c>
      <c r="M212" s="493"/>
      <c r="N212" s="494"/>
      <c r="O212" s="494"/>
      <c r="P212" s="496"/>
      <c r="Q212" s="172">
        <f>ROUND(SUM(M212:P212),3)</f>
        <v>0</v>
      </c>
    </row>
    <row r="213" spans="1:17" outlineLevel="1" x14ac:dyDescent="0.25">
      <c r="A213" s="30" t="s">
        <v>7</v>
      </c>
      <c r="B213" s="471" t="s">
        <v>189</v>
      </c>
      <c r="C213" s="165">
        <f t="shared" ref="C213:Q213" si="46">ROUND(C214+C215,3)</f>
        <v>0</v>
      </c>
      <c r="D213" s="166">
        <f t="shared" si="46"/>
        <v>0</v>
      </c>
      <c r="E213" s="166">
        <f t="shared" si="46"/>
        <v>0</v>
      </c>
      <c r="F213" s="167">
        <f t="shared" si="46"/>
        <v>0</v>
      </c>
      <c r="G213" s="244">
        <f t="shared" si="46"/>
        <v>0</v>
      </c>
      <c r="H213" s="165">
        <f t="shared" si="46"/>
        <v>0</v>
      </c>
      <c r="I213" s="166">
        <f t="shared" si="46"/>
        <v>0</v>
      </c>
      <c r="J213" s="166">
        <f t="shared" si="46"/>
        <v>0</v>
      </c>
      <c r="K213" s="167">
        <f t="shared" si="46"/>
        <v>0</v>
      </c>
      <c r="L213" s="244">
        <f t="shared" si="46"/>
        <v>0</v>
      </c>
      <c r="M213" s="165">
        <f t="shared" si="46"/>
        <v>0</v>
      </c>
      <c r="N213" s="166">
        <f t="shared" si="46"/>
        <v>0</v>
      </c>
      <c r="O213" s="166">
        <f t="shared" si="46"/>
        <v>0</v>
      </c>
      <c r="P213" s="168">
        <f t="shared" si="46"/>
        <v>0</v>
      </c>
      <c r="Q213" s="244">
        <f t="shared" si="46"/>
        <v>0</v>
      </c>
    </row>
    <row r="214" spans="1:17" s="25" customFormat="1" ht="30" outlineLevel="2" x14ac:dyDescent="0.25">
      <c r="A214" s="31" t="s">
        <v>106</v>
      </c>
      <c r="B214" s="472" t="s">
        <v>189</v>
      </c>
      <c r="C214" s="180">
        <f>ROUND('1. Статистика'!N172,3)</f>
        <v>0</v>
      </c>
      <c r="D214" s="181">
        <f>ROUND('1. Статистика'!O172,3)</f>
        <v>0</v>
      </c>
      <c r="E214" s="181">
        <f>ROUND('1. Статистика'!P172,3)</f>
        <v>0</v>
      </c>
      <c r="F214" s="182">
        <f>ROUND('1. Статистика'!Q172,3)</f>
        <v>0</v>
      </c>
      <c r="G214" s="172">
        <f>ROUND(SUM(C214:F214),3)</f>
        <v>0</v>
      </c>
      <c r="H214" s="180">
        <f>ROUND(C213,3)</f>
        <v>0</v>
      </c>
      <c r="I214" s="181">
        <f>ROUND(D213,3)</f>
        <v>0</v>
      </c>
      <c r="J214" s="181">
        <f>ROUND(E213,3)</f>
        <v>0</v>
      </c>
      <c r="K214" s="182">
        <f>ROUND(F213,3)</f>
        <v>0</v>
      </c>
      <c r="L214" s="172">
        <f>ROUND(SUM(H214:K214),3)</f>
        <v>0</v>
      </c>
      <c r="M214" s="180">
        <f>ROUND(H213,3)</f>
        <v>0</v>
      </c>
      <c r="N214" s="181">
        <f>ROUND(I213,3)</f>
        <v>0</v>
      </c>
      <c r="O214" s="181">
        <f>ROUND(J213,3)</f>
        <v>0</v>
      </c>
      <c r="P214" s="183">
        <f>ROUND(K213,3)</f>
        <v>0</v>
      </c>
      <c r="Q214" s="172">
        <f>ROUND(SUM(M214:P214),3)</f>
        <v>0</v>
      </c>
    </row>
    <row r="215" spans="1:17" s="25" customFormat="1" ht="30" outlineLevel="2" x14ac:dyDescent="0.25">
      <c r="A215" s="31" t="s">
        <v>107</v>
      </c>
      <c r="B215" s="472" t="s">
        <v>189</v>
      </c>
      <c r="C215" s="493"/>
      <c r="D215" s="494"/>
      <c r="E215" s="494"/>
      <c r="F215" s="495"/>
      <c r="G215" s="172">
        <f>ROUND(SUM(C215:F215),3)</f>
        <v>0</v>
      </c>
      <c r="H215" s="493"/>
      <c r="I215" s="494"/>
      <c r="J215" s="494"/>
      <c r="K215" s="495"/>
      <c r="L215" s="172">
        <f>ROUND(SUM(H215:K215),3)</f>
        <v>0</v>
      </c>
      <c r="M215" s="493"/>
      <c r="N215" s="494"/>
      <c r="O215" s="494"/>
      <c r="P215" s="496"/>
      <c r="Q215" s="172">
        <f>ROUND(SUM(M215:P215),3)</f>
        <v>0</v>
      </c>
    </row>
    <row r="216" spans="1:17" outlineLevel="1" x14ac:dyDescent="0.25">
      <c r="A216" s="30" t="s">
        <v>8</v>
      </c>
      <c r="B216" s="471" t="s">
        <v>189</v>
      </c>
      <c r="C216" s="165">
        <f t="shared" ref="C216:Q216" si="47">ROUND(C217+C218,3)</f>
        <v>0</v>
      </c>
      <c r="D216" s="166">
        <f t="shared" si="47"/>
        <v>0</v>
      </c>
      <c r="E216" s="166">
        <f t="shared" si="47"/>
        <v>0</v>
      </c>
      <c r="F216" s="167">
        <f t="shared" si="47"/>
        <v>0</v>
      </c>
      <c r="G216" s="244">
        <f t="shared" si="47"/>
        <v>0</v>
      </c>
      <c r="H216" s="165">
        <f t="shared" si="47"/>
        <v>0</v>
      </c>
      <c r="I216" s="166">
        <f t="shared" si="47"/>
        <v>0</v>
      </c>
      <c r="J216" s="166">
        <f t="shared" si="47"/>
        <v>0</v>
      </c>
      <c r="K216" s="167">
        <f t="shared" si="47"/>
        <v>0</v>
      </c>
      <c r="L216" s="244">
        <f t="shared" si="47"/>
        <v>0</v>
      </c>
      <c r="M216" s="165">
        <f t="shared" si="47"/>
        <v>0</v>
      </c>
      <c r="N216" s="166">
        <f t="shared" si="47"/>
        <v>0</v>
      </c>
      <c r="O216" s="166">
        <f t="shared" si="47"/>
        <v>0</v>
      </c>
      <c r="P216" s="168">
        <f t="shared" si="47"/>
        <v>0</v>
      </c>
      <c r="Q216" s="244">
        <f t="shared" si="47"/>
        <v>0</v>
      </c>
    </row>
    <row r="217" spans="1:17" s="25" customFormat="1" ht="30" outlineLevel="2" x14ac:dyDescent="0.25">
      <c r="A217" s="31" t="s">
        <v>106</v>
      </c>
      <c r="B217" s="472" t="s">
        <v>189</v>
      </c>
      <c r="C217" s="180">
        <f>ROUND('1. Статистика'!N173,3)</f>
        <v>0</v>
      </c>
      <c r="D217" s="181">
        <f>ROUND('1. Статистика'!O173,3)</f>
        <v>0</v>
      </c>
      <c r="E217" s="181">
        <f>ROUND('1. Статистика'!P173,3)</f>
        <v>0</v>
      </c>
      <c r="F217" s="182">
        <f>ROUND('1. Статистика'!Q173,3)</f>
        <v>0</v>
      </c>
      <c r="G217" s="172">
        <f>ROUND(SUM(C217:F217),3)</f>
        <v>0</v>
      </c>
      <c r="H217" s="180">
        <f>ROUND(C216,3)</f>
        <v>0</v>
      </c>
      <c r="I217" s="181">
        <f>ROUND(D216,3)</f>
        <v>0</v>
      </c>
      <c r="J217" s="181">
        <f>ROUND(E216,3)</f>
        <v>0</v>
      </c>
      <c r="K217" s="182">
        <f>ROUND(F216,3)</f>
        <v>0</v>
      </c>
      <c r="L217" s="172">
        <f>ROUND(SUM(H217:K217),3)</f>
        <v>0</v>
      </c>
      <c r="M217" s="180">
        <f>ROUND(H216,3)</f>
        <v>0</v>
      </c>
      <c r="N217" s="181">
        <f>ROUND(I216,3)</f>
        <v>0</v>
      </c>
      <c r="O217" s="181">
        <f>ROUND(J216,3)</f>
        <v>0</v>
      </c>
      <c r="P217" s="183">
        <f>ROUND(K216,3)</f>
        <v>0</v>
      </c>
      <c r="Q217" s="172">
        <f>ROUND(SUM(M217:P217),3)</f>
        <v>0</v>
      </c>
    </row>
    <row r="218" spans="1:17" s="25" customFormat="1" ht="30" outlineLevel="2" x14ac:dyDescent="0.25">
      <c r="A218" s="31" t="s">
        <v>107</v>
      </c>
      <c r="B218" s="472" t="s">
        <v>189</v>
      </c>
      <c r="C218" s="493"/>
      <c r="D218" s="494"/>
      <c r="E218" s="494"/>
      <c r="F218" s="495"/>
      <c r="G218" s="172">
        <f>ROUND(SUM(C218:F218),3)</f>
        <v>0</v>
      </c>
      <c r="H218" s="493"/>
      <c r="I218" s="494"/>
      <c r="J218" s="494"/>
      <c r="K218" s="495"/>
      <c r="L218" s="172">
        <f>ROUND(SUM(H218:K218),3)</f>
        <v>0</v>
      </c>
      <c r="M218" s="493"/>
      <c r="N218" s="494"/>
      <c r="O218" s="494"/>
      <c r="P218" s="496"/>
      <c r="Q218" s="172">
        <f>ROUND(SUM(M218:P218),3)</f>
        <v>0</v>
      </c>
    </row>
    <row r="219" spans="1:17" outlineLevel="1" x14ac:dyDescent="0.25">
      <c r="A219" s="30" t="s">
        <v>9</v>
      </c>
      <c r="B219" s="471" t="s">
        <v>189</v>
      </c>
      <c r="C219" s="165">
        <f t="shared" ref="C219:Q219" si="48">ROUND(C220+C221,3)</f>
        <v>0</v>
      </c>
      <c r="D219" s="166">
        <f t="shared" si="48"/>
        <v>1.1870000000000001</v>
      </c>
      <c r="E219" s="166">
        <f t="shared" si="48"/>
        <v>0.1</v>
      </c>
      <c r="F219" s="167">
        <f t="shared" si="48"/>
        <v>1.036</v>
      </c>
      <c r="G219" s="244">
        <f t="shared" si="48"/>
        <v>2.323</v>
      </c>
      <c r="H219" s="165">
        <f t="shared" si="48"/>
        <v>0</v>
      </c>
      <c r="I219" s="166">
        <f t="shared" si="48"/>
        <v>1.1870000000000001</v>
      </c>
      <c r="J219" s="166">
        <f t="shared" si="48"/>
        <v>0.1</v>
      </c>
      <c r="K219" s="167">
        <f t="shared" si="48"/>
        <v>1.036</v>
      </c>
      <c r="L219" s="244">
        <f t="shared" si="48"/>
        <v>2.323</v>
      </c>
      <c r="M219" s="165">
        <f t="shared" si="48"/>
        <v>0</v>
      </c>
      <c r="N219" s="166">
        <f t="shared" si="48"/>
        <v>1.1870000000000001</v>
      </c>
      <c r="O219" s="166">
        <f t="shared" si="48"/>
        <v>0.1</v>
      </c>
      <c r="P219" s="168">
        <f t="shared" si="48"/>
        <v>1.036</v>
      </c>
      <c r="Q219" s="244">
        <f t="shared" si="48"/>
        <v>2.323</v>
      </c>
    </row>
    <row r="220" spans="1:17" s="25" customFormat="1" ht="30" outlineLevel="2" x14ac:dyDescent="0.25">
      <c r="A220" s="31" t="s">
        <v>106</v>
      </c>
      <c r="B220" s="472" t="s">
        <v>189</v>
      </c>
      <c r="C220" s="180">
        <f>ROUND('1. Статистика'!N174,3)</f>
        <v>0</v>
      </c>
      <c r="D220" s="181">
        <f>ROUND('1. Статистика'!O174,3)</f>
        <v>1.1870000000000001</v>
      </c>
      <c r="E220" s="181">
        <f>ROUND('1. Статистика'!P174,3)</f>
        <v>0.1</v>
      </c>
      <c r="F220" s="182">
        <f>ROUND('1. Статистика'!Q174,3)</f>
        <v>1.036</v>
      </c>
      <c r="G220" s="172">
        <f>ROUND(SUM(C220:F220),3)</f>
        <v>2.323</v>
      </c>
      <c r="H220" s="180">
        <f>ROUND(C219,3)</f>
        <v>0</v>
      </c>
      <c r="I220" s="181">
        <f>ROUND(D219,3)</f>
        <v>1.1870000000000001</v>
      </c>
      <c r="J220" s="181">
        <f>ROUND(E219,3)</f>
        <v>0.1</v>
      </c>
      <c r="K220" s="182">
        <f>ROUND(F219,3)</f>
        <v>1.036</v>
      </c>
      <c r="L220" s="172">
        <f>ROUND(SUM(H220:K220),3)</f>
        <v>2.323</v>
      </c>
      <c r="M220" s="180">
        <f>ROUND(H219,3)</f>
        <v>0</v>
      </c>
      <c r="N220" s="181">
        <f>ROUND(I219,3)</f>
        <v>1.1870000000000001</v>
      </c>
      <c r="O220" s="181">
        <f>ROUND(J219,3)</f>
        <v>0.1</v>
      </c>
      <c r="P220" s="183">
        <f>ROUND(K219,3)</f>
        <v>1.036</v>
      </c>
      <c r="Q220" s="172">
        <f>ROUND(SUM(M220:P220),3)</f>
        <v>2.323</v>
      </c>
    </row>
    <row r="221" spans="1:17" s="25" customFormat="1" ht="30" outlineLevel="2" x14ac:dyDescent="0.25">
      <c r="A221" s="31" t="s">
        <v>107</v>
      </c>
      <c r="B221" s="472" t="s">
        <v>189</v>
      </c>
      <c r="C221" s="493"/>
      <c r="D221" s="494"/>
      <c r="E221" s="494"/>
      <c r="F221" s="495"/>
      <c r="G221" s="172">
        <f>ROUND(SUM(C221:F221),3)</f>
        <v>0</v>
      </c>
      <c r="H221" s="493"/>
      <c r="I221" s="494"/>
      <c r="J221" s="494"/>
      <c r="K221" s="495"/>
      <c r="L221" s="172">
        <f>ROUND(SUM(H221:K221),3)</f>
        <v>0</v>
      </c>
      <c r="M221" s="493"/>
      <c r="N221" s="494"/>
      <c r="O221" s="494"/>
      <c r="P221" s="496"/>
      <c r="Q221" s="172">
        <f>ROUND(SUM(M221:P221),3)</f>
        <v>0</v>
      </c>
    </row>
    <row r="222" spans="1:17" outlineLevel="1" x14ac:dyDescent="0.25">
      <c r="A222" s="30" t="s">
        <v>10</v>
      </c>
      <c r="B222" s="471" t="s">
        <v>189</v>
      </c>
      <c r="C222" s="165">
        <f t="shared" ref="C222:Q222" si="49">ROUND(C223+C224,3)</f>
        <v>0.17</v>
      </c>
      <c r="D222" s="166">
        <f t="shared" si="49"/>
        <v>0</v>
      </c>
      <c r="E222" s="166">
        <f t="shared" si="49"/>
        <v>0</v>
      </c>
      <c r="F222" s="167">
        <f t="shared" si="49"/>
        <v>0</v>
      </c>
      <c r="G222" s="244">
        <f t="shared" si="49"/>
        <v>0.17</v>
      </c>
      <c r="H222" s="165">
        <f t="shared" si="49"/>
        <v>0.17</v>
      </c>
      <c r="I222" s="166">
        <f t="shared" si="49"/>
        <v>0</v>
      </c>
      <c r="J222" s="166">
        <f t="shared" si="49"/>
        <v>0</v>
      </c>
      <c r="K222" s="167">
        <f t="shared" si="49"/>
        <v>0</v>
      </c>
      <c r="L222" s="244">
        <f t="shared" si="49"/>
        <v>0.17</v>
      </c>
      <c r="M222" s="165">
        <f t="shared" si="49"/>
        <v>0.17</v>
      </c>
      <c r="N222" s="166">
        <f t="shared" si="49"/>
        <v>0</v>
      </c>
      <c r="O222" s="166">
        <f t="shared" si="49"/>
        <v>0</v>
      </c>
      <c r="P222" s="168">
        <f t="shared" si="49"/>
        <v>0</v>
      </c>
      <c r="Q222" s="244">
        <f t="shared" si="49"/>
        <v>0.17</v>
      </c>
    </row>
    <row r="223" spans="1:17" s="25" customFormat="1" ht="30" outlineLevel="2" x14ac:dyDescent="0.25">
      <c r="A223" s="31" t="s">
        <v>106</v>
      </c>
      <c r="B223" s="472" t="s">
        <v>189</v>
      </c>
      <c r="C223" s="180">
        <f>ROUND('1. Статистика'!N175,3)</f>
        <v>0.17</v>
      </c>
      <c r="D223" s="181">
        <f>ROUND('1. Статистика'!O175,3)</f>
        <v>0</v>
      </c>
      <c r="E223" s="181">
        <f>ROUND('1. Статистика'!P175,3)</f>
        <v>0</v>
      </c>
      <c r="F223" s="182">
        <f>ROUND('1. Статистика'!Q175,3)</f>
        <v>0</v>
      </c>
      <c r="G223" s="172">
        <f>ROUND(SUM(C223:F223),3)</f>
        <v>0.17</v>
      </c>
      <c r="H223" s="180">
        <f>ROUND(C222,3)</f>
        <v>0.17</v>
      </c>
      <c r="I223" s="181">
        <f>ROUND(D222,3)</f>
        <v>0</v>
      </c>
      <c r="J223" s="181">
        <f>ROUND(E222,3)</f>
        <v>0</v>
      </c>
      <c r="K223" s="182">
        <f>ROUND(F222,3)</f>
        <v>0</v>
      </c>
      <c r="L223" s="172">
        <f>ROUND(SUM(H223:K223),3)</f>
        <v>0.17</v>
      </c>
      <c r="M223" s="180">
        <f>ROUND(H222,3)</f>
        <v>0.17</v>
      </c>
      <c r="N223" s="181">
        <f>ROUND(I222,3)</f>
        <v>0</v>
      </c>
      <c r="O223" s="181">
        <f>ROUND(J222,3)</f>
        <v>0</v>
      </c>
      <c r="P223" s="183">
        <f>ROUND(K222,3)</f>
        <v>0</v>
      </c>
      <c r="Q223" s="172">
        <f>ROUND(SUM(M223:P223),3)</f>
        <v>0.17</v>
      </c>
    </row>
    <row r="224" spans="1:17" s="25" customFormat="1" ht="30" outlineLevel="2" x14ac:dyDescent="0.25">
      <c r="A224" s="31" t="s">
        <v>107</v>
      </c>
      <c r="B224" s="472" t="s">
        <v>189</v>
      </c>
      <c r="C224" s="493"/>
      <c r="D224" s="494"/>
      <c r="E224" s="494"/>
      <c r="F224" s="495"/>
      <c r="G224" s="172">
        <f>ROUND(SUM(C224:F224),3)</f>
        <v>0</v>
      </c>
      <c r="H224" s="493"/>
      <c r="I224" s="494"/>
      <c r="J224" s="494"/>
      <c r="K224" s="495"/>
      <c r="L224" s="172">
        <f>ROUND(SUM(H224:K224),3)</f>
        <v>0</v>
      </c>
      <c r="M224" s="493"/>
      <c r="N224" s="494"/>
      <c r="O224" s="494"/>
      <c r="P224" s="496"/>
      <c r="Q224" s="172">
        <f>ROUND(SUM(M224:P224),3)</f>
        <v>0</v>
      </c>
    </row>
    <row r="225" spans="1:17" s="36" customFormat="1" x14ac:dyDescent="0.25">
      <c r="A225" s="237" t="s">
        <v>108</v>
      </c>
      <c r="B225" s="474" t="s">
        <v>189</v>
      </c>
      <c r="C225" s="238">
        <f t="shared" ref="C225:Q225" si="50">ROUND(SUM(C226:C236),3)</f>
        <v>5.4</v>
      </c>
      <c r="D225" s="239">
        <f t="shared" si="50"/>
        <v>6.1</v>
      </c>
      <c r="E225" s="239">
        <f t="shared" si="50"/>
        <v>3.96</v>
      </c>
      <c r="F225" s="240">
        <f t="shared" si="50"/>
        <v>10.54</v>
      </c>
      <c r="G225" s="160">
        <f t="shared" si="50"/>
        <v>26</v>
      </c>
      <c r="H225" s="238">
        <f t="shared" si="50"/>
        <v>5.4</v>
      </c>
      <c r="I225" s="239">
        <f t="shared" si="50"/>
        <v>6.1</v>
      </c>
      <c r="J225" s="239">
        <f t="shared" si="50"/>
        <v>3.96</v>
      </c>
      <c r="K225" s="240">
        <f t="shared" si="50"/>
        <v>10.54</v>
      </c>
      <c r="L225" s="160">
        <f t="shared" si="50"/>
        <v>26</v>
      </c>
      <c r="M225" s="238">
        <f t="shared" si="50"/>
        <v>7.4</v>
      </c>
      <c r="N225" s="239">
        <f t="shared" si="50"/>
        <v>7.9</v>
      </c>
      <c r="O225" s="239">
        <f t="shared" si="50"/>
        <v>5.79</v>
      </c>
      <c r="P225" s="241">
        <f t="shared" si="50"/>
        <v>4.91</v>
      </c>
      <c r="Q225" s="160">
        <f t="shared" si="50"/>
        <v>26</v>
      </c>
    </row>
    <row r="226" spans="1:17" s="19" customFormat="1" outlineLevel="1" x14ac:dyDescent="0.25">
      <c r="A226" s="22" t="s">
        <v>0</v>
      </c>
      <c r="B226" s="471" t="s">
        <v>189</v>
      </c>
      <c r="C226" s="161">
        <f>ROUND(C238+C294+C350,3)</f>
        <v>2.5</v>
      </c>
      <c r="D226" s="162">
        <f>ROUND(D238+D294+D350,3)</f>
        <v>2.4</v>
      </c>
      <c r="E226" s="162">
        <f>ROUND(E238+E294+E350,3)</f>
        <v>2.06</v>
      </c>
      <c r="F226" s="163">
        <f>ROUND(F238+F294+F350,3)</f>
        <v>9.1</v>
      </c>
      <c r="G226" s="243">
        <f t="shared" ref="G226:G236" si="51">ROUND(SUM(C226:F226),3)</f>
        <v>16.059999999999999</v>
      </c>
      <c r="H226" s="161">
        <f>ROUND(H238+H294+H350,3)</f>
        <v>2.5</v>
      </c>
      <c r="I226" s="162">
        <f>ROUND(I238+I294+I350,3)</f>
        <v>2.4</v>
      </c>
      <c r="J226" s="162">
        <f>ROUND(J238+J294+J350,3)</f>
        <v>2.06</v>
      </c>
      <c r="K226" s="163">
        <f>ROUND(K238+K294+K350,3)</f>
        <v>9.1</v>
      </c>
      <c r="L226" s="243">
        <f t="shared" ref="L226:L236" si="52">ROUND(SUM(H226:K226),3)</f>
        <v>16.059999999999999</v>
      </c>
      <c r="M226" s="161">
        <f>ROUND(M238+M294+M350,3)</f>
        <v>3.1</v>
      </c>
      <c r="N226" s="162">
        <f>ROUND(N238+N294+N350,3)</f>
        <v>2.95</v>
      </c>
      <c r="O226" s="162">
        <f>ROUND(O238+O294+O350,3)</f>
        <v>2.41</v>
      </c>
      <c r="P226" s="164">
        <f>ROUND(P238+P294+P350,3)</f>
        <v>2.54</v>
      </c>
      <c r="Q226" s="243">
        <f t="shared" ref="Q226:Q236" si="53">ROUND(SUM(M226:P226),3)</f>
        <v>11</v>
      </c>
    </row>
    <row r="227" spans="1:17" s="19" customFormat="1" outlineLevel="1" x14ac:dyDescent="0.25">
      <c r="A227" s="22" t="s">
        <v>1</v>
      </c>
      <c r="B227" s="471" t="s">
        <v>189</v>
      </c>
      <c r="C227" s="161">
        <f>ROUND(C243+C299+C355,3)</f>
        <v>1.9</v>
      </c>
      <c r="D227" s="162">
        <f>ROUND(D243+D299+D355,3)</f>
        <v>1.2</v>
      </c>
      <c r="E227" s="162">
        <f>ROUND(E243+E299+E355,3)</f>
        <v>0.7</v>
      </c>
      <c r="F227" s="163">
        <f>ROUND(F243+F299+F355,3)</f>
        <v>0.5</v>
      </c>
      <c r="G227" s="243">
        <f t="shared" si="51"/>
        <v>4.3</v>
      </c>
      <c r="H227" s="161">
        <f>ROUND(H243+H299+H355,3)</f>
        <v>1.9</v>
      </c>
      <c r="I227" s="162">
        <f>ROUND(I243+I299+I355,3)</f>
        <v>1.2</v>
      </c>
      <c r="J227" s="162">
        <f>ROUND(J243+J299+J355,3)</f>
        <v>0.7</v>
      </c>
      <c r="K227" s="163">
        <f>ROUND(K243+K299+K355,3)</f>
        <v>0.5</v>
      </c>
      <c r="L227" s="243">
        <f t="shared" si="52"/>
        <v>4.3</v>
      </c>
      <c r="M227" s="161">
        <f>ROUND(M243+M299+M355,3)</f>
        <v>2.2999999999999998</v>
      </c>
      <c r="N227" s="162">
        <f>ROUND(N243+N299+N355,3)</f>
        <v>1.45</v>
      </c>
      <c r="O227" s="162">
        <f>ROUND(O243+O299+O355,3)</f>
        <v>0.85</v>
      </c>
      <c r="P227" s="164">
        <f>ROUND(P243+P299+P355,3)</f>
        <v>0.73</v>
      </c>
      <c r="Q227" s="243">
        <f t="shared" si="53"/>
        <v>5.33</v>
      </c>
    </row>
    <row r="228" spans="1:17" s="19" customFormat="1" outlineLevel="1" x14ac:dyDescent="0.25">
      <c r="A228" s="22" t="s">
        <v>2</v>
      </c>
      <c r="B228" s="471" t="s">
        <v>189</v>
      </c>
      <c r="C228" s="161">
        <f>ROUND(C248+C304+C360,3)</f>
        <v>0</v>
      </c>
      <c r="D228" s="162">
        <f>ROUND(D248+D304+D360,3)</f>
        <v>0</v>
      </c>
      <c r="E228" s="162">
        <f>ROUND(E248+E304+E360,3)</f>
        <v>0</v>
      </c>
      <c r="F228" s="163">
        <f>ROUND(F248+F304+F360,3)</f>
        <v>0</v>
      </c>
      <c r="G228" s="243">
        <f t="shared" si="51"/>
        <v>0</v>
      </c>
      <c r="H228" s="161">
        <f>ROUND(H248+H304+H360,3)</f>
        <v>0</v>
      </c>
      <c r="I228" s="162">
        <f>ROUND(I248+I304+I360,3)</f>
        <v>0</v>
      </c>
      <c r="J228" s="162">
        <f>ROUND(J248+J304+J360,3)</f>
        <v>0</v>
      </c>
      <c r="K228" s="163">
        <f>ROUND(K248+K304+K360,3)</f>
        <v>0</v>
      </c>
      <c r="L228" s="243">
        <f t="shared" si="52"/>
        <v>0</v>
      </c>
      <c r="M228" s="161">
        <f>ROUND(M248+M304+M360,3)</f>
        <v>0</v>
      </c>
      <c r="N228" s="162">
        <f>ROUND(N248+N304+N360,3)</f>
        <v>0</v>
      </c>
      <c r="O228" s="162">
        <f>ROUND(O248+O304+O360,3)</f>
        <v>0</v>
      </c>
      <c r="P228" s="164">
        <f>ROUND(P248+P304+P360,3)</f>
        <v>0</v>
      </c>
      <c r="Q228" s="243">
        <f t="shared" si="53"/>
        <v>0</v>
      </c>
    </row>
    <row r="229" spans="1:17" s="19" customFormat="1" outlineLevel="1" x14ac:dyDescent="0.25">
      <c r="A229" s="22" t="s">
        <v>3</v>
      </c>
      <c r="B229" s="471" t="s">
        <v>189</v>
      </c>
      <c r="C229" s="161">
        <f>ROUND(C253+C309+C365,3)</f>
        <v>0</v>
      </c>
      <c r="D229" s="162">
        <f>ROUND(D253+D309+D365,3)</f>
        <v>0</v>
      </c>
      <c r="E229" s="162">
        <f>ROUND(E253+E309+E365,3)</f>
        <v>0</v>
      </c>
      <c r="F229" s="163">
        <f>ROUND(F253+F309+F365,3)</f>
        <v>0</v>
      </c>
      <c r="G229" s="243">
        <f t="shared" si="51"/>
        <v>0</v>
      </c>
      <c r="H229" s="161">
        <f>ROUND(H253+H309+H365,3)</f>
        <v>0</v>
      </c>
      <c r="I229" s="162">
        <f>ROUND(I253+I309+I365,3)</f>
        <v>0</v>
      </c>
      <c r="J229" s="162">
        <f>ROUND(J253+J309+J365,3)</f>
        <v>0</v>
      </c>
      <c r="K229" s="163">
        <f>ROUND(K253+K309+K365,3)</f>
        <v>0</v>
      </c>
      <c r="L229" s="243">
        <f t="shared" si="52"/>
        <v>0</v>
      </c>
      <c r="M229" s="161">
        <f>ROUND(M253+M309+M365,3)</f>
        <v>0</v>
      </c>
      <c r="N229" s="162">
        <f>ROUND(N253+N309+N365,3)</f>
        <v>0</v>
      </c>
      <c r="O229" s="162">
        <f>ROUND(O253+O309+O365,3)</f>
        <v>0</v>
      </c>
      <c r="P229" s="164">
        <f>ROUND(P253+P309+P365,3)</f>
        <v>0</v>
      </c>
      <c r="Q229" s="243">
        <f t="shared" si="53"/>
        <v>0</v>
      </c>
    </row>
    <row r="230" spans="1:17" s="19" customFormat="1" outlineLevel="1" x14ac:dyDescent="0.25">
      <c r="A230" s="22" t="s">
        <v>4</v>
      </c>
      <c r="B230" s="471" t="s">
        <v>189</v>
      </c>
      <c r="C230" s="161">
        <f>ROUND(C258+C314+C370,3)</f>
        <v>0</v>
      </c>
      <c r="D230" s="162">
        <f>ROUND(D258+D314+D370,3)</f>
        <v>0</v>
      </c>
      <c r="E230" s="162">
        <f>ROUND(E258+E314+E370,3)</f>
        <v>0</v>
      </c>
      <c r="F230" s="163">
        <f>ROUND(F258+F314+F370,3)</f>
        <v>0</v>
      </c>
      <c r="G230" s="243">
        <f t="shared" si="51"/>
        <v>0</v>
      </c>
      <c r="H230" s="161">
        <f>ROUND(H258+H314+H370,3)</f>
        <v>0</v>
      </c>
      <c r="I230" s="162">
        <f>ROUND(I258+I314+I370,3)</f>
        <v>0</v>
      </c>
      <c r="J230" s="162">
        <f>ROUND(J258+J314+J370,3)</f>
        <v>0</v>
      </c>
      <c r="K230" s="163">
        <f>ROUND(K258+K314+K370,3)</f>
        <v>0</v>
      </c>
      <c r="L230" s="243">
        <f t="shared" si="52"/>
        <v>0</v>
      </c>
      <c r="M230" s="161">
        <f>ROUND(M258+M314+M370,3)</f>
        <v>0</v>
      </c>
      <c r="N230" s="162">
        <f>ROUND(N258+N314+N370,3)</f>
        <v>0</v>
      </c>
      <c r="O230" s="162">
        <f>ROUND(O258+O314+O370,3)</f>
        <v>0</v>
      </c>
      <c r="P230" s="164">
        <f>ROUND(P258+P314+P370,3)</f>
        <v>0</v>
      </c>
      <c r="Q230" s="243">
        <f t="shared" si="53"/>
        <v>0</v>
      </c>
    </row>
    <row r="231" spans="1:17" s="19" customFormat="1" outlineLevel="1" x14ac:dyDescent="0.25">
      <c r="A231" s="22" t="s">
        <v>5</v>
      </c>
      <c r="B231" s="471" t="s">
        <v>189</v>
      </c>
      <c r="C231" s="161">
        <f>ROUND(C263+C319+C375,3)</f>
        <v>0</v>
      </c>
      <c r="D231" s="162">
        <f>ROUND(D263+D319+D375,3)</f>
        <v>0</v>
      </c>
      <c r="E231" s="162">
        <f>ROUND(E263+E319+E375,3)</f>
        <v>0</v>
      </c>
      <c r="F231" s="163">
        <f>ROUND(F263+F319+F375,3)</f>
        <v>0</v>
      </c>
      <c r="G231" s="243">
        <f t="shared" si="51"/>
        <v>0</v>
      </c>
      <c r="H231" s="161">
        <f>ROUND(H263+H319+H375,3)</f>
        <v>0</v>
      </c>
      <c r="I231" s="162">
        <f>ROUND(I263+I319+I375,3)</f>
        <v>0</v>
      </c>
      <c r="J231" s="162">
        <f>ROUND(J263+J319+J375,3)</f>
        <v>0</v>
      </c>
      <c r="K231" s="163">
        <f>ROUND(K263+K319+K375,3)</f>
        <v>0</v>
      </c>
      <c r="L231" s="243">
        <f t="shared" si="52"/>
        <v>0</v>
      </c>
      <c r="M231" s="161">
        <f>ROUND(M263+M319+M375,3)</f>
        <v>0</v>
      </c>
      <c r="N231" s="162">
        <f>ROUND(N263+N319+N375,3)</f>
        <v>0</v>
      </c>
      <c r="O231" s="162">
        <f>ROUND(O263+O319+O375,3)</f>
        <v>0</v>
      </c>
      <c r="P231" s="164">
        <f>ROUND(P263+P319+P375,3)</f>
        <v>0</v>
      </c>
      <c r="Q231" s="243">
        <f t="shared" si="53"/>
        <v>0</v>
      </c>
    </row>
    <row r="232" spans="1:17" s="19" customFormat="1" outlineLevel="1" x14ac:dyDescent="0.25">
      <c r="A232" s="22" t="s">
        <v>6</v>
      </c>
      <c r="B232" s="471" t="s">
        <v>189</v>
      </c>
      <c r="C232" s="161">
        <f>ROUND(C268+C324+C380,3)</f>
        <v>0</v>
      </c>
      <c r="D232" s="162">
        <f>ROUND(D268+D324+D380,3)</f>
        <v>0</v>
      </c>
      <c r="E232" s="162">
        <f>ROUND(E268+E324+E380,3)</f>
        <v>0</v>
      </c>
      <c r="F232" s="163">
        <f>ROUND(F268+F324+F380,3)</f>
        <v>0</v>
      </c>
      <c r="G232" s="243">
        <f t="shared" si="51"/>
        <v>0</v>
      </c>
      <c r="H232" s="161">
        <f>ROUND(H268+H324+H380,3)</f>
        <v>0</v>
      </c>
      <c r="I232" s="162">
        <f>ROUND(I268+I324+I380,3)</f>
        <v>0</v>
      </c>
      <c r="J232" s="162">
        <f>ROUND(J268+J324+J380,3)</f>
        <v>0</v>
      </c>
      <c r="K232" s="163">
        <f>ROUND(K268+K324+K380,3)</f>
        <v>0</v>
      </c>
      <c r="L232" s="243">
        <f t="shared" si="52"/>
        <v>0</v>
      </c>
      <c r="M232" s="161">
        <f>ROUND(M268+M324+M380,3)</f>
        <v>0</v>
      </c>
      <c r="N232" s="162">
        <f>ROUND(N268+N324+N380,3)</f>
        <v>0</v>
      </c>
      <c r="O232" s="162">
        <f>ROUND(O268+O324+O380,3)</f>
        <v>0</v>
      </c>
      <c r="P232" s="164">
        <f>ROUND(P268+P324+P380,3)</f>
        <v>0</v>
      </c>
      <c r="Q232" s="243">
        <f t="shared" si="53"/>
        <v>0</v>
      </c>
    </row>
    <row r="233" spans="1:17" s="19" customFormat="1" outlineLevel="1" x14ac:dyDescent="0.25">
      <c r="A233" s="22" t="s">
        <v>7</v>
      </c>
      <c r="B233" s="471" t="s">
        <v>189</v>
      </c>
      <c r="C233" s="161">
        <f>ROUND(C273+C329+C385,3)</f>
        <v>1</v>
      </c>
      <c r="D233" s="162">
        <f>ROUND(D273+D329+D385,3)</f>
        <v>2.5</v>
      </c>
      <c r="E233" s="162">
        <f>ROUND(E273+E329+E385,3)</f>
        <v>1.2</v>
      </c>
      <c r="F233" s="163">
        <f>ROUND(F273+F329+F385,3)</f>
        <v>0.94</v>
      </c>
      <c r="G233" s="243">
        <f t="shared" si="51"/>
        <v>5.64</v>
      </c>
      <c r="H233" s="161">
        <f>ROUND(H273+H329+H385,3)</f>
        <v>1</v>
      </c>
      <c r="I233" s="162">
        <f>ROUND(I273+I329+I385,3)</f>
        <v>2.5</v>
      </c>
      <c r="J233" s="162">
        <f>ROUND(J273+J329+J385,3)</f>
        <v>1.2</v>
      </c>
      <c r="K233" s="163">
        <f>ROUND(K273+K329+K385,3)</f>
        <v>0.94</v>
      </c>
      <c r="L233" s="243">
        <f t="shared" si="52"/>
        <v>5.64</v>
      </c>
      <c r="M233" s="161">
        <f>ROUND(M273+M329+M385,3)</f>
        <v>2</v>
      </c>
      <c r="N233" s="162">
        <f>ROUND(N273+N329+N385,3)</f>
        <v>3.5</v>
      </c>
      <c r="O233" s="162">
        <f>ROUND(O273+O329+O385,3)</f>
        <v>2.5299999999999998</v>
      </c>
      <c r="P233" s="164">
        <f>ROUND(P273+P329+P385,3)</f>
        <v>1.64</v>
      </c>
      <c r="Q233" s="243">
        <f t="shared" si="53"/>
        <v>9.67</v>
      </c>
    </row>
    <row r="234" spans="1:17" s="19" customFormat="1" outlineLevel="1" x14ac:dyDescent="0.25">
      <c r="A234" s="22" t="s">
        <v>8</v>
      </c>
      <c r="B234" s="471" t="s">
        <v>189</v>
      </c>
      <c r="C234" s="161">
        <f>ROUND(C278+C334+C390,3)</f>
        <v>0</v>
      </c>
      <c r="D234" s="162">
        <f>ROUND(D278+D334+D390,3)</f>
        <v>0</v>
      </c>
      <c r="E234" s="162">
        <f>ROUND(E278+E334+E390,3)</f>
        <v>0</v>
      </c>
      <c r="F234" s="163">
        <f>ROUND(F278+F334+F390,3)</f>
        <v>0</v>
      </c>
      <c r="G234" s="243">
        <f t="shared" si="51"/>
        <v>0</v>
      </c>
      <c r="H234" s="161">
        <f>ROUND(H278+H334+H390,3)</f>
        <v>0</v>
      </c>
      <c r="I234" s="162">
        <f>ROUND(I278+I334+I390,3)</f>
        <v>0</v>
      </c>
      <c r="J234" s="162">
        <f>ROUND(J278+J334+J390,3)</f>
        <v>0</v>
      </c>
      <c r="K234" s="163">
        <f>ROUND(K278+K334+K390,3)</f>
        <v>0</v>
      </c>
      <c r="L234" s="243">
        <f t="shared" si="52"/>
        <v>0</v>
      </c>
      <c r="M234" s="161">
        <f>ROUND(M278+M334+M390,3)</f>
        <v>0</v>
      </c>
      <c r="N234" s="162">
        <f>ROUND(N278+N334+N390,3)</f>
        <v>0</v>
      </c>
      <c r="O234" s="162">
        <f>ROUND(O278+O334+O390,3)</f>
        <v>0</v>
      </c>
      <c r="P234" s="164">
        <f>ROUND(P278+P334+P390,3)</f>
        <v>0</v>
      </c>
      <c r="Q234" s="243">
        <f t="shared" si="53"/>
        <v>0</v>
      </c>
    </row>
    <row r="235" spans="1:17" s="19" customFormat="1" outlineLevel="1" x14ac:dyDescent="0.25">
      <c r="A235" s="22" t="s">
        <v>9</v>
      </c>
      <c r="B235" s="471" t="s">
        <v>189</v>
      </c>
      <c r="C235" s="161">
        <f>ROUND(C283+C339+C395,3)</f>
        <v>0</v>
      </c>
      <c r="D235" s="162">
        <f>ROUND(D283+D339+D395,3)</f>
        <v>0</v>
      </c>
      <c r="E235" s="162">
        <f>ROUND(E283+E339+E395,3)</f>
        <v>0</v>
      </c>
      <c r="F235" s="163">
        <f>ROUND(F283+F339+F395,3)</f>
        <v>0</v>
      </c>
      <c r="G235" s="243">
        <f t="shared" si="51"/>
        <v>0</v>
      </c>
      <c r="H235" s="161">
        <f>ROUND(H283+H339+H395,3)</f>
        <v>0</v>
      </c>
      <c r="I235" s="162">
        <f>ROUND(I283+I339+I395,3)</f>
        <v>0</v>
      </c>
      <c r="J235" s="162">
        <f>ROUND(J283+J339+J395,3)</f>
        <v>0</v>
      </c>
      <c r="K235" s="163">
        <f>ROUND(K283+K339+K395,3)</f>
        <v>0</v>
      </c>
      <c r="L235" s="243">
        <f t="shared" si="52"/>
        <v>0</v>
      </c>
      <c r="M235" s="161">
        <f>ROUND(M283+M339+M395,3)</f>
        <v>0</v>
      </c>
      <c r="N235" s="162">
        <f>ROUND(N283+N339+N395,3)</f>
        <v>0</v>
      </c>
      <c r="O235" s="162">
        <f>ROUND(O283+O339+O395,3)</f>
        <v>0</v>
      </c>
      <c r="P235" s="164">
        <f>ROUND(P283+P339+P395,3)</f>
        <v>0</v>
      </c>
      <c r="Q235" s="243">
        <f t="shared" si="53"/>
        <v>0</v>
      </c>
    </row>
    <row r="236" spans="1:17" s="19" customFormat="1" outlineLevel="1" x14ac:dyDescent="0.25">
      <c r="A236" s="22" t="s">
        <v>10</v>
      </c>
      <c r="B236" s="471" t="s">
        <v>189</v>
      </c>
      <c r="C236" s="161">
        <f>ROUND(C288+C344+C400,3)</f>
        <v>0</v>
      </c>
      <c r="D236" s="162">
        <f>ROUND(D288+D344+D400,3)</f>
        <v>0</v>
      </c>
      <c r="E236" s="162">
        <f>ROUND(E288+E344+E400,3)</f>
        <v>0</v>
      </c>
      <c r="F236" s="163">
        <f>ROUND(F288+F344+F400,3)</f>
        <v>0</v>
      </c>
      <c r="G236" s="243">
        <f t="shared" si="51"/>
        <v>0</v>
      </c>
      <c r="H236" s="161">
        <f>ROUND(H288+H344+H400,3)</f>
        <v>0</v>
      </c>
      <c r="I236" s="162">
        <f>ROUND(I288+I344+I400,3)</f>
        <v>0</v>
      </c>
      <c r="J236" s="162">
        <f>ROUND(J288+J344+J400,3)</f>
        <v>0</v>
      </c>
      <c r="K236" s="163">
        <f>ROUND(K288+K344+K400,3)</f>
        <v>0</v>
      </c>
      <c r="L236" s="243">
        <f t="shared" si="52"/>
        <v>0</v>
      </c>
      <c r="M236" s="161">
        <f>ROUND(M288+M344+M400,3)</f>
        <v>0</v>
      </c>
      <c r="N236" s="162">
        <f>ROUND(N288+N344+N400,3)</f>
        <v>0</v>
      </c>
      <c r="O236" s="162">
        <f>ROUND(O288+O344+O400,3)</f>
        <v>0</v>
      </c>
      <c r="P236" s="164">
        <f>ROUND(P288+P344+P400,3)</f>
        <v>0</v>
      </c>
      <c r="Q236" s="243">
        <f t="shared" si="53"/>
        <v>0</v>
      </c>
    </row>
    <row r="237" spans="1:17" s="36" customFormat="1" x14ac:dyDescent="0.25">
      <c r="A237" s="242" t="s">
        <v>109</v>
      </c>
      <c r="B237" s="474" t="s">
        <v>189</v>
      </c>
      <c r="C237" s="238">
        <f t="shared" ref="C237:Q237" si="54">ROUND(C238+C243+C248+C253+C258+C263+C268+C273+C278+C283+C288,3)</f>
        <v>5.4</v>
      </c>
      <c r="D237" s="239">
        <f t="shared" si="54"/>
        <v>6.1</v>
      </c>
      <c r="E237" s="239">
        <f t="shared" si="54"/>
        <v>3.96</v>
      </c>
      <c r="F237" s="240">
        <f t="shared" si="54"/>
        <v>10.54</v>
      </c>
      <c r="G237" s="160">
        <f t="shared" si="54"/>
        <v>26</v>
      </c>
      <c r="H237" s="238">
        <f t="shared" si="54"/>
        <v>5.4</v>
      </c>
      <c r="I237" s="239">
        <f t="shared" si="54"/>
        <v>6.1</v>
      </c>
      <c r="J237" s="239">
        <f t="shared" si="54"/>
        <v>3.96</v>
      </c>
      <c r="K237" s="240">
        <f t="shared" si="54"/>
        <v>10.54</v>
      </c>
      <c r="L237" s="160">
        <f t="shared" si="54"/>
        <v>26</v>
      </c>
      <c r="M237" s="238">
        <f t="shared" si="54"/>
        <v>7.4</v>
      </c>
      <c r="N237" s="239">
        <f t="shared" si="54"/>
        <v>7.9</v>
      </c>
      <c r="O237" s="239">
        <f t="shared" si="54"/>
        <v>5.79</v>
      </c>
      <c r="P237" s="241">
        <f t="shared" si="54"/>
        <v>4.91</v>
      </c>
      <c r="Q237" s="160">
        <f t="shared" si="54"/>
        <v>26</v>
      </c>
    </row>
    <row r="238" spans="1:17" outlineLevel="1" x14ac:dyDescent="0.25">
      <c r="A238" s="30" t="s">
        <v>0</v>
      </c>
      <c r="B238" s="471" t="s">
        <v>189</v>
      </c>
      <c r="C238" s="165">
        <f t="shared" ref="C238:Q238" si="55">ROUND(C239+C240-C241+C242,3)</f>
        <v>2.5</v>
      </c>
      <c r="D238" s="166">
        <f t="shared" si="55"/>
        <v>2.4</v>
      </c>
      <c r="E238" s="166">
        <f t="shared" si="55"/>
        <v>2.06</v>
      </c>
      <c r="F238" s="167">
        <f t="shared" si="55"/>
        <v>9.1</v>
      </c>
      <c r="G238" s="244">
        <f t="shared" si="55"/>
        <v>16.059999999999999</v>
      </c>
      <c r="H238" s="165">
        <f t="shared" si="55"/>
        <v>2.5</v>
      </c>
      <c r="I238" s="166">
        <f t="shared" si="55"/>
        <v>2.4</v>
      </c>
      <c r="J238" s="166">
        <f t="shared" si="55"/>
        <v>2.06</v>
      </c>
      <c r="K238" s="167">
        <f t="shared" si="55"/>
        <v>9.1</v>
      </c>
      <c r="L238" s="244">
        <f t="shared" si="55"/>
        <v>16.059999999999999</v>
      </c>
      <c r="M238" s="165">
        <f t="shared" si="55"/>
        <v>3.1</v>
      </c>
      <c r="N238" s="166">
        <f t="shared" si="55"/>
        <v>2.95</v>
      </c>
      <c r="O238" s="166">
        <f t="shared" si="55"/>
        <v>2.41</v>
      </c>
      <c r="P238" s="168">
        <f t="shared" si="55"/>
        <v>2.54</v>
      </c>
      <c r="Q238" s="244">
        <f t="shared" si="55"/>
        <v>11</v>
      </c>
    </row>
    <row r="239" spans="1:17" s="25" customFormat="1" ht="30" outlineLevel="3" x14ac:dyDescent="0.25">
      <c r="A239" s="31" t="s">
        <v>110</v>
      </c>
      <c r="B239" s="472" t="s">
        <v>189</v>
      </c>
      <c r="C239" s="180">
        <f>ROUND('1. Статистика'!N177,3)</f>
        <v>2.5</v>
      </c>
      <c r="D239" s="181">
        <f>ROUND('1. Статистика'!O177,3)</f>
        <v>2.4</v>
      </c>
      <c r="E239" s="181">
        <f>ROUND('1. Статистика'!P177,3)</f>
        <v>2.06</v>
      </c>
      <c r="F239" s="182">
        <f>ROUND('1. Статистика'!Q177,3)</f>
        <v>1</v>
      </c>
      <c r="G239" s="172">
        <f>ROUND(SUM(C239:F239),3)</f>
        <v>7.96</v>
      </c>
      <c r="H239" s="180">
        <f>ROUND(C238,3)</f>
        <v>2.5</v>
      </c>
      <c r="I239" s="181">
        <f>ROUND(D238,3)</f>
        <v>2.4</v>
      </c>
      <c r="J239" s="181">
        <f>ROUND(E238,3)</f>
        <v>2.06</v>
      </c>
      <c r="K239" s="182">
        <f>ROUND(F238,3)</f>
        <v>9.1</v>
      </c>
      <c r="L239" s="172">
        <f>ROUND(SUM(H239:K239),3)</f>
        <v>16.059999999999999</v>
      </c>
      <c r="M239" s="180">
        <f>ROUND(H238,3)</f>
        <v>2.5</v>
      </c>
      <c r="N239" s="181">
        <f>ROUND(I238,3)</f>
        <v>2.4</v>
      </c>
      <c r="O239" s="181">
        <f>ROUND(J238,3)</f>
        <v>2.06</v>
      </c>
      <c r="P239" s="183">
        <f>ROUND(K238,3)</f>
        <v>9.1</v>
      </c>
      <c r="Q239" s="172">
        <f>ROUND(SUM(M239:P239),3)</f>
        <v>16.059999999999999</v>
      </c>
    </row>
    <row r="240" spans="1:17" s="25" customFormat="1" ht="45" outlineLevel="3" x14ac:dyDescent="0.25">
      <c r="A240" s="31" t="s">
        <v>111</v>
      </c>
      <c r="B240" s="472" t="s">
        <v>189</v>
      </c>
      <c r="C240" s="180">
        <f>ROUND('1. Статистика'!D62,3)</f>
        <v>0</v>
      </c>
      <c r="D240" s="181">
        <f>ROUND('1. Статистика'!E62,3)</f>
        <v>0</v>
      </c>
      <c r="E240" s="181">
        <f>ROUND('1. Статистика'!F62,3)</f>
        <v>0</v>
      </c>
      <c r="F240" s="182">
        <f>ROUND('1. Статистика'!G62,3)</f>
        <v>0</v>
      </c>
      <c r="G240" s="172">
        <f>ROUND(SUM(C240:F240),3)</f>
        <v>0</v>
      </c>
      <c r="H240" s="180">
        <f>ROUND('1. Статистика'!I62,3)</f>
        <v>0</v>
      </c>
      <c r="I240" s="181">
        <f>ROUND('1. Статистика'!J62,3)</f>
        <v>0</v>
      </c>
      <c r="J240" s="181">
        <f>ROUND('1. Статистика'!K62,3)</f>
        <v>0</v>
      </c>
      <c r="K240" s="182">
        <f>ROUND('1. Статистика'!L62,3)</f>
        <v>0</v>
      </c>
      <c r="L240" s="172">
        <f>ROUND(SUM(H240:K240),3)</f>
        <v>0</v>
      </c>
      <c r="M240" s="180">
        <f>ROUND('1. Статистика'!N62,3)</f>
        <v>0.6</v>
      </c>
      <c r="N240" s="181">
        <f>ROUND('1. Статистика'!O62,3)</f>
        <v>0.55000000000000004</v>
      </c>
      <c r="O240" s="181">
        <f>ROUND('1. Статистика'!P62,3)</f>
        <v>0.35</v>
      </c>
      <c r="P240" s="183">
        <f>ROUND('1. Статистика'!Q62,3)</f>
        <v>0.35</v>
      </c>
      <c r="Q240" s="172">
        <f>ROUND(SUM(M240:P240),3)</f>
        <v>1.85</v>
      </c>
    </row>
    <row r="241" spans="1:17" s="25" customFormat="1" ht="30" outlineLevel="3" x14ac:dyDescent="0.25">
      <c r="A241" s="31" t="s">
        <v>112</v>
      </c>
      <c r="B241" s="472" t="s">
        <v>189</v>
      </c>
      <c r="C241" s="498"/>
      <c r="D241" s="499"/>
      <c r="E241" s="499"/>
      <c r="F241" s="500"/>
      <c r="G241" s="172">
        <f>ROUND(SUM(C241:F241),3)</f>
        <v>0</v>
      </c>
      <c r="H241" s="498"/>
      <c r="I241" s="499"/>
      <c r="J241" s="499"/>
      <c r="K241" s="500"/>
      <c r="L241" s="172">
        <f>ROUND(SUM(H241:K241),3)</f>
        <v>0</v>
      </c>
      <c r="M241" s="498"/>
      <c r="N241" s="499"/>
      <c r="O241" s="499"/>
      <c r="P241" s="501"/>
      <c r="Q241" s="172">
        <f>ROUND(SUM(M241:P241),3)</f>
        <v>0</v>
      </c>
    </row>
    <row r="242" spans="1:17" s="25" customFormat="1" ht="45" outlineLevel="3" x14ac:dyDescent="0.25">
      <c r="A242" s="31" t="s">
        <v>113</v>
      </c>
      <c r="B242" s="472" t="s">
        <v>189</v>
      </c>
      <c r="C242" s="493"/>
      <c r="D242" s="494"/>
      <c r="E242" s="494"/>
      <c r="F242" s="495">
        <v>8.1</v>
      </c>
      <c r="G242" s="172">
        <f>ROUND(SUM(C242:F242),3)</f>
        <v>8.1</v>
      </c>
      <c r="H242" s="493"/>
      <c r="I242" s="494"/>
      <c r="J242" s="494"/>
      <c r="K242" s="495"/>
      <c r="L242" s="172">
        <f>ROUND(SUM(H242:K242),3)</f>
        <v>0</v>
      </c>
      <c r="M242" s="493"/>
      <c r="N242" s="596"/>
      <c r="O242" s="494"/>
      <c r="P242" s="496">
        <v>-6.91</v>
      </c>
      <c r="Q242" s="172">
        <f>ROUND(SUM(M242:P242),3)</f>
        <v>-6.91</v>
      </c>
    </row>
    <row r="243" spans="1:17" outlineLevel="1" x14ac:dyDescent="0.25">
      <c r="A243" s="30" t="s">
        <v>1</v>
      </c>
      <c r="B243" s="471" t="s">
        <v>189</v>
      </c>
      <c r="C243" s="165">
        <f t="shared" ref="C243:Q243" si="56">ROUND(C244+C245-C246+C247,3)</f>
        <v>1.9</v>
      </c>
      <c r="D243" s="166">
        <f t="shared" si="56"/>
        <v>1.2</v>
      </c>
      <c r="E243" s="166">
        <f t="shared" si="56"/>
        <v>0.7</v>
      </c>
      <c r="F243" s="167">
        <f t="shared" si="56"/>
        <v>0.5</v>
      </c>
      <c r="G243" s="244">
        <f t="shared" si="56"/>
        <v>4.3</v>
      </c>
      <c r="H243" s="165">
        <f t="shared" si="56"/>
        <v>1.9</v>
      </c>
      <c r="I243" s="166">
        <f t="shared" si="56"/>
        <v>1.2</v>
      </c>
      <c r="J243" s="166">
        <f t="shared" si="56"/>
        <v>0.7</v>
      </c>
      <c r="K243" s="167">
        <f t="shared" si="56"/>
        <v>0.5</v>
      </c>
      <c r="L243" s="244">
        <f t="shared" si="56"/>
        <v>4.3</v>
      </c>
      <c r="M243" s="165">
        <f t="shared" si="56"/>
        <v>2.2999999999999998</v>
      </c>
      <c r="N243" s="166">
        <f t="shared" si="56"/>
        <v>1.45</v>
      </c>
      <c r="O243" s="166">
        <f t="shared" si="56"/>
        <v>0.85</v>
      </c>
      <c r="P243" s="168">
        <f t="shared" si="56"/>
        <v>0.73</v>
      </c>
      <c r="Q243" s="244">
        <f t="shared" si="56"/>
        <v>5.33</v>
      </c>
    </row>
    <row r="244" spans="1:17" s="25" customFormat="1" ht="30" outlineLevel="3" x14ac:dyDescent="0.25">
      <c r="A244" s="31" t="s">
        <v>110</v>
      </c>
      <c r="B244" s="472" t="s">
        <v>189</v>
      </c>
      <c r="C244" s="180">
        <f>ROUND('1. Статистика'!N178,3)</f>
        <v>1.9</v>
      </c>
      <c r="D244" s="181">
        <f>ROUND('1. Статистика'!O178,3)</f>
        <v>1.2</v>
      </c>
      <c r="E244" s="181">
        <f>ROUND('1. Статистика'!P178,3)</f>
        <v>0.7</v>
      </c>
      <c r="F244" s="182">
        <f>ROUND('1. Статистика'!Q178,3)</f>
        <v>0.5</v>
      </c>
      <c r="G244" s="172">
        <f>ROUND(SUM(C244:F244),3)</f>
        <v>4.3</v>
      </c>
      <c r="H244" s="180">
        <f>ROUND(C243,3)</f>
        <v>1.9</v>
      </c>
      <c r="I244" s="181">
        <f>ROUND(D243,3)</f>
        <v>1.2</v>
      </c>
      <c r="J244" s="181">
        <f>ROUND(E243,3)</f>
        <v>0.7</v>
      </c>
      <c r="K244" s="182">
        <f>ROUND(F243,3)</f>
        <v>0.5</v>
      </c>
      <c r="L244" s="172">
        <f>ROUND(SUM(H244:K244),3)</f>
        <v>4.3</v>
      </c>
      <c r="M244" s="180">
        <f>ROUND(H243,3)</f>
        <v>1.9</v>
      </c>
      <c r="N244" s="181">
        <f>ROUND(I243,3)</f>
        <v>1.2</v>
      </c>
      <c r="O244" s="181">
        <f>ROUND(J243,3)</f>
        <v>0.7</v>
      </c>
      <c r="P244" s="183">
        <f>ROUND(K243,3)</f>
        <v>0.5</v>
      </c>
      <c r="Q244" s="172">
        <f>ROUND(SUM(M244:P244),3)</f>
        <v>4.3</v>
      </c>
    </row>
    <row r="245" spans="1:17" s="25" customFormat="1" ht="45" outlineLevel="3" x14ac:dyDescent="0.25">
      <c r="A245" s="31" t="s">
        <v>111</v>
      </c>
      <c r="B245" s="472" t="s">
        <v>189</v>
      </c>
      <c r="C245" s="180">
        <f>ROUND('1. Статистика'!D63,3)</f>
        <v>0</v>
      </c>
      <c r="D245" s="181">
        <f>ROUND('1. Статистика'!E63,3)</f>
        <v>0</v>
      </c>
      <c r="E245" s="181">
        <f>ROUND('1. Статистика'!F63,3)</f>
        <v>0</v>
      </c>
      <c r="F245" s="182">
        <f>ROUND('1. Статистика'!G63,3)</f>
        <v>0</v>
      </c>
      <c r="G245" s="172">
        <f>ROUND(SUM(C245:F245),3)</f>
        <v>0</v>
      </c>
      <c r="H245" s="180">
        <f>ROUND('1. Статистика'!I63,3)</f>
        <v>0</v>
      </c>
      <c r="I245" s="181">
        <f>ROUND('1. Статистика'!J63,3)</f>
        <v>0</v>
      </c>
      <c r="J245" s="181">
        <f>ROUND('1. Статистика'!K63,3)</f>
        <v>0</v>
      </c>
      <c r="K245" s="182">
        <f>ROUND('1. Статистика'!L63,3)</f>
        <v>0</v>
      </c>
      <c r="L245" s="172">
        <f>ROUND(SUM(H245:K245),3)</f>
        <v>0</v>
      </c>
      <c r="M245" s="180">
        <f>ROUND('1. Статистика'!N63,3)</f>
        <v>0.4</v>
      </c>
      <c r="N245" s="181">
        <f>ROUND('1. Статистика'!O63,3)</f>
        <v>0.25</v>
      </c>
      <c r="O245" s="181">
        <f>ROUND('1. Статистика'!P63,3)</f>
        <v>0.15</v>
      </c>
      <c r="P245" s="183">
        <f>ROUND('1. Статистика'!Q63,3)</f>
        <v>0.23</v>
      </c>
      <c r="Q245" s="172">
        <f>ROUND(SUM(M245:P245),3)</f>
        <v>1.03</v>
      </c>
    </row>
    <row r="246" spans="1:17" s="25" customFormat="1" ht="30" outlineLevel="3" x14ac:dyDescent="0.25">
      <c r="A246" s="31" t="s">
        <v>112</v>
      </c>
      <c r="B246" s="472" t="s">
        <v>189</v>
      </c>
      <c r="C246" s="498"/>
      <c r="D246" s="499"/>
      <c r="E246" s="499"/>
      <c r="F246" s="500"/>
      <c r="G246" s="172">
        <f>ROUND(SUM(C246:F246),3)</f>
        <v>0</v>
      </c>
      <c r="H246" s="498"/>
      <c r="I246" s="499"/>
      <c r="J246" s="499"/>
      <c r="K246" s="500"/>
      <c r="L246" s="172">
        <f>ROUND(SUM(H246:K246),3)</f>
        <v>0</v>
      </c>
      <c r="M246" s="498"/>
      <c r="N246" s="499"/>
      <c r="O246" s="499"/>
      <c r="P246" s="501"/>
      <c r="Q246" s="172">
        <f>ROUND(SUM(M246:P246),3)</f>
        <v>0</v>
      </c>
    </row>
    <row r="247" spans="1:17" s="25" customFormat="1" ht="45" outlineLevel="3" x14ac:dyDescent="0.25">
      <c r="A247" s="31" t="s">
        <v>113</v>
      </c>
      <c r="B247" s="472" t="s">
        <v>189</v>
      </c>
      <c r="C247" s="493"/>
      <c r="D247" s="494"/>
      <c r="E247" s="494"/>
      <c r="F247" s="495"/>
      <c r="G247" s="172">
        <f>ROUND(SUM(C247:F247),3)</f>
        <v>0</v>
      </c>
      <c r="H247" s="493"/>
      <c r="I247" s="494"/>
      <c r="J247" s="494"/>
      <c r="K247" s="495"/>
      <c r="L247" s="172">
        <f>ROUND(SUM(H247:K247),3)</f>
        <v>0</v>
      </c>
      <c r="M247" s="493"/>
      <c r="N247" s="494"/>
      <c r="O247" s="494"/>
      <c r="P247" s="496"/>
      <c r="Q247" s="172">
        <f>ROUND(SUM(M247:P247),3)</f>
        <v>0</v>
      </c>
    </row>
    <row r="248" spans="1:17" outlineLevel="1" x14ac:dyDescent="0.25">
      <c r="A248" s="30" t="s">
        <v>2</v>
      </c>
      <c r="B248" s="471" t="s">
        <v>189</v>
      </c>
      <c r="C248" s="165">
        <f t="shared" ref="C248:Q248" si="57">ROUND(C249+C250-C251+C252,3)</f>
        <v>0</v>
      </c>
      <c r="D248" s="166">
        <f t="shared" si="57"/>
        <v>0</v>
      </c>
      <c r="E248" s="166">
        <f t="shared" si="57"/>
        <v>0</v>
      </c>
      <c r="F248" s="167">
        <f t="shared" si="57"/>
        <v>0</v>
      </c>
      <c r="G248" s="244">
        <f t="shared" si="57"/>
        <v>0</v>
      </c>
      <c r="H248" s="165">
        <f t="shared" si="57"/>
        <v>0</v>
      </c>
      <c r="I248" s="166">
        <f t="shared" si="57"/>
        <v>0</v>
      </c>
      <c r="J248" s="166">
        <f t="shared" si="57"/>
        <v>0</v>
      </c>
      <c r="K248" s="167">
        <f t="shared" si="57"/>
        <v>0</v>
      </c>
      <c r="L248" s="244">
        <f t="shared" si="57"/>
        <v>0</v>
      </c>
      <c r="M248" s="165">
        <f t="shared" si="57"/>
        <v>0</v>
      </c>
      <c r="N248" s="166">
        <f t="shared" si="57"/>
        <v>0</v>
      </c>
      <c r="O248" s="166">
        <f t="shared" si="57"/>
        <v>0</v>
      </c>
      <c r="P248" s="168">
        <f t="shared" si="57"/>
        <v>0</v>
      </c>
      <c r="Q248" s="244">
        <f t="shared" si="57"/>
        <v>0</v>
      </c>
    </row>
    <row r="249" spans="1:17" s="25" customFormat="1" ht="30" outlineLevel="3" x14ac:dyDescent="0.25">
      <c r="A249" s="31" t="s">
        <v>110</v>
      </c>
      <c r="B249" s="472" t="s">
        <v>189</v>
      </c>
      <c r="C249" s="180">
        <f>ROUND('1. Статистика'!N179,3)</f>
        <v>0</v>
      </c>
      <c r="D249" s="181">
        <f>ROUND('1. Статистика'!O179,3)</f>
        <v>0</v>
      </c>
      <c r="E249" s="181">
        <f>ROUND('1. Статистика'!P179,3)</f>
        <v>0</v>
      </c>
      <c r="F249" s="182">
        <f>ROUND('1. Статистика'!Q179,3)</f>
        <v>0</v>
      </c>
      <c r="G249" s="172">
        <f>ROUND(SUM(C249:F249),3)</f>
        <v>0</v>
      </c>
      <c r="H249" s="180">
        <f>ROUND(C248,3)</f>
        <v>0</v>
      </c>
      <c r="I249" s="181">
        <f>ROUND(D248,3)</f>
        <v>0</v>
      </c>
      <c r="J249" s="181">
        <f>ROUND(E248,3)</f>
        <v>0</v>
      </c>
      <c r="K249" s="182">
        <f>ROUND(F248,3)</f>
        <v>0</v>
      </c>
      <c r="L249" s="172">
        <f>ROUND(SUM(H249:K249),3)</f>
        <v>0</v>
      </c>
      <c r="M249" s="180">
        <f>ROUND(H248,3)</f>
        <v>0</v>
      </c>
      <c r="N249" s="181">
        <f>ROUND(I248,3)</f>
        <v>0</v>
      </c>
      <c r="O249" s="181">
        <f>ROUND(J248,3)</f>
        <v>0</v>
      </c>
      <c r="P249" s="183">
        <f>ROUND(K248,3)</f>
        <v>0</v>
      </c>
      <c r="Q249" s="172">
        <f>ROUND(SUM(M249:P249),3)</f>
        <v>0</v>
      </c>
    </row>
    <row r="250" spans="1:17" s="25" customFormat="1" ht="45" outlineLevel="3" x14ac:dyDescent="0.25">
      <c r="A250" s="31" t="s">
        <v>111</v>
      </c>
      <c r="B250" s="472" t="s">
        <v>189</v>
      </c>
      <c r="C250" s="180">
        <f>ROUND('1. Статистика'!D64,3)</f>
        <v>0</v>
      </c>
      <c r="D250" s="181">
        <f>ROUND('1. Статистика'!E64,3)</f>
        <v>0</v>
      </c>
      <c r="E250" s="181">
        <f>ROUND('1. Статистика'!F64,3)</f>
        <v>0</v>
      </c>
      <c r="F250" s="182">
        <f>ROUND('1. Статистика'!G64,3)</f>
        <v>0</v>
      </c>
      <c r="G250" s="172">
        <f>ROUND(SUM(C250:F250),3)</f>
        <v>0</v>
      </c>
      <c r="H250" s="180">
        <f>ROUND('1. Статистика'!I64,3)</f>
        <v>0</v>
      </c>
      <c r="I250" s="181">
        <f>ROUND('1. Статистика'!J64,3)</f>
        <v>0</v>
      </c>
      <c r="J250" s="181">
        <f>ROUND('1. Статистика'!K64,3)</f>
        <v>0</v>
      </c>
      <c r="K250" s="182">
        <f>ROUND('1. Статистика'!L64,3)</f>
        <v>0</v>
      </c>
      <c r="L250" s="172">
        <f>ROUND(SUM(H250:K250),3)</f>
        <v>0</v>
      </c>
      <c r="M250" s="180">
        <f>ROUND('1. Статистика'!N64,3)</f>
        <v>0</v>
      </c>
      <c r="N250" s="181">
        <f>ROUND('1. Статистика'!O64,3)</f>
        <v>0</v>
      </c>
      <c r="O250" s="181">
        <f>ROUND('1. Статистика'!P64,3)</f>
        <v>0</v>
      </c>
      <c r="P250" s="183">
        <f>ROUND('1. Статистика'!Q64,3)</f>
        <v>0</v>
      </c>
      <c r="Q250" s="172">
        <f>ROUND(SUM(M250:P250),3)</f>
        <v>0</v>
      </c>
    </row>
    <row r="251" spans="1:17" s="25" customFormat="1" ht="30" outlineLevel="3" x14ac:dyDescent="0.25">
      <c r="A251" s="31" t="s">
        <v>112</v>
      </c>
      <c r="B251" s="472" t="s">
        <v>189</v>
      </c>
      <c r="C251" s="498"/>
      <c r="D251" s="499"/>
      <c r="E251" s="499"/>
      <c r="F251" s="500"/>
      <c r="G251" s="172">
        <f>ROUND(SUM(C251:F251),3)</f>
        <v>0</v>
      </c>
      <c r="H251" s="498"/>
      <c r="I251" s="499"/>
      <c r="J251" s="499"/>
      <c r="K251" s="500"/>
      <c r="L251" s="172">
        <f>ROUND(SUM(H251:K251),3)</f>
        <v>0</v>
      </c>
      <c r="M251" s="498"/>
      <c r="N251" s="499"/>
      <c r="O251" s="499"/>
      <c r="P251" s="501"/>
      <c r="Q251" s="172">
        <f>ROUND(SUM(M251:P251),3)</f>
        <v>0</v>
      </c>
    </row>
    <row r="252" spans="1:17" s="25" customFormat="1" ht="45" outlineLevel="3" x14ac:dyDescent="0.25">
      <c r="A252" s="31" t="s">
        <v>113</v>
      </c>
      <c r="B252" s="472" t="s">
        <v>189</v>
      </c>
      <c r="C252" s="493"/>
      <c r="D252" s="494"/>
      <c r="E252" s="494"/>
      <c r="F252" s="495"/>
      <c r="G252" s="172">
        <f>ROUND(SUM(C252:F252),3)</f>
        <v>0</v>
      </c>
      <c r="H252" s="493"/>
      <c r="I252" s="494"/>
      <c r="J252" s="494"/>
      <c r="K252" s="495"/>
      <c r="L252" s="172">
        <f>ROUND(SUM(H252:K252),3)</f>
        <v>0</v>
      </c>
      <c r="M252" s="493"/>
      <c r="N252" s="494"/>
      <c r="O252" s="494"/>
      <c r="P252" s="496"/>
      <c r="Q252" s="172">
        <f>ROUND(SUM(M252:P252),3)</f>
        <v>0</v>
      </c>
    </row>
    <row r="253" spans="1:17" outlineLevel="1" x14ac:dyDescent="0.25">
      <c r="A253" s="30" t="s">
        <v>3</v>
      </c>
      <c r="B253" s="471" t="s">
        <v>189</v>
      </c>
      <c r="C253" s="165">
        <f t="shared" ref="C253:Q253" si="58">ROUND(C254+C255-C256+C257,3)</f>
        <v>0</v>
      </c>
      <c r="D253" s="166">
        <f t="shared" si="58"/>
        <v>0</v>
      </c>
      <c r="E253" s="166">
        <f t="shared" si="58"/>
        <v>0</v>
      </c>
      <c r="F253" s="167">
        <f t="shared" si="58"/>
        <v>0</v>
      </c>
      <c r="G253" s="244">
        <f t="shared" si="58"/>
        <v>0</v>
      </c>
      <c r="H253" s="165">
        <f t="shared" si="58"/>
        <v>0</v>
      </c>
      <c r="I253" s="166">
        <f t="shared" si="58"/>
        <v>0</v>
      </c>
      <c r="J253" s="166">
        <f t="shared" si="58"/>
        <v>0</v>
      </c>
      <c r="K253" s="167">
        <f t="shared" si="58"/>
        <v>0</v>
      </c>
      <c r="L253" s="244">
        <f t="shared" si="58"/>
        <v>0</v>
      </c>
      <c r="M253" s="165">
        <f t="shared" si="58"/>
        <v>0</v>
      </c>
      <c r="N253" s="166">
        <f t="shared" si="58"/>
        <v>0</v>
      </c>
      <c r="O253" s="166">
        <f t="shared" si="58"/>
        <v>0</v>
      </c>
      <c r="P253" s="168">
        <f t="shared" si="58"/>
        <v>0</v>
      </c>
      <c r="Q253" s="244">
        <f t="shared" si="58"/>
        <v>0</v>
      </c>
    </row>
    <row r="254" spans="1:17" s="25" customFormat="1" ht="30" outlineLevel="3" x14ac:dyDescent="0.25">
      <c r="A254" s="31" t="s">
        <v>110</v>
      </c>
      <c r="B254" s="472" t="s">
        <v>189</v>
      </c>
      <c r="C254" s="180">
        <f>ROUND('1. Статистика'!N180,3)</f>
        <v>0</v>
      </c>
      <c r="D254" s="181">
        <f>ROUND('1. Статистика'!O180,3)</f>
        <v>0</v>
      </c>
      <c r="E254" s="181">
        <f>ROUND('1. Статистика'!P180,3)</f>
        <v>0</v>
      </c>
      <c r="F254" s="182">
        <f>ROUND('1. Статистика'!Q180,3)</f>
        <v>0</v>
      </c>
      <c r="G254" s="172">
        <f>ROUND(SUM(C254:F254),3)</f>
        <v>0</v>
      </c>
      <c r="H254" s="180">
        <f>ROUND(C253,3)</f>
        <v>0</v>
      </c>
      <c r="I254" s="181">
        <f>ROUND(D253,3)</f>
        <v>0</v>
      </c>
      <c r="J254" s="181">
        <f>ROUND(E253,3)</f>
        <v>0</v>
      </c>
      <c r="K254" s="182">
        <f>ROUND(F253,3)</f>
        <v>0</v>
      </c>
      <c r="L254" s="172">
        <f>ROUND(SUM(H254:K254),3)</f>
        <v>0</v>
      </c>
      <c r="M254" s="180">
        <f>ROUND(H253,3)</f>
        <v>0</v>
      </c>
      <c r="N254" s="181">
        <f>ROUND(I253,3)</f>
        <v>0</v>
      </c>
      <c r="O254" s="181">
        <f>ROUND(J253,3)</f>
        <v>0</v>
      </c>
      <c r="P254" s="183">
        <f>ROUND(K253,3)</f>
        <v>0</v>
      </c>
      <c r="Q254" s="172">
        <f>ROUND(SUM(M254:P254),3)</f>
        <v>0</v>
      </c>
    </row>
    <row r="255" spans="1:17" s="25" customFormat="1" ht="45" outlineLevel="3" x14ac:dyDescent="0.25">
      <c r="A255" s="31" t="s">
        <v>111</v>
      </c>
      <c r="B255" s="472" t="s">
        <v>189</v>
      </c>
      <c r="C255" s="180">
        <f>ROUND('1. Статистика'!D65,3)</f>
        <v>0</v>
      </c>
      <c r="D255" s="181">
        <f>ROUND('1. Статистика'!E65,3)</f>
        <v>0</v>
      </c>
      <c r="E255" s="181">
        <f>ROUND('1. Статистика'!F65,3)</f>
        <v>0</v>
      </c>
      <c r="F255" s="182">
        <f>ROUND('1. Статистика'!G65,3)</f>
        <v>0</v>
      </c>
      <c r="G255" s="172">
        <f>ROUND(SUM(C255:F255),3)</f>
        <v>0</v>
      </c>
      <c r="H255" s="180">
        <f>ROUND('1. Статистика'!I65,3)</f>
        <v>0</v>
      </c>
      <c r="I255" s="181">
        <f>ROUND('1. Статистика'!J65,3)</f>
        <v>0</v>
      </c>
      <c r="J255" s="181">
        <f>ROUND('1. Статистика'!K65,3)</f>
        <v>0</v>
      </c>
      <c r="K255" s="182">
        <f>ROUND('1. Статистика'!L65,3)</f>
        <v>0</v>
      </c>
      <c r="L255" s="172">
        <f>ROUND(SUM(H255:K255),3)</f>
        <v>0</v>
      </c>
      <c r="M255" s="180">
        <f>ROUND('1. Статистика'!N65,3)</f>
        <v>0</v>
      </c>
      <c r="N255" s="181">
        <f>ROUND('1. Статистика'!O65,3)</f>
        <v>0</v>
      </c>
      <c r="O255" s="181">
        <f>ROUND('1. Статистика'!P65,3)</f>
        <v>0</v>
      </c>
      <c r="P255" s="183">
        <f>ROUND('1. Статистика'!Q65,3)</f>
        <v>0</v>
      </c>
      <c r="Q255" s="172">
        <f>ROUND(SUM(M255:P255),3)</f>
        <v>0</v>
      </c>
    </row>
    <row r="256" spans="1:17" s="25" customFormat="1" ht="30" outlineLevel="3" x14ac:dyDescent="0.25">
      <c r="A256" s="31" t="s">
        <v>112</v>
      </c>
      <c r="B256" s="472" t="s">
        <v>189</v>
      </c>
      <c r="C256" s="498"/>
      <c r="D256" s="499"/>
      <c r="E256" s="499"/>
      <c r="F256" s="500"/>
      <c r="G256" s="172">
        <f>ROUND(SUM(C256:F256),3)</f>
        <v>0</v>
      </c>
      <c r="H256" s="498"/>
      <c r="I256" s="499"/>
      <c r="J256" s="499"/>
      <c r="K256" s="500"/>
      <c r="L256" s="172">
        <f>ROUND(SUM(H256:K256),3)</f>
        <v>0</v>
      </c>
      <c r="M256" s="498"/>
      <c r="N256" s="499"/>
      <c r="O256" s="499"/>
      <c r="P256" s="501"/>
      <c r="Q256" s="172">
        <f>ROUND(SUM(M256:P256),3)</f>
        <v>0</v>
      </c>
    </row>
    <row r="257" spans="1:17" s="25" customFormat="1" ht="45" outlineLevel="3" x14ac:dyDescent="0.25">
      <c r="A257" s="31" t="s">
        <v>113</v>
      </c>
      <c r="B257" s="472" t="s">
        <v>189</v>
      </c>
      <c r="C257" s="493"/>
      <c r="D257" s="494"/>
      <c r="E257" s="494"/>
      <c r="F257" s="495"/>
      <c r="G257" s="172">
        <f>ROUND(SUM(C257:F257),3)</f>
        <v>0</v>
      </c>
      <c r="H257" s="493"/>
      <c r="I257" s="494"/>
      <c r="J257" s="494"/>
      <c r="K257" s="495"/>
      <c r="L257" s="172">
        <f>ROUND(SUM(H257:K257),3)</f>
        <v>0</v>
      </c>
      <c r="M257" s="493"/>
      <c r="N257" s="494"/>
      <c r="O257" s="494"/>
      <c r="P257" s="496"/>
      <c r="Q257" s="172">
        <f>ROUND(SUM(M257:P257),3)</f>
        <v>0</v>
      </c>
    </row>
    <row r="258" spans="1:17" outlineLevel="1" x14ac:dyDescent="0.25">
      <c r="A258" s="30" t="s">
        <v>4</v>
      </c>
      <c r="B258" s="471" t="s">
        <v>189</v>
      </c>
      <c r="C258" s="165">
        <f t="shared" ref="C258:Q258" si="59">ROUND(C259+C260-C261+C262,3)</f>
        <v>0</v>
      </c>
      <c r="D258" s="166">
        <f t="shared" si="59"/>
        <v>0</v>
      </c>
      <c r="E258" s="166">
        <f t="shared" si="59"/>
        <v>0</v>
      </c>
      <c r="F258" s="167">
        <f t="shared" si="59"/>
        <v>0</v>
      </c>
      <c r="G258" s="244">
        <f t="shared" si="59"/>
        <v>0</v>
      </c>
      <c r="H258" s="165">
        <f t="shared" si="59"/>
        <v>0</v>
      </c>
      <c r="I258" s="166">
        <f t="shared" si="59"/>
        <v>0</v>
      </c>
      <c r="J258" s="166">
        <f t="shared" si="59"/>
        <v>0</v>
      </c>
      <c r="K258" s="167">
        <f t="shared" si="59"/>
        <v>0</v>
      </c>
      <c r="L258" s="244">
        <f t="shared" si="59"/>
        <v>0</v>
      </c>
      <c r="M258" s="165">
        <f t="shared" si="59"/>
        <v>0</v>
      </c>
      <c r="N258" s="166">
        <f t="shared" si="59"/>
        <v>0</v>
      </c>
      <c r="O258" s="166">
        <f t="shared" si="59"/>
        <v>0</v>
      </c>
      <c r="P258" s="168">
        <f t="shared" si="59"/>
        <v>0</v>
      </c>
      <c r="Q258" s="244">
        <f t="shared" si="59"/>
        <v>0</v>
      </c>
    </row>
    <row r="259" spans="1:17" s="25" customFormat="1" ht="30" outlineLevel="3" x14ac:dyDescent="0.25">
      <c r="A259" s="31" t="s">
        <v>110</v>
      </c>
      <c r="B259" s="472" t="s">
        <v>189</v>
      </c>
      <c r="C259" s="180">
        <f>ROUND('1. Статистика'!N181,3)</f>
        <v>0</v>
      </c>
      <c r="D259" s="181">
        <f>ROUND('1. Статистика'!O181,3)</f>
        <v>0</v>
      </c>
      <c r="E259" s="181">
        <f>ROUND('1. Статистика'!P181,3)</f>
        <v>0</v>
      </c>
      <c r="F259" s="182">
        <f>ROUND('1. Статистика'!Q181,3)</f>
        <v>0</v>
      </c>
      <c r="G259" s="172">
        <f>ROUND(SUM(C259:F259),3)</f>
        <v>0</v>
      </c>
      <c r="H259" s="180">
        <f>ROUND(C258,3)</f>
        <v>0</v>
      </c>
      <c r="I259" s="181">
        <f>ROUND(D258,3)</f>
        <v>0</v>
      </c>
      <c r="J259" s="181">
        <f>ROUND(E258,3)</f>
        <v>0</v>
      </c>
      <c r="K259" s="182">
        <f>ROUND(F258,3)</f>
        <v>0</v>
      </c>
      <c r="L259" s="172">
        <f>ROUND(SUM(H259:K259),3)</f>
        <v>0</v>
      </c>
      <c r="M259" s="180">
        <f>ROUND(H258,3)</f>
        <v>0</v>
      </c>
      <c r="N259" s="181">
        <f>ROUND(I258,3)</f>
        <v>0</v>
      </c>
      <c r="O259" s="181">
        <f>ROUND(J258,3)</f>
        <v>0</v>
      </c>
      <c r="P259" s="183">
        <f>ROUND(K258,3)</f>
        <v>0</v>
      </c>
      <c r="Q259" s="172">
        <f>ROUND(SUM(M259:P259),3)</f>
        <v>0</v>
      </c>
    </row>
    <row r="260" spans="1:17" s="25" customFormat="1" ht="45" outlineLevel="3" x14ac:dyDescent="0.25">
      <c r="A260" s="31" t="s">
        <v>111</v>
      </c>
      <c r="B260" s="472" t="s">
        <v>189</v>
      </c>
      <c r="C260" s="180">
        <f>ROUND('1. Статистика'!D66,3)</f>
        <v>0</v>
      </c>
      <c r="D260" s="181">
        <f>ROUND('1. Статистика'!E66,3)</f>
        <v>0</v>
      </c>
      <c r="E260" s="181">
        <f>ROUND('1. Статистика'!F66,3)</f>
        <v>0</v>
      </c>
      <c r="F260" s="182">
        <f>ROUND('1. Статистика'!G66,3)</f>
        <v>0</v>
      </c>
      <c r="G260" s="172">
        <f>ROUND(SUM(C260:F260),3)</f>
        <v>0</v>
      </c>
      <c r="H260" s="180">
        <f>ROUND('1. Статистика'!I66,3)</f>
        <v>0</v>
      </c>
      <c r="I260" s="181">
        <f>ROUND('1. Статистика'!J66,3)</f>
        <v>0</v>
      </c>
      <c r="J260" s="181">
        <f>ROUND('1. Статистика'!K66,3)</f>
        <v>0</v>
      </c>
      <c r="K260" s="182">
        <f>ROUND('1. Статистика'!L66,3)</f>
        <v>0</v>
      </c>
      <c r="L260" s="172">
        <f>ROUND(SUM(H260:K260),3)</f>
        <v>0</v>
      </c>
      <c r="M260" s="180">
        <f>ROUND('1. Статистика'!N66,3)</f>
        <v>0</v>
      </c>
      <c r="N260" s="181">
        <f>ROUND('1. Статистика'!O66,3)</f>
        <v>0</v>
      </c>
      <c r="O260" s="181">
        <f>ROUND('1. Статистика'!P66,3)</f>
        <v>0</v>
      </c>
      <c r="P260" s="183">
        <f>ROUND('1. Статистика'!Q66,3)</f>
        <v>0</v>
      </c>
      <c r="Q260" s="172">
        <f>ROUND(SUM(M260:P260),3)</f>
        <v>0</v>
      </c>
    </row>
    <row r="261" spans="1:17" s="25" customFormat="1" ht="30" outlineLevel="3" x14ac:dyDescent="0.25">
      <c r="A261" s="31" t="s">
        <v>112</v>
      </c>
      <c r="B261" s="472" t="s">
        <v>189</v>
      </c>
      <c r="C261" s="498"/>
      <c r="D261" s="499"/>
      <c r="E261" s="499"/>
      <c r="F261" s="500"/>
      <c r="G261" s="172">
        <f>ROUND(SUM(C261:F261),3)</f>
        <v>0</v>
      </c>
      <c r="H261" s="498"/>
      <c r="I261" s="499"/>
      <c r="J261" s="499"/>
      <c r="K261" s="500"/>
      <c r="L261" s="172">
        <f>ROUND(SUM(H261:K261),3)</f>
        <v>0</v>
      </c>
      <c r="M261" s="498"/>
      <c r="N261" s="499"/>
      <c r="O261" s="499"/>
      <c r="P261" s="501"/>
      <c r="Q261" s="172">
        <f>ROUND(SUM(M261:P261),3)</f>
        <v>0</v>
      </c>
    </row>
    <row r="262" spans="1:17" s="25" customFormat="1" ht="45" outlineLevel="3" x14ac:dyDescent="0.25">
      <c r="A262" s="31" t="s">
        <v>113</v>
      </c>
      <c r="B262" s="472" t="s">
        <v>189</v>
      </c>
      <c r="C262" s="493"/>
      <c r="D262" s="494"/>
      <c r="E262" s="494"/>
      <c r="F262" s="495"/>
      <c r="G262" s="172">
        <f>ROUND(SUM(C262:F262),3)</f>
        <v>0</v>
      </c>
      <c r="H262" s="493"/>
      <c r="I262" s="494"/>
      <c r="J262" s="494"/>
      <c r="K262" s="495"/>
      <c r="L262" s="172">
        <f>ROUND(SUM(H262:K262),3)</f>
        <v>0</v>
      </c>
      <c r="M262" s="493"/>
      <c r="N262" s="494"/>
      <c r="O262" s="494"/>
      <c r="P262" s="496"/>
      <c r="Q262" s="172">
        <f>ROUND(SUM(M262:P262),3)</f>
        <v>0</v>
      </c>
    </row>
    <row r="263" spans="1:17" outlineLevel="1" x14ac:dyDescent="0.25">
      <c r="A263" s="30" t="s">
        <v>5</v>
      </c>
      <c r="B263" s="471" t="s">
        <v>189</v>
      </c>
      <c r="C263" s="165">
        <f t="shared" ref="C263:Q263" si="60">ROUND(C264+C265-C266+C267,3)</f>
        <v>0</v>
      </c>
      <c r="D263" s="166">
        <f t="shared" si="60"/>
        <v>0</v>
      </c>
      <c r="E263" s="166">
        <f t="shared" si="60"/>
        <v>0</v>
      </c>
      <c r="F263" s="167">
        <f t="shared" si="60"/>
        <v>0</v>
      </c>
      <c r="G263" s="244">
        <f t="shared" si="60"/>
        <v>0</v>
      </c>
      <c r="H263" s="165">
        <f t="shared" si="60"/>
        <v>0</v>
      </c>
      <c r="I263" s="166">
        <f t="shared" si="60"/>
        <v>0</v>
      </c>
      <c r="J263" s="166">
        <f t="shared" si="60"/>
        <v>0</v>
      </c>
      <c r="K263" s="167">
        <f t="shared" si="60"/>
        <v>0</v>
      </c>
      <c r="L263" s="244">
        <f t="shared" si="60"/>
        <v>0</v>
      </c>
      <c r="M263" s="165">
        <f t="shared" si="60"/>
        <v>0</v>
      </c>
      <c r="N263" s="166">
        <f t="shared" si="60"/>
        <v>0</v>
      </c>
      <c r="O263" s="166">
        <f t="shared" si="60"/>
        <v>0</v>
      </c>
      <c r="P263" s="168">
        <f t="shared" si="60"/>
        <v>0</v>
      </c>
      <c r="Q263" s="244">
        <f t="shared" si="60"/>
        <v>0</v>
      </c>
    </row>
    <row r="264" spans="1:17" s="25" customFormat="1" ht="30" outlineLevel="3" x14ac:dyDescent="0.25">
      <c r="A264" s="31" t="s">
        <v>110</v>
      </c>
      <c r="B264" s="472" t="s">
        <v>189</v>
      </c>
      <c r="C264" s="180">
        <f>ROUND('1. Статистика'!N182,3)</f>
        <v>0</v>
      </c>
      <c r="D264" s="181">
        <f>ROUND('1. Статистика'!O182,3)</f>
        <v>0</v>
      </c>
      <c r="E264" s="181">
        <f>ROUND('1. Статистика'!P182,3)</f>
        <v>0</v>
      </c>
      <c r="F264" s="182">
        <f>ROUND('1. Статистика'!Q182,3)</f>
        <v>0</v>
      </c>
      <c r="G264" s="172">
        <f>ROUND(SUM(C264:F264),3)</f>
        <v>0</v>
      </c>
      <c r="H264" s="180">
        <f>ROUND(C263,3)</f>
        <v>0</v>
      </c>
      <c r="I264" s="181">
        <f>ROUND(D263,3)</f>
        <v>0</v>
      </c>
      <c r="J264" s="181">
        <f>ROUND(E263,3)</f>
        <v>0</v>
      </c>
      <c r="K264" s="182">
        <f>ROUND(F263,3)</f>
        <v>0</v>
      </c>
      <c r="L264" s="172">
        <f>ROUND(SUM(H264:K264),3)</f>
        <v>0</v>
      </c>
      <c r="M264" s="180">
        <f>ROUND(H263,3)</f>
        <v>0</v>
      </c>
      <c r="N264" s="181">
        <f>ROUND(I263,3)</f>
        <v>0</v>
      </c>
      <c r="O264" s="181">
        <f>ROUND(J263,3)</f>
        <v>0</v>
      </c>
      <c r="P264" s="183">
        <f>ROUND(K263,3)</f>
        <v>0</v>
      </c>
      <c r="Q264" s="172">
        <f>ROUND(SUM(M264:P264),3)</f>
        <v>0</v>
      </c>
    </row>
    <row r="265" spans="1:17" s="25" customFormat="1" ht="45" outlineLevel="3" x14ac:dyDescent="0.25">
      <c r="A265" s="31" t="s">
        <v>111</v>
      </c>
      <c r="B265" s="472" t="s">
        <v>189</v>
      </c>
      <c r="C265" s="180">
        <f>ROUND('1. Статистика'!D67,3)</f>
        <v>0</v>
      </c>
      <c r="D265" s="181">
        <f>ROUND('1. Статистика'!E67,3)</f>
        <v>0</v>
      </c>
      <c r="E265" s="181">
        <f>ROUND('1. Статистика'!F67,3)</f>
        <v>0</v>
      </c>
      <c r="F265" s="182">
        <f>ROUND('1. Статистика'!G67,3)</f>
        <v>0</v>
      </c>
      <c r="G265" s="172">
        <f>ROUND(SUM(C265:F265),3)</f>
        <v>0</v>
      </c>
      <c r="H265" s="180">
        <f>ROUND('1. Статистика'!I67,3)</f>
        <v>0</v>
      </c>
      <c r="I265" s="181">
        <f>ROUND('1. Статистика'!J67,3)</f>
        <v>0</v>
      </c>
      <c r="J265" s="181">
        <f>ROUND('1. Статистика'!K67,3)</f>
        <v>0</v>
      </c>
      <c r="K265" s="182">
        <f>ROUND('1. Статистика'!L67,3)</f>
        <v>0</v>
      </c>
      <c r="L265" s="172">
        <f>ROUND(SUM(H265:K265),3)</f>
        <v>0</v>
      </c>
      <c r="M265" s="180">
        <f>ROUND('1. Статистика'!N67,3)</f>
        <v>0</v>
      </c>
      <c r="N265" s="181">
        <f>ROUND('1. Статистика'!O67,3)</f>
        <v>0</v>
      </c>
      <c r="O265" s="181">
        <f>ROUND('1. Статистика'!P67,3)</f>
        <v>0</v>
      </c>
      <c r="P265" s="183">
        <f>ROUND('1. Статистика'!Q67,3)</f>
        <v>0</v>
      </c>
      <c r="Q265" s="172">
        <f>ROUND(SUM(M265:P265),3)</f>
        <v>0</v>
      </c>
    </row>
    <row r="266" spans="1:17" s="25" customFormat="1" ht="30" outlineLevel="3" x14ac:dyDescent="0.25">
      <c r="A266" s="31" t="s">
        <v>112</v>
      </c>
      <c r="B266" s="472" t="s">
        <v>189</v>
      </c>
      <c r="C266" s="498"/>
      <c r="D266" s="499"/>
      <c r="E266" s="499"/>
      <c r="F266" s="500"/>
      <c r="G266" s="172">
        <f>ROUND(SUM(C266:F266),3)</f>
        <v>0</v>
      </c>
      <c r="H266" s="498"/>
      <c r="I266" s="499"/>
      <c r="J266" s="499"/>
      <c r="K266" s="500"/>
      <c r="L266" s="172">
        <f>ROUND(SUM(H266:K266),3)</f>
        <v>0</v>
      </c>
      <c r="M266" s="498"/>
      <c r="N266" s="499"/>
      <c r="O266" s="499"/>
      <c r="P266" s="501"/>
      <c r="Q266" s="172">
        <f>ROUND(SUM(M266:P266),3)</f>
        <v>0</v>
      </c>
    </row>
    <row r="267" spans="1:17" s="25" customFormat="1" ht="45" outlineLevel="3" x14ac:dyDescent="0.25">
      <c r="A267" s="31" t="s">
        <v>113</v>
      </c>
      <c r="B267" s="472" t="s">
        <v>189</v>
      </c>
      <c r="C267" s="493"/>
      <c r="D267" s="494"/>
      <c r="E267" s="494"/>
      <c r="F267" s="495"/>
      <c r="G267" s="172">
        <f>ROUND(SUM(C267:F267),3)</f>
        <v>0</v>
      </c>
      <c r="H267" s="493"/>
      <c r="I267" s="494"/>
      <c r="J267" s="494"/>
      <c r="K267" s="495"/>
      <c r="L267" s="172">
        <f>ROUND(SUM(H267:K267),3)</f>
        <v>0</v>
      </c>
      <c r="M267" s="493"/>
      <c r="N267" s="494"/>
      <c r="O267" s="494"/>
      <c r="P267" s="496"/>
      <c r="Q267" s="172">
        <f>ROUND(SUM(M267:P267),3)</f>
        <v>0</v>
      </c>
    </row>
    <row r="268" spans="1:17" outlineLevel="1" x14ac:dyDescent="0.25">
      <c r="A268" s="30" t="s">
        <v>6</v>
      </c>
      <c r="B268" s="471" t="s">
        <v>189</v>
      </c>
      <c r="C268" s="165">
        <f t="shared" ref="C268:Q268" si="61">ROUND(C269+C270-C271+C272,3)</f>
        <v>0</v>
      </c>
      <c r="D268" s="166">
        <f t="shared" si="61"/>
        <v>0</v>
      </c>
      <c r="E268" s="166">
        <f t="shared" si="61"/>
        <v>0</v>
      </c>
      <c r="F268" s="167">
        <f t="shared" si="61"/>
        <v>0</v>
      </c>
      <c r="G268" s="244">
        <f t="shared" si="61"/>
        <v>0</v>
      </c>
      <c r="H268" s="165">
        <f t="shared" si="61"/>
        <v>0</v>
      </c>
      <c r="I268" s="166">
        <f t="shared" si="61"/>
        <v>0</v>
      </c>
      <c r="J268" s="166">
        <f t="shared" si="61"/>
        <v>0</v>
      </c>
      <c r="K268" s="167">
        <f t="shared" si="61"/>
        <v>0</v>
      </c>
      <c r="L268" s="244">
        <f t="shared" si="61"/>
        <v>0</v>
      </c>
      <c r="M268" s="165">
        <f t="shared" si="61"/>
        <v>0</v>
      </c>
      <c r="N268" s="166">
        <f t="shared" si="61"/>
        <v>0</v>
      </c>
      <c r="O268" s="166">
        <f t="shared" si="61"/>
        <v>0</v>
      </c>
      <c r="P268" s="168">
        <f t="shared" si="61"/>
        <v>0</v>
      </c>
      <c r="Q268" s="244">
        <f t="shared" si="61"/>
        <v>0</v>
      </c>
    </row>
    <row r="269" spans="1:17" s="25" customFormat="1" ht="30" outlineLevel="3" x14ac:dyDescent="0.25">
      <c r="A269" s="31" t="s">
        <v>110</v>
      </c>
      <c r="B269" s="472" t="s">
        <v>189</v>
      </c>
      <c r="C269" s="180">
        <f>ROUND('1. Статистика'!N183,3)</f>
        <v>0</v>
      </c>
      <c r="D269" s="181">
        <f>ROUND('1. Статистика'!O183,3)</f>
        <v>0</v>
      </c>
      <c r="E269" s="181">
        <f>ROUND('1. Статистика'!P183,3)</f>
        <v>0</v>
      </c>
      <c r="F269" s="182">
        <f>ROUND('1. Статистика'!Q183,3)</f>
        <v>0</v>
      </c>
      <c r="G269" s="172">
        <f>ROUND(SUM(C269:F269),3)</f>
        <v>0</v>
      </c>
      <c r="H269" s="180">
        <f>ROUND(C268,3)</f>
        <v>0</v>
      </c>
      <c r="I269" s="181">
        <f>ROUND(D268,3)</f>
        <v>0</v>
      </c>
      <c r="J269" s="181">
        <f>ROUND(E268,3)</f>
        <v>0</v>
      </c>
      <c r="K269" s="182">
        <f>ROUND(F268,3)</f>
        <v>0</v>
      </c>
      <c r="L269" s="172">
        <f>ROUND(SUM(H269:K269),3)</f>
        <v>0</v>
      </c>
      <c r="M269" s="180">
        <f>ROUND(H268,3)</f>
        <v>0</v>
      </c>
      <c r="N269" s="181">
        <f>ROUND(I268,3)</f>
        <v>0</v>
      </c>
      <c r="O269" s="181">
        <f>ROUND(J268,3)</f>
        <v>0</v>
      </c>
      <c r="P269" s="183">
        <f>ROUND(K268,3)</f>
        <v>0</v>
      </c>
      <c r="Q269" s="172">
        <f>ROUND(SUM(M269:P269),3)</f>
        <v>0</v>
      </c>
    </row>
    <row r="270" spans="1:17" s="25" customFormat="1" ht="45" outlineLevel="3" x14ac:dyDescent="0.25">
      <c r="A270" s="31" t="s">
        <v>111</v>
      </c>
      <c r="B270" s="472" t="s">
        <v>189</v>
      </c>
      <c r="C270" s="180">
        <f>ROUND('1. Статистика'!D68,3)</f>
        <v>0</v>
      </c>
      <c r="D270" s="181">
        <f>ROUND('1. Статистика'!E68,3)</f>
        <v>0</v>
      </c>
      <c r="E270" s="181">
        <f>ROUND('1. Статистика'!F68,3)</f>
        <v>0</v>
      </c>
      <c r="F270" s="182">
        <f>ROUND('1. Статистика'!G68,3)</f>
        <v>0</v>
      </c>
      <c r="G270" s="172">
        <f>ROUND(SUM(C270:F270),3)</f>
        <v>0</v>
      </c>
      <c r="H270" s="180">
        <f>ROUND('1. Статистика'!I68,3)</f>
        <v>0</v>
      </c>
      <c r="I270" s="181">
        <f>ROUND('1. Статистика'!J68,3)</f>
        <v>0</v>
      </c>
      <c r="J270" s="181">
        <f>ROUND('1. Статистика'!K68,3)</f>
        <v>0</v>
      </c>
      <c r="K270" s="182">
        <f>ROUND('1. Статистика'!L68,3)</f>
        <v>0</v>
      </c>
      <c r="L270" s="172">
        <f>ROUND(SUM(H270:K270),3)</f>
        <v>0</v>
      </c>
      <c r="M270" s="180">
        <f>ROUND('1. Статистика'!N68,3)</f>
        <v>0</v>
      </c>
      <c r="N270" s="181">
        <f>ROUND('1. Статистика'!O68,3)</f>
        <v>0</v>
      </c>
      <c r="O270" s="181">
        <f>ROUND('1. Статистика'!P68,3)</f>
        <v>0</v>
      </c>
      <c r="P270" s="183">
        <f>ROUND('1. Статистика'!Q68,3)</f>
        <v>0</v>
      </c>
      <c r="Q270" s="172">
        <f>ROUND(SUM(M270:P270),3)</f>
        <v>0</v>
      </c>
    </row>
    <row r="271" spans="1:17" s="25" customFormat="1" ht="30" outlineLevel="3" x14ac:dyDescent="0.25">
      <c r="A271" s="31" t="s">
        <v>112</v>
      </c>
      <c r="B271" s="472" t="s">
        <v>189</v>
      </c>
      <c r="C271" s="498"/>
      <c r="D271" s="499"/>
      <c r="E271" s="499"/>
      <c r="F271" s="500"/>
      <c r="G271" s="172">
        <f>ROUND(SUM(C271:F271),3)</f>
        <v>0</v>
      </c>
      <c r="H271" s="498"/>
      <c r="I271" s="499"/>
      <c r="J271" s="499"/>
      <c r="K271" s="500"/>
      <c r="L271" s="172">
        <f>ROUND(SUM(H271:K271),3)</f>
        <v>0</v>
      </c>
      <c r="M271" s="498"/>
      <c r="N271" s="499"/>
      <c r="O271" s="499"/>
      <c r="P271" s="501"/>
      <c r="Q271" s="172">
        <f>ROUND(SUM(M271:P271),3)</f>
        <v>0</v>
      </c>
    </row>
    <row r="272" spans="1:17" s="25" customFormat="1" ht="45" outlineLevel="3" x14ac:dyDescent="0.25">
      <c r="A272" s="31" t="s">
        <v>113</v>
      </c>
      <c r="B272" s="472" t="s">
        <v>189</v>
      </c>
      <c r="C272" s="493"/>
      <c r="D272" s="494"/>
      <c r="E272" s="494"/>
      <c r="F272" s="495"/>
      <c r="G272" s="172">
        <f>ROUND(SUM(C272:F272),3)</f>
        <v>0</v>
      </c>
      <c r="H272" s="493"/>
      <c r="I272" s="494"/>
      <c r="J272" s="494"/>
      <c r="K272" s="495"/>
      <c r="L272" s="172">
        <f>ROUND(SUM(H272:K272),3)</f>
        <v>0</v>
      </c>
      <c r="M272" s="493"/>
      <c r="N272" s="494"/>
      <c r="O272" s="494"/>
      <c r="P272" s="496"/>
      <c r="Q272" s="172">
        <f>ROUND(SUM(M272:P272),3)</f>
        <v>0</v>
      </c>
    </row>
    <row r="273" spans="1:17" outlineLevel="1" x14ac:dyDescent="0.25">
      <c r="A273" s="30" t="s">
        <v>7</v>
      </c>
      <c r="B273" s="471" t="s">
        <v>189</v>
      </c>
      <c r="C273" s="165">
        <f t="shared" ref="C273:Q273" si="62">ROUND(C274+C275-C276+C277,3)</f>
        <v>1</v>
      </c>
      <c r="D273" s="166">
        <f t="shared" si="62"/>
        <v>2.5</v>
      </c>
      <c r="E273" s="166">
        <f t="shared" si="62"/>
        <v>1.2</v>
      </c>
      <c r="F273" s="167">
        <f t="shared" si="62"/>
        <v>0.94</v>
      </c>
      <c r="G273" s="244">
        <f t="shared" si="62"/>
        <v>5.64</v>
      </c>
      <c r="H273" s="165">
        <f t="shared" si="62"/>
        <v>1</v>
      </c>
      <c r="I273" s="166">
        <f t="shared" si="62"/>
        <v>2.5</v>
      </c>
      <c r="J273" s="166">
        <f t="shared" si="62"/>
        <v>1.2</v>
      </c>
      <c r="K273" s="167">
        <f t="shared" si="62"/>
        <v>0.94</v>
      </c>
      <c r="L273" s="244">
        <f t="shared" si="62"/>
        <v>5.64</v>
      </c>
      <c r="M273" s="165">
        <f t="shared" si="62"/>
        <v>2</v>
      </c>
      <c r="N273" s="166">
        <f t="shared" si="62"/>
        <v>3.5</v>
      </c>
      <c r="O273" s="166">
        <f t="shared" si="62"/>
        <v>2.5299999999999998</v>
      </c>
      <c r="P273" s="168">
        <f t="shared" si="62"/>
        <v>1.64</v>
      </c>
      <c r="Q273" s="244">
        <f t="shared" si="62"/>
        <v>9.67</v>
      </c>
    </row>
    <row r="274" spans="1:17" s="25" customFormat="1" ht="30" outlineLevel="3" x14ac:dyDescent="0.25">
      <c r="A274" s="31" t="s">
        <v>110</v>
      </c>
      <c r="B274" s="472" t="s">
        <v>189</v>
      </c>
      <c r="C274" s="180">
        <f>ROUND('1. Статистика'!N184,3)</f>
        <v>1</v>
      </c>
      <c r="D274" s="181">
        <f>ROUND('1. Статистика'!O184,3)</f>
        <v>2.5</v>
      </c>
      <c r="E274" s="181">
        <f>ROUND('1. Статистика'!P184,3)</f>
        <v>1.2</v>
      </c>
      <c r="F274" s="182">
        <f>ROUND('1. Статистика'!Q184,3)</f>
        <v>0.94</v>
      </c>
      <c r="G274" s="172">
        <f>ROUND(SUM(C274:F274),3)</f>
        <v>5.64</v>
      </c>
      <c r="H274" s="180">
        <f>ROUND(C273,3)</f>
        <v>1</v>
      </c>
      <c r="I274" s="181">
        <f>ROUND(D273,3)</f>
        <v>2.5</v>
      </c>
      <c r="J274" s="181">
        <f>ROUND(E273,3)</f>
        <v>1.2</v>
      </c>
      <c r="K274" s="182">
        <f>ROUND(F273,3)</f>
        <v>0.94</v>
      </c>
      <c r="L274" s="172">
        <f>ROUND(SUM(H274:K274),3)</f>
        <v>5.64</v>
      </c>
      <c r="M274" s="180">
        <f>ROUND(H273,3)</f>
        <v>1</v>
      </c>
      <c r="N274" s="181">
        <f>ROUND(I273,3)</f>
        <v>2.5</v>
      </c>
      <c r="O274" s="181">
        <f>ROUND(J273,3)</f>
        <v>1.2</v>
      </c>
      <c r="P274" s="183">
        <f>ROUND(K273,3)</f>
        <v>0.94</v>
      </c>
      <c r="Q274" s="172">
        <f>ROUND(SUM(M274:P274),3)</f>
        <v>5.64</v>
      </c>
    </row>
    <row r="275" spans="1:17" s="25" customFormat="1" ht="45" outlineLevel="3" x14ac:dyDescent="0.25">
      <c r="A275" s="31" t="s">
        <v>111</v>
      </c>
      <c r="B275" s="472" t="s">
        <v>189</v>
      </c>
      <c r="C275" s="180">
        <f>ROUND('1. Статистика'!D69,3)</f>
        <v>0</v>
      </c>
      <c r="D275" s="181">
        <f>ROUND('1. Статистика'!E69,3)</f>
        <v>0</v>
      </c>
      <c r="E275" s="181">
        <f>ROUND('1. Статистика'!F69,3)</f>
        <v>0</v>
      </c>
      <c r="F275" s="182">
        <f>ROUND('1. Статистика'!G69,3)</f>
        <v>0</v>
      </c>
      <c r="G275" s="172">
        <f>ROUND(SUM(C275:F275),3)</f>
        <v>0</v>
      </c>
      <c r="H275" s="180">
        <f>ROUND('1. Статистика'!I69,3)</f>
        <v>0</v>
      </c>
      <c r="I275" s="181">
        <f>ROUND('1. Статистика'!J69,3)</f>
        <v>0</v>
      </c>
      <c r="J275" s="181">
        <f>ROUND('1. Статистика'!K69,3)</f>
        <v>0</v>
      </c>
      <c r="K275" s="182">
        <f>ROUND('1. Статистика'!L69,3)</f>
        <v>0</v>
      </c>
      <c r="L275" s="172">
        <f>ROUND(SUM(H275:K275),3)</f>
        <v>0</v>
      </c>
      <c r="M275" s="180">
        <f>ROUND('1. Статистика'!N69,3)</f>
        <v>1</v>
      </c>
      <c r="N275" s="181">
        <f>ROUND('1. Статистика'!O69,3)</f>
        <v>1</v>
      </c>
      <c r="O275" s="181">
        <f>ROUND('1. Статистика'!P69,3)</f>
        <v>1.33</v>
      </c>
      <c r="P275" s="183">
        <f>ROUND('1. Статистика'!Q69,3)</f>
        <v>0.7</v>
      </c>
      <c r="Q275" s="172">
        <f>ROUND(SUM(M275:P275),3)</f>
        <v>4.03</v>
      </c>
    </row>
    <row r="276" spans="1:17" s="25" customFormat="1" ht="30" outlineLevel="3" x14ac:dyDescent="0.25">
      <c r="A276" s="31" t="s">
        <v>112</v>
      </c>
      <c r="B276" s="472" t="s">
        <v>189</v>
      </c>
      <c r="C276" s="498"/>
      <c r="D276" s="499"/>
      <c r="E276" s="499"/>
      <c r="F276" s="500"/>
      <c r="G276" s="172">
        <f>ROUND(SUM(C276:F276),3)</f>
        <v>0</v>
      </c>
      <c r="H276" s="498"/>
      <c r="I276" s="499"/>
      <c r="J276" s="499"/>
      <c r="K276" s="500"/>
      <c r="L276" s="172">
        <f>ROUND(SUM(H276:K276),3)</f>
        <v>0</v>
      </c>
      <c r="M276" s="498"/>
      <c r="N276" s="499"/>
      <c r="O276" s="499"/>
      <c r="P276" s="501"/>
      <c r="Q276" s="172">
        <f>ROUND(SUM(M276:P276),3)</f>
        <v>0</v>
      </c>
    </row>
    <row r="277" spans="1:17" s="25" customFormat="1" ht="45" outlineLevel="3" x14ac:dyDescent="0.25">
      <c r="A277" s="31" t="s">
        <v>113</v>
      </c>
      <c r="B277" s="472" t="s">
        <v>189</v>
      </c>
      <c r="C277" s="493"/>
      <c r="D277" s="494"/>
      <c r="E277" s="494"/>
      <c r="F277" s="495"/>
      <c r="G277" s="172">
        <f>ROUND(SUM(C277:F277),3)</f>
        <v>0</v>
      </c>
      <c r="H277" s="493"/>
      <c r="I277" s="494"/>
      <c r="J277" s="494"/>
      <c r="K277" s="495"/>
      <c r="L277" s="172">
        <f>ROUND(SUM(H277:K277),3)</f>
        <v>0</v>
      </c>
      <c r="M277" s="493"/>
      <c r="N277" s="494"/>
      <c r="O277" s="494"/>
      <c r="P277" s="496"/>
      <c r="Q277" s="172">
        <f>ROUND(SUM(M277:P277),3)</f>
        <v>0</v>
      </c>
    </row>
    <row r="278" spans="1:17" outlineLevel="1" x14ac:dyDescent="0.25">
      <c r="A278" s="30" t="s">
        <v>8</v>
      </c>
      <c r="B278" s="471" t="s">
        <v>189</v>
      </c>
      <c r="C278" s="165">
        <f t="shared" ref="C278:Q278" si="63">ROUND(C279+C280-C281+C282,3)</f>
        <v>0</v>
      </c>
      <c r="D278" s="166">
        <f t="shared" si="63"/>
        <v>0</v>
      </c>
      <c r="E278" s="166">
        <f t="shared" si="63"/>
        <v>0</v>
      </c>
      <c r="F278" s="167">
        <f t="shared" si="63"/>
        <v>0</v>
      </c>
      <c r="G278" s="244">
        <f t="shared" si="63"/>
        <v>0</v>
      </c>
      <c r="H278" s="165">
        <f t="shared" si="63"/>
        <v>0</v>
      </c>
      <c r="I278" s="166">
        <f t="shared" si="63"/>
        <v>0</v>
      </c>
      <c r="J278" s="166">
        <f t="shared" si="63"/>
        <v>0</v>
      </c>
      <c r="K278" s="167">
        <f t="shared" si="63"/>
        <v>0</v>
      </c>
      <c r="L278" s="244">
        <f t="shared" si="63"/>
        <v>0</v>
      </c>
      <c r="M278" s="165">
        <f t="shared" si="63"/>
        <v>0</v>
      </c>
      <c r="N278" s="166">
        <f t="shared" si="63"/>
        <v>0</v>
      </c>
      <c r="O278" s="166">
        <f t="shared" si="63"/>
        <v>0</v>
      </c>
      <c r="P278" s="168">
        <f t="shared" si="63"/>
        <v>0</v>
      </c>
      <c r="Q278" s="244">
        <f t="shared" si="63"/>
        <v>0</v>
      </c>
    </row>
    <row r="279" spans="1:17" s="25" customFormat="1" ht="30" outlineLevel="3" x14ac:dyDescent="0.25">
      <c r="A279" s="31" t="s">
        <v>110</v>
      </c>
      <c r="B279" s="472" t="s">
        <v>189</v>
      </c>
      <c r="C279" s="180">
        <f>ROUND('1. Статистика'!N185,3)</f>
        <v>0</v>
      </c>
      <c r="D279" s="181">
        <f>ROUND('1. Статистика'!O185,3)</f>
        <v>0</v>
      </c>
      <c r="E279" s="181">
        <f>ROUND('1. Статистика'!P185,3)</f>
        <v>0</v>
      </c>
      <c r="F279" s="182">
        <f>ROUND('1. Статистика'!Q185,3)</f>
        <v>0</v>
      </c>
      <c r="G279" s="172">
        <f>ROUND(SUM(C279:F279),3)</f>
        <v>0</v>
      </c>
      <c r="H279" s="180">
        <f>ROUND(C278,3)</f>
        <v>0</v>
      </c>
      <c r="I279" s="181">
        <f>ROUND(D278,3)</f>
        <v>0</v>
      </c>
      <c r="J279" s="181">
        <f>ROUND(E278,3)</f>
        <v>0</v>
      </c>
      <c r="K279" s="182">
        <f>ROUND(F278,3)</f>
        <v>0</v>
      </c>
      <c r="L279" s="172">
        <f>ROUND(SUM(H279:K279),3)</f>
        <v>0</v>
      </c>
      <c r="M279" s="180">
        <f>ROUND(H278,3)</f>
        <v>0</v>
      </c>
      <c r="N279" s="181">
        <f>ROUND(I278,3)</f>
        <v>0</v>
      </c>
      <c r="O279" s="181">
        <f>ROUND(J278,3)</f>
        <v>0</v>
      </c>
      <c r="P279" s="183">
        <f>ROUND(K278,3)</f>
        <v>0</v>
      </c>
      <c r="Q279" s="172">
        <f>ROUND(SUM(M279:P279),3)</f>
        <v>0</v>
      </c>
    </row>
    <row r="280" spans="1:17" s="25" customFormat="1" ht="45" outlineLevel="3" x14ac:dyDescent="0.25">
      <c r="A280" s="31" t="s">
        <v>111</v>
      </c>
      <c r="B280" s="472" t="s">
        <v>189</v>
      </c>
      <c r="C280" s="180">
        <f>ROUND('1. Статистика'!D70,3)</f>
        <v>0</v>
      </c>
      <c r="D280" s="181">
        <f>ROUND('1. Статистика'!E70,3)</f>
        <v>0</v>
      </c>
      <c r="E280" s="181">
        <f>ROUND('1. Статистика'!F70,3)</f>
        <v>0</v>
      </c>
      <c r="F280" s="182">
        <f>ROUND('1. Статистика'!G70,3)</f>
        <v>0</v>
      </c>
      <c r="G280" s="172">
        <f>ROUND(SUM(C280:F280),3)</f>
        <v>0</v>
      </c>
      <c r="H280" s="180">
        <f>ROUND('1. Статистика'!I70,3)</f>
        <v>0</v>
      </c>
      <c r="I280" s="181">
        <f>ROUND('1. Статистика'!J70,3)</f>
        <v>0</v>
      </c>
      <c r="J280" s="181">
        <f>ROUND('1. Статистика'!K70,3)</f>
        <v>0</v>
      </c>
      <c r="K280" s="182">
        <f>ROUND('1. Статистика'!L70,3)</f>
        <v>0</v>
      </c>
      <c r="L280" s="172">
        <f>ROUND(SUM(H280:K280),3)</f>
        <v>0</v>
      </c>
      <c r="M280" s="180">
        <f>ROUND('1. Статистика'!N70,3)</f>
        <v>0</v>
      </c>
      <c r="N280" s="181">
        <f>ROUND('1. Статистика'!O70,3)</f>
        <v>0</v>
      </c>
      <c r="O280" s="181">
        <f>ROUND('1. Статистика'!P70,3)</f>
        <v>0</v>
      </c>
      <c r="P280" s="183">
        <f>ROUND('1. Статистика'!Q70,3)</f>
        <v>0</v>
      </c>
      <c r="Q280" s="172">
        <f>ROUND(SUM(M280:P280),3)</f>
        <v>0</v>
      </c>
    </row>
    <row r="281" spans="1:17" s="25" customFormat="1" ht="30" outlineLevel="3" x14ac:dyDescent="0.25">
      <c r="A281" s="31" t="s">
        <v>112</v>
      </c>
      <c r="B281" s="472" t="s">
        <v>189</v>
      </c>
      <c r="C281" s="498"/>
      <c r="D281" s="499"/>
      <c r="E281" s="499"/>
      <c r="F281" s="500"/>
      <c r="G281" s="172">
        <f>ROUND(SUM(C281:F281),3)</f>
        <v>0</v>
      </c>
      <c r="H281" s="498"/>
      <c r="I281" s="499"/>
      <c r="J281" s="499"/>
      <c r="K281" s="500"/>
      <c r="L281" s="172">
        <f>ROUND(SUM(H281:K281),3)</f>
        <v>0</v>
      </c>
      <c r="M281" s="498"/>
      <c r="N281" s="499"/>
      <c r="O281" s="499"/>
      <c r="P281" s="501"/>
      <c r="Q281" s="172">
        <f>ROUND(SUM(M281:P281),3)</f>
        <v>0</v>
      </c>
    </row>
    <row r="282" spans="1:17" s="25" customFormat="1" ht="45" outlineLevel="3" x14ac:dyDescent="0.25">
      <c r="A282" s="31" t="s">
        <v>113</v>
      </c>
      <c r="B282" s="472" t="s">
        <v>189</v>
      </c>
      <c r="C282" s="493"/>
      <c r="D282" s="494"/>
      <c r="E282" s="494"/>
      <c r="F282" s="495"/>
      <c r="G282" s="172">
        <f>ROUND(SUM(C282:F282),3)</f>
        <v>0</v>
      </c>
      <c r="H282" s="493"/>
      <c r="I282" s="494"/>
      <c r="J282" s="494"/>
      <c r="K282" s="495"/>
      <c r="L282" s="172">
        <f>ROUND(SUM(H282:K282),3)</f>
        <v>0</v>
      </c>
      <c r="M282" s="493"/>
      <c r="N282" s="494"/>
      <c r="O282" s="494"/>
      <c r="P282" s="496"/>
      <c r="Q282" s="172">
        <f>ROUND(SUM(M282:P282),3)</f>
        <v>0</v>
      </c>
    </row>
    <row r="283" spans="1:17" outlineLevel="1" x14ac:dyDescent="0.25">
      <c r="A283" s="30" t="s">
        <v>9</v>
      </c>
      <c r="B283" s="471" t="s">
        <v>189</v>
      </c>
      <c r="C283" s="165">
        <f t="shared" ref="C283:Q283" si="64">ROUND(C284+C285-C286+C287,3)</f>
        <v>0</v>
      </c>
      <c r="D283" s="166">
        <f t="shared" si="64"/>
        <v>0</v>
      </c>
      <c r="E283" s="166">
        <f t="shared" si="64"/>
        <v>0</v>
      </c>
      <c r="F283" s="167">
        <f t="shared" si="64"/>
        <v>0</v>
      </c>
      <c r="G283" s="244">
        <f t="shared" si="64"/>
        <v>0</v>
      </c>
      <c r="H283" s="165">
        <f t="shared" si="64"/>
        <v>0</v>
      </c>
      <c r="I283" s="166">
        <f t="shared" si="64"/>
        <v>0</v>
      </c>
      <c r="J283" s="166">
        <f t="shared" si="64"/>
        <v>0</v>
      </c>
      <c r="K283" s="167">
        <f t="shared" si="64"/>
        <v>0</v>
      </c>
      <c r="L283" s="244">
        <f t="shared" si="64"/>
        <v>0</v>
      </c>
      <c r="M283" s="165">
        <f t="shared" si="64"/>
        <v>0</v>
      </c>
      <c r="N283" s="166">
        <f t="shared" si="64"/>
        <v>0</v>
      </c>
      <c r="O283" s="166">
        <f t="shared" si="64"/>
        <v>0</v>
      </c>
      <c r="P283" s="168">
        <f t="shared" si="64"/>
        <v>0</v>
      </c>
      <c r="Q283" s="244">
        <f t="shared" si="64"/>
        <v>0</v>
      </c>
    </row>
    <row r="284" spans="1:17" s="25" customFormat="1" ht="30" outlineLevel="3" x14ac:dyDescent="0.25">
      <c r="A284" s="31" t="s">
        <v>110</v>
      </c>
      <c r="B284" s="472" t="s">
        <v>189</v>
      </c>
      <c r="C284" s="180">
        <f>ROUND('1. Статистика'!N186,3)</f>
        <v>0</v>
      </c>
      <c r="D284" s="181">
        <f>ROUND('1. Статистика'!O186,3)</f>
        <v>0</v>
      </c>
      <c r="E284" s="181">
        <f>ROUND('1. Статистика'!P186,3)</f>
        <v>0</v>
      </c>
      <c r="F284" s="182">
        <f>ROUND('1. Статистика'!Q186,3)</f>
        <v>0</v>
      </c>
      <c r="G284" s="172">
        <f>ROUND(SUM(C284:F284),3)</f>
        <v>0</v>
      </c>
      <c r="H284" s="180">
        <f>ROUND(C283,3)</f>
        <v>0</v>
      </c>
      <c r="I284" s="181">
        <f>ROUND(D283,3)</f>
        <v>0</v>
      </c>
      <c r="J284" s="181">
        <f>ROUND(E283,3)</f>
        <v>0</v>
      </c>
      <c r="K284" s="182">
        <f>ROUND(F283,3)</f>
        <v>0</v>
      </c>
      <c r="L284" s="172">
        <f>ROUND(SUM(H284:K284),3)</f>
        <v>0</v>
      </c>
      <c r="M284" s="180">
        <f>ROUND(H283,3)</f>
        <v>0</v>
      </c>
      <c r="N284" s="181">
        <f>ROUND(I283,3)</f>
        <v>0</v>
      </c>
      <c r="O284" s="181">
        <f>ROUND(J283,3)</f>
        <v>0</v>
      </c>
      <c r="P284" s="183">
        <f>ROUND(K283,3)</f>
        <v>0</v>
      </c>
      <c r="Q284" s="172">
        <f>ROUND(SUM(M284:P284),3)</f>
        <v>0</v>
      </c>
    </row>
    <row r="285" spans="1:17" s="25" customFormat="1" ht="45" outlineLevel="3" x14ac:dyDescent="0.25">
      <c r="A285" s="31" t="s">
        <v>111</v>
      </c>
      <c r="B285" s="472" t="s">
        <v>189</v>
      </c>
      <c r="C285" s="180">
        <f>ROUND('1. Статистика'!D71,3)</f>
        <v>0</v>
      </c>
      <c r="D285" s="181">
        <f>ROUND('1. Статистика'!E71,3)</f>
        <v>0</v>
      </c>
      <c r="E285" s="181">
        <f>ROUND('1. Статистика'!F71,3)</f>
        <v>0</v>
      </c>
      <c r="F285" s="182">
        <f>ROUND('1. Статистика'!G71,3)</f>
        <v>0</v>
      </c>
      <c r="G285" s="172">
        <f>ROUND(SUM(C285:F285),3)</f>
        <v>0</v>
      </c>
      <c r="H285" s="180">
        <f>ROUND('1. Статистика'!I71,3)</f>
        <v>0</v>
      </c>
      <c r="I285" s="181">
        <f>ROUND('1. Статистика'!J71,3)</f>
        <v>0</v>
      </c>
      <c r="J285" s="181">
        <f>ROUND('1. Статистика'!K71,3)</f>
        <v>0</v>
      </c>
      <c r="K285" s="182">
        <f>ROUND('1. Статистика'!L71,3)</f>
        <v>0</v>
      </c>
      <c r="L285" s="172">
        <f>ROUND(SUM(H285:K285),3)</f>
        <v>0</v>
      </c>
      <c r="M285" s="180">
        <f>ROUND('1. Статистика'!N71,3)</f>
        <v>0</v>
      </c>
      <c r="N285" s="181">
        <f>ROUND('1. Статистика'!O71,3)</f>
        <v>0</v>
      </c>
      <c r="O285" s="181">
        <f>ROUND('1. Статистика'!P71,3)</f>
        <v>0</v>
      </c>
      <c r="P285" s="183">
        <f>ROUND('1. Статистика'!Q71,3)</f>
        <v>0</v>
      </c>
      <c r="Q285" s="172">
        <f>ROUND(SUM(M285:P285),3)</f>
        <v>0</v>
      </c>
    </row>
    <row r="286" spans="1:17" s="25" customFormat="1" ht="30" outlineLevel="3" x14ac:dyDescent="0.25">
      <c r="A286" s="31" t="s">
        <v>112</v>
      </c>
      <c r="B286" s="472" t="s">
        <v>189</v>
      </c>
      <c r="C286" s="498"/>
      <c r="D286" s="499"/>
      <c r="E286" s="499"/>
      <c r="F286" s="500"/>
      <c r="G286" s="172">
        <f>ROUND(SUM(C286:F286),3)</f>
        <v>0</v>
      </c>
      <c r="H286" s="498"/>
      <c r="I286" s="499"/>
      <c r="J286" s="499"/>
      <c r="K286" s="500"/>
      <c r="L286" s="172">
        <f>ROUND(SUM(H286:K286),3)</f>
        <v>0</v>
      </c>
      <c r="M286" s="498"/>
      <c r="N286" s="499"/>
      <c r="O286" s="499"/>
      <c r="P286" s="501"/>
      <c r="Q286" s="172">
        <f>ROUND(SUM(M286:P286),3)</f>
        <v>0</v>
      </c>
    </row>
    <row r="287" spans="1:17" s="25" customFormat="1" ht="45" outlineLevel="3" x14ac:dyDescent="0.25">
      <c r="A287" s="31" t="s">
        <v>113</v>
      </c>
      <c r="B287" s="472" t="s">
        <v>189</v>
      </c>
      <c r="C287" s="493"/>
      <c r="D287" s="494"/>
      <c r="E287" s="494"/>
      <c r="F287" s="495"/>
      <c r="G287" s="172">
        <f>ROUND(SUM(C287:F287),3)</f>
        <v>0</v>
      </c>
      <c r="H287" s="493"/>
      <c r="I287" s="494"/>
      <c r="J287" s="494"/>
      <c r="K287" s="495"/>
      <c r="L287" s="172">
        <f>ROUND(SUM(H287:K287),3)</f>
        <v>0</v>
      </c>
      <c r="M287" s="493"/>
      <c r="N287" s="494"/>
      <c r="O287" s="494"/>
      <c r="P287" s="496"/>
      <c r="Q287" s="172">
        <f>ROUND(SUM(M287:P287),3)</f>
        <v>0</v>
      </c>
    </row>
    <row r="288" spans="1:17" outlineLevel="1" x14ac:dyDescent="0.25">
      <c r="A288" s="30" t="s">
        <v>10</v>
      </c>
      <c r="B288" s="471" t="s">
        <v>189</v>
      </c>
      <c r="C288" s="165">
        <f t="shared" ref="C288:Q288" si="65">ROUND(C289+C290-C291+C292,3)</f>
        <v>0</v>
      </c>
      <c r="D288" s="166">
        <f t="shared" si="65"/>
        <v>0</v>
      </c>
      <c r="E288" s="166">
        <f t="shared" si="65"/>
        <v>0</v>
      </c>
      <c r="F288" s="167">
        <f t="shared" si="65"/>
        <v>0</v>
      </c>
      <c r="G288" s="244">
        <f t="shared" si="65"/>
        <v>0</v>
      </c>
      <c r="H288" s="165">
        <f t="shared" si="65"/>
        <v>0</v>
      </c>
      <c r="I288" s="166">
        <f t="shared" si="65"/>
        <v>0</v>
      </c>
      <c r="J288" s="166">
        <f t="shared" si="65"/>
        <v>0</v>
      </c>
      <c r="K288" s="167">
        <f t="shared" si="65"/>
        <v>0</v>
      </c>
      <c r="L288" s="244">
        <f t="shared" si="65"/>
        <v>0</v>
      </c>
      <c r="M288" s="165">
        <f t="shared" si="65"/>
        <v>0</v>
      </c>
      <c r="N288" s="166">
        <f t="shared" si="65"/>
        <v>0</v>
      </c>
      <c r="O288" s="166">
        <f t="shared" si="65"/>
        <v>0</v>
      </c>
      <c r="P288" s="168">
        <f t="shared" si="65"/>
        <v>0</v>
      </c>
      <c r="Q288" s="244">
        <f t="shared" si="65"/>
        <v>0</v>
      </c>
    </row>
    <row r="289" spans="1:17" s="25" customFormat="1" ht="30" outlineLevel="3" x14ac:dyDescent="0.25">
      <c r="A289" s="31" t="s">
        <v>110</v>
      </c>
      <c r="B289" s="472" t="s">
        <v>189</v>
      </c>
      <c r="C289" s="180">
        <f>ROUND('1. Статистика'!N187,3)</f>
        <v>0</v>
      </c>
      <c r="D289" s="181">
        <f>ROUND('1. Статистика'!O187,3)</f>
        <v>0</v>
      </c>
      <c r="E289" s="181">
        <f>ROUND('1. Статистика'!P187,3)</f>
        <v>0</v>
      </c>
      <c r="F289" s="182">
        <f>ROUND('1. Статистика'!Q187,3)</f>
        <v>0</v>
      </c>
      <c r="G289" s="172">
        <f>ROUND(SUM(C289:F289),3)</f>
        <v>0</v>
      </c>
      <c r="H289" s="180">
        <f>ROUND(C288,3)</f>
        <v>0</v>
      </c>
      <c r="I289" s="181">
        <f>ROUND(D288,3)</f>
        <v>0</v>
      </c>
      <c r="J289" s="181">
        <f>ROUND(E288,3)</f>
        <v>0</v>
      </c>
      <c r="K289" s="182">
        <f>ROUND(F288,3)</f>
        <v>0</v>
      </c>
      <c r="L289" s="172">
        <f>ROUND(SUM(H289:K289),3)</f>
        <v>0</v>
      </c>
      <c r="M289" s="180">
        <f>ROUND(H288,3)</f>
        <v>0</v>
      </c>
      <c r="N289" s="181">
        <f>ROUND(I288,3)</f>
        <v>0</v>
      </c>
      <c r="O289" s="181">
        <f>ROUND(J288,3)</f>
        <v>0</v>
      </c>
      <c r="P289" s="183">
        <f>ROUND(K288,3)</f>
        <v>0</v>
      </c>
      <c r="Q289" s="172">
        <f>ROUND(SUM(M289:P289),3)</f>
        <v>0</v>
      </c>
    </row>
    <row r="290" spans="1:17" s="25" customFormat="1" ht="45" outlineLevel="3" x14ac:dyDescent="0.25">
      <c r="A290" s="31" t="s">
        <v>111</v>
      </c>
      <c r="B290" s="472" t="s">
        <v>189</v>
      </c>
      <c r="C290" s="180">
        <f>ROUND('1. Статистика'!D72,3)</f>
        <v>0</v>
      </c>
      <c r="D290" s="181">
        <f>ROUND('1. Статистика'!E72,3)</f>
        <v>0</v>
      </c>
      <c r="E290" s="181">
        <f>ROUND('1. Статистика'!F72,3)</f>
        <v>0</v>
      </c>
      <c r="F290" s="182">
        <f>ROUND('1. Статистика'!G72,3)</f>
        <v>0</v>
      </c>
      <c r="G290" s="172">
        <f>ROUND(SUM(C290:F290),3)</f>
        <v>0</v>
      </c>
      <c r="H290" s="180">
        <f>ROUND('1. Статистика'!I72,3)</f>
        <v>0</v>
      </c>
      <c r="I290" s="181">
        <f>ROUND('1. Статистика'!J72,3)</f>
        <v>0</v>
      </c>
      <c r="J290" s="181">
        <f>ROUND('1. Статистика'!K72,3)</f>
        <v>0</v>
      </c>
      <c r="K290" s="182">
        <f>ROUND('1. Статистика'!L72,3)</f>
        <v>0</v>
      </c>
      <c r="L290" s="172">
        <f>ROUND(SUM(H290:K290),3)</f>
        <v>0</v>
      </c>
      <c r="M290" s="180">
        <f>ROUND('1. Статистика'!N72,3)</f>
        <v>0</v>
      </c>
      <c r="N290" s="181">
        <f>ROUND('1. Статистика'!O72,3)</f>
        <v>0</v>
      </c>
      <c r="O290" s="181">
        <f>ROUND('1. Статистика'!P72,3)</f>
        <v>0</v>
      </c>
      <c r="P290" s="183">
        <f>ROUND('1. Статистика'!Q72,3)</f>
        <v>0</v>
      </c>
      <c r="Q290" s="172">
        <f>ROUND(SUM(M290:P290),3)</f>
        <v>0</v>
      </c>
    </row>
    <row r="291" spans="1:17" s="25" customFormat="1" ht="30" outlineLevel="3" x14ac:dyDescent="0.25">
      <c r="A291" s="31" t="s">
        <v>112</v>
      </c>
      <c r="B291" s="472" t="s">
        <v>189</v>
      </c>
      <c r="C291" s="498"/>
      <c r="D291" s="499"/>
      <c r="E291" s="499"/>
      <c r="F291" s="500"/>
      <c r="G291" s="172">
        <f>ROUND(SUM(C291:F291),3)</f>
        <v>0</v>
      </c>
      <c r="H291" s="498"/>
      <c r="I291" s="499"/>
      <c r="J291" s="499"/>
      <c r="K291" s="500"/>
      <c r="L291" s="172">
        <f>ROUND(SUM(H291:K291),3)</f>
        <v>0</v>
      </c>
      <c r="M291" s="498"/>
      <c r="N291" s="499"/>
      <c r="O291" s="499"/>
      <c r="P291" s="501"/>
      <c r="Q291" s="172">
        <f>ROUND(SUM(M291:P291),3)</f>
        <v>0</v>
      </c>
    </row>
    <row r="292" spans="1:17" s="25" customFormat="1" ht="28.15" customHeight="1" outlineLevel="3" x14ac:dyDescent="0.25">
      <c r="A292" s="31" t="s">
        <v>113</v>
      </c>
      <c r="B292" s="472" t="s">
        <v>189</v>
      </c>
      <c r="C292" s="493"/>
      <c r="D292" s="494"/>
      <c r="E292" s="494"/>
      <c r="F292" s="495"/>
      <c r="G292" s="172">
        <f>ROUND(SUM(C292:F292),3)</f>
        <v>0</v>
      </c>
      <c r="H292" s="493"/>
      <c r="I292" s="494"/>
      <c r="J292" s="494"/>
      <c r="K292" s="495"/>
      <c r="L292" s="172">
        <f>ROUND(SUM(H292:K292),3)</f>
        <v>0</v>
      </c>
      <c r="M292" s="493"/>
      <c r="N292" s="494"/>
      <c r="O292" s="494"/>
      <c r="P292" s="496"/>
      <c r="Q292" s="172">
        <f>ROUND(SUM(M292:P292),3)</f>
        <v>0</v>
      </c>
    </row>
    <row r="293" spans="1:17" s="36" customFormat="1" x14ac:dyDescent="0.25">
      <c r="A293" s="242" t="s">
        <v>114</v>
      </c>
      <c r="B293" s="474" t="s">
        <v>189</v>
      </c>
      <c r="C293" s="238">
        <f t="shared" ref="C293:Q293" si="66">ROUND(C294+C299+C304+C309+C314+C319+C324+C329+C334+C339+C344,3)</f>
        <v>0</v>
      </c>
      <c r="D293" s="239">
        <f t="shared" si="66"/>
        <v>0</v>
      </c>
      <c r="E293" s="239">
        <f t="shared" si="66"/>
        <v>0</v>
      </c>
      <c r="F293" s="240">
        <f t="shared" si="66"/>
        <v>0</v>
      </c>
      <c r="G293" s="160">
        <f t="shared" si="66"/>
        <v>0</v>
      </c>
      <c r="H293" s="238">
        <f t="shared" si="66"/>
        <v>0</v>
      </c>
      <c r="I293" s="239">
        <f t="shared" si="66"/>
        <v>0</v>
      </c>
      <c r="J293" s="239">
        <f t="shared" si="66"/>
        <v>0</v>
      </c>
      <c r="K293" s="240">
        <f t="shared" si="66"/>
        <v>0</v>
      </c>
      <c r="L293" s="160">
        <f t="shared" si="66"/>
        <v>0</v>
      </c>
      <c r="M293" s="238">
        <f t="shared" si="66"/>
        <v>0</v>
      </c>
      <c r="N293" s="239">
        <f t="shared" si="66"/>
        <v>0</v>
      </c>
      <c r="O293" s="239">
        <f t="shared" si="66"/>
        <v>0</v>
      </c>
      <c r="P293" s="241">
        <f t="shared" si="66"/>
        <v>0</v>
      </c>
      <c r="Q293" s="160">
        <f t="shared" si="66"/>
        <v>0</v>
      </c>
    </row>
    <row r="294" spans="1:17" outlineLevel="1" x14ac:dyDescent="0.25">
      <c r="A294" s="30" t="s">
        <v>0</v>
      </c>
      <c r="B294" s="471" t="s">
        <v>189</v>
      </c>
      <c r="C294" s="165">
        <f t="shared" ref="C294:Q294" si="67">ROUND(C295+C296-C297+C298,3)</f>
        <v>0</v>
      </c>
      <c r="D294" s="166">
        <f t="shared" si="67"/>
        <v>0</v>
      </c>
      <c r="E294" s="166">
        <f t="shared" si="67"/>
        <v>0</v>
      </c>
      <c r="F294" s="167">
        <f t="shared" si="67"/>
        <v>0</v>
      </c>
      <c r="G294" s="244">
        <f t="shared" si="67"/>
        <v>0</v>
      </c>
      <c r="H294" s="165">
        <f t="shared" si="67"/>
        <v>0</v>
      </c>
      <c r="I294" s="166">
        <f t="shared" si="67"/>
        <v>0</v>
      </c>
      <c r="J294" s="166">
        <f t="shared" si="67"/>
        <v>0</v>
      </c>
      <c r="K294" s="167">
        <f t="shared" si="67"/>
        <v>0</v>
      </c>
      <c r="L294" s="244">
        <f t="shared" si="67"/>
        <v>0</v>
      </c>
      <c r="M294" s="165">
        <f t="shared" si="67"/>
        <v>0</v>
      </c>
      <c r="N294" s="166">
        <f t="shared" si="67"/>
        <v>0</v>
      </c>
      <c r="O294" s="166">
        <f t="shared" si="67"/>
        <v>0</v>
      </c>
      <c r="P294" s="168">
        <f t="shared" si="67"/>
        <v>0</v>
      </c>
      <c r="Q294" s="244">
        <f t="shared" si="67"/>
        <v>0</v>
      </c>
    </row>
    <row r="295" spans="1:17" s="25" customFormat="1" ht="30" outlineLevel="3" x14ac:dyDescent="0.25">
      <c r="A295" s="31" t="s">
        <v>110</v>
      </c>
      <c r="B295" s="472" t="s">
        <v>189</v>
      </c>
      <c r="C295" s="180">
        <f>ROUND('1. Статистика'!N189,3)</f>
        <v>0</v>
      </c>
      <c r="D295" s="181">
        <f>ROUND('1. Статистика'!O189,3)</f>
        <v>0</v>
      </c>
      <c r="E295" s="181">
        <f>ROUND('1. Статистика'!P189,3)</f>
        <v>0</v>
      </c>
      <c r="F295" s="182">
        <f>ROUND('1. Статистика'!Q189,3)</f>
        <v>0</v>
      </c>
      <c r="G295" s="172">
        <f>ROUND(SUM(C295:F295),3)</f>
        <v>0</v>
      </c>
      <c r="H295" s="180">
        <f>ROUND(C294,3)</f>
        <v>0</v>
      </c>
      <c r="I295" s="181">
        <f>ROUND(D294,3)</f>
        <v>0</v>
      </c>
      <c r="J295" s="181">
        <f>ROUND(E294,3)</f>
        <v>0</v>
      </c>
      <c r="K295" s="182">
        <f>ROUND(F294,3)</f>
        <v>0</v>
      </c>
      <c r="L295" s="172">
        <f>ROUND(SUM(H295:K295),3)</f>
        <v>0</v>
      </c>
      <c r="M295" s="180">
        <f>ROUND(H294,3)</f>
        <v>0</v>
      </c>
      <c r="N295" s="181">
        <f>ROUND(I294,3)</f>
        <v>0</v>
      </c>
      <c r="O295" s="181">
        <f>ROUND(J294,3)</f>
        <v>0</v>
      </c>
      <c r="P295" s="183">
        <f>ROUND(K294,3)</f>
        <v>0</v>
      </c>
      <c r="Q295" s="172">
        <f>ROUND(SUM(M295:P295),3)</f>
        <v>0</v>
      </c>
    </row>
    <row r="296" spans="1:17" s="25" customFormat="1" ht="45" outlineLevel="3" x14ac:dyDescent="0.25">
      <c r="A296" s="31" t="s">
        <v>111</v>
      </c>
      <c r="B296" s="472" t="s">
        <v>189</v>
      </c>
      <c r="C296" s="180">
        <f>ROUND('1. Статистика'!D75,3)</f>
        <v>0</v>
      </c>
      <c r="D296" s="181">
        <f>ROUND('1. Статистика'!E75,3)</f>
        <v>0</v>
      </c>
      <c r="E296" s="181">
        <f>ROUND('1. Статистика'!F75,3)</f>
        <v>0</v>
      </c>
      <c r="F296" s="182">
        <f>ROUND('1. Статистика'!G75,3)</f>
        <v>0</v>
      </c>
      <c r="G296" s="172">
        <f>ROUND(SUM(C296:F296),3)</f>
        <v>0</v>
      </c>
      <c r="H296" s="180">
        <f>ROUND('1. Статистика'!I75,3)</f>
        <v>0</v>
      </c>
      <c r="I296" s="181">
        <f>ROUND('1. Статистика'!J75,3)</f>
        <v>0</v>
      </c>
      <c r="J296" s="181">
        <f>ROUND('1. Статистика'!K75,3)</f>
        <v>0</v>
      </c>
      <c r="K296" s="182">
        <f>ROUND('1. Статистика'!L75,3)</f>
        <v>0</v>
      </c>
      <c r="L296" s="172">
        <f>ROUND(SUM(H296:K296),3)</f>
        <v>0</v>
      </c>
      <c r="M296" s="180">
        <f>ROUND('1. Статистика'!N75,3)</f>
        <v>0</v>
      </c>
      <c r="N296" s="181">
        <f>ROUND('1. Статистика'!O75,3)</f>
        <v>0</v>
      </c>
      <c r="O296" s="181">
        <f>ROUND('1. Статистика'!P75,3)</f>
        <v>0</v>
      </c>
      <c r="P296" s="183">
        <f>ROUND('1. Статистика'!Q75,3)</f>
        <v>0</v>
      </c>
      <c r="Q296" s="172">
        <f>ROUND(SUM(M296:P296),3)</f>
        <v>0</v>
      </c>
    </row>
    <row r="297" spans="1:17" s="25" customFormat="1" ht="30" outlineLevel="3" x14ac:dyDescent="0.25">
      <c r="A297" s="31" t="s">
        <v>112</v>
      </c>
      <c r="B297" s="472" t="s">
        <v>189</v>
      </c>
      <c r="C297" s="498"/>
      <c r="D297" s="499"/>
      <c r="E297" s="499"/>
      <c r="F297" s="500"/>
      <c r="G297" s="172">
        <f>ROUND(SUM(C297:F297),3)</f>
        <v>0</v>
      </c>
      <c r="H297" s="498"/>
      <c r="I297" s="499"/>
      <c r="J297" s="499"/>
      <c r="K297" s="500"/>
      <c r="L297" s="172">
        <f>ROUND(SUM(H297:K297),3)</f>
        <v>0</v>
      </c>
      <c r="M297" s="498"/>
      <c r="N297" s="499"/>
      <c r="O297" s="499"/>
      <c r="P297" s="501"/>
      <c r="Q297" s="172">
        <f>ROUND(SUM(M297:P297),3)</f>
        <v>0</v>
      </c>
    </row>
    <row r="298" spans="1:17" s="25" customFormat="1" ht="30.6" customHeight="1" outlineLevel="3" x14ac:dyDescent="0.25">
      <c r="A298" s="31" t="s">
        <v>113</v>
      </c>
      <c r="B298" s="472" t="s">
        <v>189</v>
      </c>
      <c r="C298" s="493"/>
      <c r="D298" s="494"/>
      <c r="E298" s="494"/>
      <c r="F298" s="495"/>
      <c r="G298" s="172">
        <f>ROUND(SUM(C298:F298),3)</f>
        <v>0</v>
      </c>
      <c r="H298" s="493"/>
      <c r="I298" s="494"/>
      <c r="J298" s="494"/>
      <c r="K298" s="495"/>
      <c r="L298" s="172">
        <f>ROUND(SUM(H298:K298),3)</f>
        <v>0</v>
      </c>
      <c r="M298" s="493"/>
      <c r="N298" s="494"/>
      <c r="O298" s="494"/>
      <c r="P298" s="496"/>
      <c r="Q298" s="172">
        <f>ROUND(SUM(M298:P298),3)</f>
        <v>0</v>
      </c>
    </row>
    <row r="299" spans="1:17" outlineLevel="1" x14ac:dyDescent="0.25">
      <c r="A299" s="30" t="s">
        <v>1</v>
      </c>
      <c r="B299" s="471" t="s">
        <v>189</v>
      </c>
      <c r="C299" s="165">
        <f t="shared" ref="C299:Q299" si="68">ROUND(C300+C301-C302+C303,3)</f>
        <v>0</v>
      </c>
      <c r="D299" s="166">
        <f t="shared" si="68"/>
        <v>0</v>
      </c>
      <c r="E299" s="166">
        <f t="shared" si="68"/>
        <v>0</v>
      </c>
      <c r="F299" s="167">
        <f t="shared" si="68"/>
        <v>0</v>
      </c>
      <c r="G299" s="244">
        <f t="shared" si="68"/>
        <v>0</v>
      </c>
      <c r="H299" s="165">
        <f t="shared" si="68"/>
        <v>0</v>
      </c>
      <c r="I299" s="166">
        <f t="shared" si="68"/>
        <v>0</v>
      </c>
      <c r="J299" s="166">
        <f t="shared" si="68"/>
        <v>0</v>
      </c>
      <c r="K299" s="167">
        <f t="shared" si="68"/>
        <v>0</v>
      </c>
      <c r="L299" s="244">
        <f t="shared" si="68"/>
        <v>0</v>
      </c>
      <c r="M299" s="165">
        <f t="shared" si="68"/>
        <v>0</v>
      </c>
      <c r="N299" s="166">
        <f t="shared" si="68"/>
        <v>0</v>
      </c>
      <c r="O299" s="166">
        <f t="shared" si="68"/>
        <v>0</v>
      </c>
      <c r="P299" s="168">
        <f t="shared" si="68"/>
        <v>0</v>
      </c>
      <c r="Q299" s="244">
        <f t="shared" si="68"/>
        <v>0</v>
      </c>
    </row>
    <row r="300" spans="1:17" s="25" customFormat="1" ht="28.9" customHeight="1" outlineLevel="3" x14ac:dyDescent="0.25">
      <c r="A300" s="31" t="s">
        <v>110</v>
      </c>
      <c r="B300" s="472" t="s">
        <v>189</v>
      </c>
      <c r="C300" s="180">
        <f>ROUND('1. Статистика'!N190,3)</f>
        <v>0</v>
      </c>
      <c r="D300" s="181">
        <f>ROUND('1. Статистика'!O190,3)</f>
        <v>0</v>
      </c>
      <c r="E300" s="181">
        <f>ROUND('1. Статистика'!P190,3)</f>
        <v>0</v>
      </c>
      <c r="F300" s="182">
        <f>ROUND('1. Статистика'!Q190,3)</f>
        <v>0</v>
      </c>
      <c r="G300" s="172">
        <f>ROUND(SUM(C300:F300),3)</f>
        <v>0</v>
      </c>
      <c r="H300" s="180">
        <f>ROUND(C299,3)</f>
        <v>0</v>
      </c>
      <c r="I300" s="181">
        <f>ROUND(D299,3)</f>
        <v>0</v>
      </c>
      <c r="J300" s="181">
        <f>ROUND(E299,3)</f>
        <v>0</v>
      </c>
      <c r="K300" s="182">
        <f>ROUND(F299,3)</f>
        <v>0</v>
      </c>
      <c r="L300" s="172">
        <f>ROUND(SUM(H300:K300),3)</f>
        <v>0</v>
      </c>
      <c r="M300" s="180">
        <f>ROUND(H299,3)</f>
        <v>0</v>
      </c>
      <c r="N300" s="181">
        <f>ROUND(I299,3)</f>
        <v>0</v>
      </c>
      <c r="O300" s="181">
        <f>ROUND(J299,3)</f>
        <v>0</v>
      </c>
      <c r="P300" s="183">
        <f>ROUND(K299,3)</f>
        <v>0</v>
      </c>
      <c r="Q300" s="172">
        <f>ROUND(SUM(M300:P300),3)</f>
        <v>0</v>
      </c>
    </row>
    <row r="301" spans="1:17" s="25" customFormat="1" ht="45" outlineLevel="3" x14ac:dyDescent="0.25">
      <c r="A301" s="31" t="s">
        <v>111</v>
      </c>
      <c r="B301" s="472" t="s">
        <v>189</v>
      </c>
      <c r="C301" s="180">
        <f>ROUND('1. Статистика'!D76,3)</f>
        <v>0</v>
      </c>
      <c r="D301" s="181">
        <f>ROUND('1. Статистика'!E76,3)</f>
        <v>0</v>
      </c>
      <c r="E301" s="181">
        <f>ROUND('1. Статистика'!F76,3)</f>
        <v>0</v>
      </c>
      <c r="F301" s="182">
        <f>ROUND('1. Статистика'!G76,3)</f>
        <v>0</v>
      </c>
      <c r="G301" s="172">
        <f>ROUND(SUM(C301:F301),3)</f>
        <v>0</v>
      </c>
      <c r="H301" s="180">
        <f>ROUND('1. Статистика'!I76,3)</f>
        <v>0</v>
      </c>
      <c r="I301" s="181">
        <f>ROUND('1. Статистика'!J76,3)</f>
        <v>0</v>
      </c>
      <c r="J301" s="181">
        <f>ROUND('1. Статистика'!K76,3)</f>
        <v>0</v>
      </c>
      <c r="K301" s="182">
        <f>ROUND('1. Статистика'!L76,3)</f>
        <v>0</v>
      </c>
      <c r="L301" s="172">
        <f>ROUND(SUM(H301:K301),3)</f>
        <v>0</v>
      </c>
      <c r="M301" s="180">
        <f>ROUND('1. Статистика'!N76,3)</f>
        <v>0</v>
      </c>
      <c r="N301" s="181">
        <f>ROUND('1. Статистика'!O76,3)</f>
        <v>0</v>
      </c>
      <c r="O301" s="181">
        <f>ROUND('1. Статистика'!P76,3)</f>
        <v>0</v>
      </c>
      <c r="P301" s="183">
        <f>ROUND('1. Статистика'!Q76,3)</f>
        <v>0</v>
      </c>
      <c r="Q301" s="172">
        <f>ROUND(SUM(M301:P301),3)</f>
        <v>0</v>
      </c>
    </row>
    <row r="302" spans="1:17" s="25" customFormat="1" ht="30" outlineLevel="3" x14ac:dyDescent="0.25">
      <c r="A302" s="31" t="s">
        <v>112</v>
      </c>
      <c r="B302" s="472" t="s">
        <v>189</v>
      </c>
      <c r="C302" s="498"/>
      <c r="D302" s="499"/>
      <c r="E302" s="499"/>
      <c r="F302" s="500"/>
      <c r="G302" s="172">
        <f>ROUND(SUM(C302:F302),3)</f>
        <v>0</v>
      </c>
      <c r="H302" s="498"/>
      <c r="I302" s="499"/>
      <c r="J302" s="499"/>
      <c r="K302" s="500"/>
      <c r="L302" s="172">
        <f>ROUND(SUM(H302:K302),3)</f>
        <v>0</v>
      </c>
      <c r="M302" s="498"/>
      <c r="N302" s="499"/>
      <c r="O302" s="499"/>
      <c r="P302" s="501"/>
      <c r="Q302" s="172">
        <f>ROUND(SUM(M302:P302),3)</f>
        <v>0</v>
      </c>
    </row>
    <row r="303" spans="1:17" s="25" customFormat="1" ht="28.9" customHeight="1" outlineLevel="3" x14ac:dyDescent="0.25">
      <c r="A303" s="31" t="s">
        <v>113</v>
      </c>
      <c r="B303" s="472" t="s">
        <v>189</v>
      </c>
      <c r="C303" s="493"/>
      <c r="D303" s="494"/>
      <c r="E303" s="494"/>
      <c r="F303" s="495"/>
      <c r="G303" s="172">
        <f>ROUND(SUM(C303:F303),3)</f>
        <v>0</v>
      </c>
      <c r="H303" s="493"/>
      <c r="I303" s="494"/>
      <c r="J303" s="494"/>
      <c r="K303" s="495"/>
      <c r="L303" s="172">
        <f>ROUND(SUM(H303:K303),3)</f>
        <v>0</v>
      </c>
      <c r="M303" s="493"/>
      <c r="N303" s="494"/>
      <c r="O303" s="494"/>
      <c r="P303" s="496"/>
      <c r="Q303" s="172">
        <f>ROUND(SUM(M303:P303),3)</f>
        <v>0</v>
      </c>
    </row>
    <row r="304" spans="1:17" outlineLevel="1" x14ac:dyDescent="0.25">
      <c r="A304" s="30" t="s">
        <v>2</v>
      </c>
      <c r="B304" s="471" t="s">
        <v>189</v>
      </c>
      <c r="C304" s="165">
        <f t="shared" ref="C304:Q304" si="69">ROUND(C305+C306-C307+C308,3)</f>
        <v>0</v>
      </c>
      <c r="D304" s="166">
        <f t="shared" si="69"/>
        <v>0</v>
      </c>
      <c r="E304" s="166">
        <f t="shared" si="69"/>
        <v>0</v>
      </c>
      <c r="F304" s="167">
        <f t="shared" si="69"/>
        <v>0</v>
      </c>
      <c r="G304" s="244">
        <f t="shared" si="69"/>
        <v>0</v>
      </c>
      <c r="H304" s="165">
        <f t="shared" si="69"/>
        <v>0</v>
      </c>
      <c r="I304" s="166">
        <f t="shared" si="69"/>
        <v>0</v>
      </c>
      <c r="J304" s="166">
        <f t="shared" si="69"/>
        <v>0</v>
      </c>
      <c r="K304" s="167">
        <f t="shared" si="69"/>
        <v>0</v>
      </c>
      <c r="L304" s="244">
        <f t="shared" si="69"/>
        <v>0</v>
      </c>
      <c r="M304" s="165">
        <f t="shared" si="69"/>
        <v>0</v>
      </c>
      <c r="N304" s="166">
        <f t="shared" si="69"/>
        <v>0</v>
      </c>
      <c r="O304" s="166">
        <f t="shared" si="69"/>
        <v>0</v>
      </c>
      <c r="P304" s="168">
        <f t="shared" si="69"/>
        <v>0</v>
      </c>
      <c r="Q304" s="244">
        <f t="shared" si="69"/>
        <v>0</v>
      </c>
    </row>
    <row r="305" spans="1:17" s="25" customFormat="1" ht="30" outlineLevel="3" x14ac:dyDescent="0.25">
      <c r="A305" s="31" t="s">
        <v>110</v>
      </c>
      <c r="B305" s="472" t="s">
        <v>189</v>
      </c>
      <c r="C305" s="180">
        <f>ROUND('1. Статистика'!N191,3)</f>
        <v>0</v>
      </c>
      <c r="D305" s="181">
        <f>ROUND('1. Статистика'!O191,3)</f>
        <v>0</v>
      </c>
      <c r="E305" s="181">
        <f>ROUND('1. Статистика'!P191,3)</f>
        <v>0</v>
      </c>
      <c r="F305" s="182">
        <f>ROUND('1. Статистика'!Q191,3)</f>
        <v>0</v>
      </c>
      <c r="G305" s="172">
        <f>ROUND(SUM(C305:F305),3)</f>
        <v>0</v>
      </c>
      <c r="H305" s="180">
        <f>ROUND(C304,3)</f>
        <v>0</v>
      </c>
      <c r="I305" s="181">
        <f>ROUND(D304,3)</f>
        <v>0</v>
      </c>
      <c r="J305" s="181">
        <f>ROUND(E304,3)</f>
        <v>0</v>
      </c>
      <c r="K305" s="182">
        <f>ROUND(F304,3)</f>
        <v>0</v>
      </c>
      <c r="L305" s="172">
        <f>ROUND(SUM(H305:K305),3)</f>
        <v>0</v>
      </c>
      <c r="M305" s="180">
        <f>ROUND(H304,3)</f>
        <v>0</v>
      </c>
      <c r="N305" s="181">
        <f>ROUND(I304,3)</f>
        <v>0</v>
      </c>
      <c r="O305" s="181">
        <f>ROUND(J304,3)</f>
        <v>0</v>
      </c>
      <c r="P305" s="183">
        <f>ROUND(K304,3)</f>
        <v>0</v>
      </c>
      <c r="Q305" s="172">
        <f>ROUND(SUM(M305:P305),3)</f>
        <v>0</v>
      </c>
    </row>
    <row r="306" spans="1:17" s="25" customFormat="1" ht="45" outlineLevel="3" x14ac:dyDescent="0.25">
      <c r="A306" s="31" t="s">
        <v>111</v>
      </c>
      <c r="B306" s="472" t="s">
        <v>189</v>
      </c>
      <c r="C306" s="180">
        <f>ROUND('1. Статистика'!D77,3)</f>
        <v>0</v>
      </c>
      <c r="D306" s="181">
        <f>ROUND('1. Статистика'!E77,3)</f>
        <v>0</v>
      </c>
      <c r="E306" s="181">
        <f>ROUND('1. Статистика'!F77,3)</f>
        <v>0</v>
      </c>
      <c r="F306" s="182">
        <f>ROUND('1. Статистика'!G77,3)</f>
        <v>0</v>
      </c>
      <c r="G306" s="172">
        <f>ROUND(SUM(C306:F306),3)</f>
        <v>0</v>
      </c>
      <c r="H306" s="180">
        <f>ROUND('1. Статистика'!I77,3)</f>
        <v>0</v>
      </c>
      <c r="I306" s="181">
        <f>ROUND('1. Статистика'!J77,3)</f>
        <v>0</v>
      </c>
      <c r="J306" s="181">
        <f>ROUND('1. Статистика'!K77,3)</f>
        <v>0</v>
      </c>
      <c r="K306" s="182">
        <f>ROUND('1. Статистика'!L77,3)</f>
        <v>0</v>
      </c>
      <c r="L306" s="172">
        <f>ROUND(SUM(H306:K306),3)</f>
        <v>0</v>
      </c>
      <c r="M306" s="180">
        <f>ROUND('1. Статистика'!N77,3)</f>
        <v>0</v>
      </c>
      <c r="N306" s="181">
        <f>ROUND('1. Статистика'!O77,3)</f>
        <v>0</v>
      </c>
      <c r="O306" s="181">
        <f>ROUND('1. Статистика'!P77,3)</f>
        <v>0</v>
      </c>
      <c r="P306" s="183">
        <f>ROUND('1. Статистика'!Q77,3)</f>
        <v>0</v>
      </c>
      <c r="Q306" s="172">
        <f>ROUND(SUM(M306:P306),3)</f>
        <v>0</v>
      </c>
    </row>
    <row r="307" spans="1:17" s="25" customFormat="1" ht="30" outlineLevel="3" x14ac:dyDescent="0.25">
      <c r="A307" s="31" t="s">
        <v>112</v>
      </c>
      <c r="B307" s="472" t="s">
        <v>189</v>
      </c>
      <c r="C307" s="498"/>
      <c r="D307" s="499"/>
      <c r="E307" s="499"/>
      <c r="F307" s="500"/>
      <c r="G307" s="172">
        <f>ROUND(SUM(C307:F307),3)</f>
        <v>0</v>
      </c>
      <c r="H307" s="498"/>
      <c r="I307" s="499"/>
      <c r="J307" s="499"/>
      <c r="K307" s="500"/>
      <c r="L307" s="172">
        <f>ROUND(SUM(H307:K307),3)</f>
        <v>0</v>
      </c>
      <c r="M307" s="498"/>
      <c r="N307" s="499"/>
      <c r="O307" s="499"/>
      <c r="P307" s="501"/>
      <c r="Q307" s="172">
        <f>ROUND(SUM(M307:P307),3)</f>
        <v>0</v>
      </c>
    </row>
    <row r="308" spans="1:17" s="25" customFormat="1" ht="30" customHeight="1" outlineLevel="3" x14ac:dyDescent="0.25">
      <c r="A308" s="31" t="s">
        <v>113</v>
      </c>
      <c r="B308" s="472" t="s">
        <v>189</v>
      </c>
      <c r="C308" s="493"/>
      <c r="D308" s="494"/>
      <c r="E308" s="494"/>
      <c r="F308" s="495"/>
      <c r="G308" s="172">
        <f>ROUND(SUM(C308:F308),3)</f>
        <v>0</v>
      </c>
      <c r="H308" s="493"/>
      <c r="I308" s="494"/>
      <c r="J308" s="494"/>
      <c r="K308" s="495"/>
      <c r="L308" s="172">
        <f>ROUND(SUM(H308:K308),3)</f>
        <v>0</v>
      </c>
      <c r="M308" s="493"/>
      <c r="N308" s="494"/>
      <c r="O308" s="494"/>
      <c r="P308" s="496"/>
      <c r="Q308" s="172">
        <f>ROUND(SUM(M308:P308),3)</f>
        <v>0</v>
      </c>
    </row>
    <row r="309" spans="1:17" outlineLevel="1" x14ac:dyDescent="0.25">
      <c r="A309" s="30" t="s">
        <v>3</v>
      </c>
      <c r="B309" s="471" t="s">
        <v>189</v>
      </c>
      <c r="C309" s="165">
        <f t="shared" ref="C309:Q309" si="70">ROUND(C310+C311-C312+C313,3)</f>
        <v>0</v>
      </c>
      <c r="D309" s="166">
        <f t="shared" si="70"/>
        <v>0</v>
      </c>
      <c r="E309" s="166">
        <f t="shared" si="70"/>
        <v>0</v>
      </c>
      <c r="F309" s="167">
        <f t="shared" si="70"/>
        <v>0</v>
      </c>
      <c r="G309" s="244">
        <f t="shared" si="70"/>
        <v>0</v>
      </c>
      <c r="H309" s="165">
        <f t="shared" si="70"/>
        <v>0</v>
      </c>
      <c r="I309" s="166">
        <f t="shared" si="70"/>
        <v>0</v>
      </c>
      <c r="J309" s="166">
        <f t="shared" si="70"/>
        <v>0</v>
      </c>
      <c r="K309" s="167">
        <f t="shared" si="70"/>
        <v>0</v>
      </c>
      <c r="L309" s="244">
        <f t="shared" si="70"/>
        <v>0</v>
      </c>
      <c r="M309" s="165">
        <f t="shared" si="70"/>
        <v>0</v>
      </c>
      <c r="N309" s="166">
        <f t="shared" si="70"/>
        <v>0</v>
      </c>
      <c r="O309" s="166">
        <f t="shared" si="70"/>
        <v>0</v>
      </c>
      <c r="P309" s="168">
        <f t="shared" si="70"/>
        <v>0</v>
      </c>
      <c r="Q309" s="244">
        <f t="shared" si="70"/>
        <v>0</v>
      </c>
    </row>
    <row r="310" spans="1:17" s="25" customFormat="1" ht="30" customHeight="1" outlineLevel="3" x14ac:dyDescent="0.25">
      <c r="A310" s="31" t="s">
        <v>110</v>
      </c>
      <c r="B310" s="472" t="s">
        <v>189</v>
      </c>
      <c r="C310" s="180">
        <f>ROUND('1. Статистика'!N192,3)</f>
        <v>0</v>
      </c>
      <c r="D310" s="181">
        <f>ROUND('1. Статистика'!O192,3)</f>
        <v>0</v>
      </c>
      <c r="E310" s="181">
        <f>ROUND('1. Статистика'!P192,3)</f>
        <v>0</v>
      </c>
      <c r="F310" s="182">
        <f>ROUND('1. Статистика'!Q192,3)</f>
        <v>0</v>
      </c>
      <c r="G310" s="172">
        <f>ROUND(SUM(C310:F310),3)</f>
        <v>0</v>
      </c>
      <c r="H310" s="180">
        <f>ROUND(C309,3)</f>
        <v>0</v>
      </c>
      <c r="I310" s="181">
        <f>ROUND(D309,3)</f>
        <v>0</v>
      </c>
      <c r="J310" s="181">
        <f>ROUND(E309,3)</f>
        <v>0</v>
      </c>
      <c r="K310" s="182">
        <f>ROUND(F309,3)</f>
        <v>0</v>
      </c>
      <c r="L310" s="172">
        <f>ROUND(SUM(H310:K310),3)</f>
        <v>0</v>
      </c>
      <c r="M310" s="180">
        <f>ROUND(H309,3)</f>
        <v>0</v>
      </c>
      <c r="N310" s="181">
        <f>ROUND(I309,3)</f>
        <v>0</v>
      </c>
      <c r="O310" s="181">
        <f>ROUND(J309,3)</f>
        <v>0</v>
      </c>
      <c r="P310" s="183">
        <f>ROUND(K309,3)</f>
        <v>0</v>
      </c>
      <c r="Q310" s="172">
        <f>ROUND(SUM(M310:P310),3)</f>
        <v>0</v>
      </c>
    </row>
    <row r="311" spans="1:17" s="25" customFormat="1" ht="45" outlineLevel="3" x14ac:dyDescent="0.25">
      <c r="A311" s="31" t="s">
        <v>111</v>
      </c>
      <c r="B311" s="472" t="s">
        <v>189</v>
      </c>
      <c r="C311" s="180">
        <f>ROUND('1. Статистика'!D78,3)</f>
        <v>0</v>
      </c>
      <c r="D311" s="181">
        <f>ROUND('1. Статистика'!E78,3)</f>
        <v>0</v>
      </c>
      <c r="E311" s="181">
        <f>ROUND('1. Статистика'!F78,3)</f>
        <v>0</v>
      </c>
      <c r="F311" s="182">
        <f>ROUND('1. Статистика'!G78,3)</f>
        <v>0</v>
      </c>
      <c r="G311" s="172">
        <f>ROUND(SUM(C311:F311),3)</f>
        <v>0</v>
      </c>
      <c r="H311" s="180">
        <f>ROUND('1. Статистика'!I78,3)</f>
        <v>0</v>
      </c>
      <c r="I311" s="181">
        <f>ROUND('1. Статистика'!J78,3)</f>
        <v>0</v>
      </c>
      <c r="J311" s="181">
        <f>ROUND('1. Статистика'!K78,3)</f>
        <v>0</v>
      </c>
      <c r="K311" s="182">
        <f>ROUND('1. Статистика'!L78,3)</f>
        <v>0</v>
      </c>
      <c r="L311" s="172">
        <f>ROUND(SUM(H311:K311),3)</f>
        <v>0</v>
      </c>
      <c r="M311" s="180">
        <f>ROUND('1. Статистика'!N78,3)</f>
        <v>0</v>
      </c>
      <c r="N311" s="181">
        <f>ROUND('1. Статистика'!O78,3)</f>
        <v>0</v>
      </c>
      <c r="O311" s="181">
        <f>ROUND('1. Статистика'!P78,3)</f>
        <v>0</v>
      </c>
      <c r="P311" s="183">
        <f>ROUND('1. Статистика'!Q78,3)</f>
        <v>0</v>
      </c>
      <c r="Q311" s="172">
        <f>ROUND(SUM(M311:P311),3)</f>
        <v>0</v>
      </c>
    </row>
    <row r="312" spans="1:17" s="25" customFormat="1" ht="30" outlineLevel="3" x14ac:dyDescent="0.25">
      <c r="A312" s="31" t="s">
        <v>112</v>
      </c>
      <c r="B312" s="472" t="s">
        <v>189</v>
      </c>
      <c r="C312" s="498"/>
      <c r="D312" s="499"/>
      <c r="E312" s="499"/>
      <c r="F312" s="500"/>
      <c r="G312" s="172">
        <f>ROUND(SUM(C312:F312),3)</f>
        <v>0</v>
      </c>
      <c r="H312" s="498"/>
      <c r="I312" s="499"/>
      <c r="J312" s="499"/>
      <c r="K312" s="500"/>
      <c r="L312" s="172">
        <f>ROUND(SUM(H312:K312),3)</f>
        <v>0</v>
      </c>
      <c r="M312" s="498"/>
      <c r="N312" s="499"/>
      <c r="O312" s="499"/>
      <c r="P312" s="501"/>
      <c r="Q312" s="172">
        <f>ROUND(SUM(M312:P312),3)</f>
        <v>0</v>
      </c>
    </row>
    <row r="313" spans="1:17" s="25" customFormat="1" ht="33" customHeight="1" outlineLevel="3" x14ac:dyDescent="0.25">
      <c r="A313" s="31" t="s">
        <v>113</v>
      </c>
      <c r="B313" s="472" t="s">
        <v>189</v>
      </c>
      <c r="C313" s="493"/>
      <c r="D313" s="494"/>
      <c r="E313" s="494"/>
      <c r="F313" s="495"/>
      <c r="G313" s="172">
        <f>ROUND(SUM(C313:F313),3)</f>
        <v>0</v>
      </c>
      <c r="H313" s="493"/>
      <c r="I313" s="494"/>
      <c r="J313" s="494"/>
      <c r="K313" s="495"/>
      <c r="L313" s="172">
        <f>ROUND(SUM(H313:K313),3)</f>
        <v>0</v>
      </c>
      <c r="M313" s="493"/>
      <c r="N313" s="494"/>
      <c r="O313" s="494"/>
      <c r="P313" s="496"/>
      <c r="Q313" s="172">
        <f>ROUND(SUM(M313:P313),3)</f>
        <v>0</v>
      </c>
    </row>
    <row r="314" spans="1:17" outlineLevel="1" x14ac:dyDescent="0.25">
      <c r="A314" s="30" t="s">
        <v>4</v>
      </c>
      <c r="B314" s="471" t="s">
        <v>189</v>
      </c>
      <c r="C314" s="165">
        <f t="shared" ref="C314:Q314" si="71">ROUND(C315+C316-C317+C318,3)</f>
        <v>0</v>
      </c>
      <c r="D314" s="166">
        <f t="shared" si="71"/>
        <v>0</v>
      </c>
      <c r="E314" s="166">
        <f t="shared" si="71"/>
        <v>0</v>
      </c>
      <c r="F314" s="167">
        <f t="shared" si="71"/>
        <v>0</v>
      </c>
      <c r="G314" s="244">
        <f t="shared" si="71"/>
        <v>0</v>
      </c>
      <c r="H314" s="165">
        <f t="shared" si="71"/>
        <v>0</v>
      </c>
      <c r="I314" s="166">
        <f t="shared" si="71"/>
        <v>0</v>
      </c>
      <c r="J314" s="166">
        <f t="shared" si="71"/>
        <v>0</v>
      </c>
      <c r="K314" s="167">
        <f t="shared" si="71"/>
        <v>0</v>
      </c>
      <c r="L314" s="244">
        <f t="shared" si="71"/>
        <v>0</v>
      </c>
      <c r="M314" s="165">
        <f t="shared" si="71"/>
        <v>0</v>
      </c>
      <c r="N314" s="166">
        <f t="shared" si="71"/>
        <v>0</v>
      </c>
      <c r="O314" s="166">
        <f t="shared" si="71"/>
        <v>0</v>
      </c>
      <c r="P314" s="168">
        <f t="shared" si="71"/>
        <v>0</v>
      </c>
      <c r="Q314" s="244">
        <f t="shared" si="71"/>
        <v>0</v>
      </c>
    </row>
    <row r="315" spans="1:17" s="25" customFormat="1" ht="30" outlineLevel="3" x14ac:dyDescent="0.25">
      <c r="A315" s="31" t="s">
        <v>110</v>
      </c>
      <c r="B315" s="472" t="s">
        <v>189</v>
      </c>
      <c r="C315" s="180">
        <f>ROUND('1. Статистика'!N193,3)</f>
        <v>0</v>
      </c>
      <c r="D315" s="181">
        <f>ROUND('1. Статистика'!O193,3)</f>
        <v>0</v>
      </c>
      <c r="E315" s="181">
        <f>ROUND('1. Статистика'!P193,3)</f>
        <v>0</v>
      </c>
      <c r="F315" s="182">
        <f>ROUND('1. Статистика'!Q193,3)</f>
        <v>0</v>
      </c>
      <c r="G315" s="172">
        <f>ROUND(SUM(C315:F315),3)</f>
        <v>0</v>
      </c>
      <c r="H315" s="180">
        <f>ROUND(C314,3)</f>
        <v>0</v>
      </c>
      <c r="I315" s="181">
        <f>ROUND(D314,3)</f>
        <v>0</v>
      </c>
      <c r="J315" s="181">
        <f>ROUND(E314,3)</f>
        <v>0</v>
      </c>
      <c r="K315" s="182">
        <f>ROUND(F314,3)</f>
        <v>0</v>
      </c>
      <c r="L315" s="172">
        <f>ROUND(SUM(H315:K315),3)</f>
        <v>0</v>
      </c>
      <c r="M315" s="180">
        <f>ROUND(H314,3)</f>
        <v>0</v>
      </c>
      <c r="N315" s="181">
        <f>ROUND(I314,3)</f>
        <v>0</v>
      </c>
      <c r="O315" s="181">
        <f>ROUND(J314,3)</f>
        <v>0</v>
      </c>
      <c r="P315" s="183">
        <f>ROUND(K314,3)</f>
        <v>0</v>
      </c>
      <c r="Q315" s="172">
        <f>ROUND(SUM(M315:P315),3)</f>
        <v>0</v>
      </c>
    </row>
    <row r="316" spans="1:17" s="25" customFormat="1" ht="45" outlineLevel="3" x14ac:dyDescent="0.25">
      <c r="A316" s="31" t="s">
        <v>111</v>
      </c>
      <c r="B316" s="472" t="s">
        <v>189</v>
      </c>
      <c r="C316" s="180">
        <f>ROUND('1. Статистика'!D79,3)</f>
        <v>0</v>
      </c>
      <c r="D316" s="181">
        <f>ROUND('1. Статистика'!E79,3)</f>
        <v>0</v>
      </c>
      <c r="E316" s="181">
        <f>ROUND('1. Статистика'!F79,3)</f>
        <v>0</v>
      </c>
      <c r="F316" s="182">
        <f>ROUND('1. Статистика'!G79,3)</f>
        <v>0</v>
      </c>
      <c r="G316" s="172">
        <f>ROUND(SUM(C316:F316),3)</f>
        <v>0</v>
      </c>
      <c r="H316" s="180">
        <f>ROUND('1. Статистика'!I79,3)</f>
        <v>0</v>
      </c>
      <c r="I316" s="181">
        <f>ROUND('1. Статистика'!J79,3)</f>
        <v>0</v>
      </c>
      <c r="J316" s="181">
        <f>ROUND('1. Статистика'!K79,3)</f>
        <v>0</v>
      </c>
      <c r="K316" s="182">
        <f>ROUND('1. Статистика'!L79,3)</f>
        <v>0</v>
      </c>
      <c r="L316" s="172">
        <f>ROUND(SUM(H316:K316),3)</f>
        <v>0</v>
      </c>
      <c r="M316" s="180">
        <f>ROUND('1. Статистика'!N79,3)</f>
        <v>0</v>
      </c>
      <c r="N316" s="181">
        <f>ROUND('1. Статистика'!O79,3)</f>
        <v>0</v>
      </c>
      <c r="O316" s="181">
        <f>ROUND('1. Статистика'!P79,3)</f>
        <v>0</v>
      </c>
      <c r="P316" s="183">
        <f>ROUND('1. Статистика'!Q79,3)</f>
        <v>0</v>
      </c>
      <c r="Q316" s="172">
        <f>ROUND(SUM(M316:P316),3)</f>
        <v>0</v>
      </c>
    </row>
    <row r="317" spans="1:17" s="25" customFormat="1" ht="30" outlineLevel="3" x14ac:dyDescent="0.25">
      <c r="A317" s="31" t="s">
        <v>112</v>
      </c>
      <c r="B317" s="472" t="s">
        <v>189</v>
      </c>
      <c r="C317" s="498"/>
      <c r="D317" s="499"/>
      <c r="E317" s="499"/>
      <c r="F317" s="500"/>
      <c r="G317" s="172">
        <f>ROUND(SUM(C317:F317),3)</f>
        <v>0</v>
      </c>
      <c r="H317" s="498"/>
      <c r="I317" s="499"/>
      <c r="J317" s="499"/>
      <c r="K317" s="500"/>
      <c r="L317" s="172">
        <f>ROUND(SUM(H317:K317),3)</f>
        <v>0</v>
      </c>
      <c r="M317" s="498"/>
      <c r="N317" s="499"/>
      <c r="O317" s="499"/>
      <c r="P317" s="501"/>
      <c r="Q317" s="172">
        <f>ROUND(SUM(M317:P317),3)</f>
        <v>0</v>
      </c>
    </row>
    <row r="318" spans="1:17" s="25" customFormat="1" ht="28.15" customHeight="1" outlineLevel="3" x14ac:dyDescent="0.25">
      <c r="A318" s="31" t="s">
        <v>113</v>
      </c>
      <c r="B318" s="472" t="s">
        <v>189</v>
      </c>
      <c r="C318" s="493"/>
      <c r="D318" s="494"/>
      <c r="E318" s="494"/>
      <c r="F318" s="495"/>
      <c r="G318" s="172">
        <f>ROUND(SUM(C318:F318),3)</f>
        <v>0</v>
      </c>
      <c r="H318" s="493"/>
      <c r="I318" s="494"/>
      <c r="J318" s="494"/>
      <c r="K318" s="495"/>
      <c r="L318" s="172">
        <f>ROUND(SUM(H318:K318),3)</f>
        <v>0</v>
      </c>
      <c r="M318" s="493"/>
      <c r="N318" s="494"/>
      <c r="O318" s="494"/>
      <c r="P318" s="496"/>
      <c r="Q318" s="172">
        <f>ROUND(SUM(M318:P318),3)</f>
        <v>0</v>
      </c>
    </row>
    <row r="319" spans="1:17" outlineLevel="1" x14ac:dyDescent="0.25">
      <c r="A319" s="30" t="s">
        <v>5</v>
      </c>
      <c r="B319" s="471" t="s">
        <v>189</v>
      </c>
      <c r="C319" s="165">
        <f t="shared" ref="C319:Q319" si="72">ROUND(C320+C321-C322+C323,3)</f>
        <v>0</v>
      </c>
      <c r="D319" s="166">
        <f t="shared" si="72"/>
        <v>0</v>
      </c>
      <c r="E319" s="166">
        <f t="shared" si="72"/>
        <v>0</v>
      </c>
      <c r="F319" s="167">
        <f t="shared" si="72"/>
        <v>0</v>
      </c>
      <c r="G319" s="244">
        <f t="shared" si="72"/>
        <v>0</v>
      </c>
      <c r="H319" s="165">
        <f t="shared" si="72"/>
        <v>0</v>
      </c>
      <c r="I319" s="166">
        <f t="shared" si="72"/>
        <v>0</v>
      </c>
      <c r="J319" s="166">
        <f t="shared" si="72"/>
        <v>0</v>
      </c>
      <c r="K319" s="167">
        <f t="shared" si="72"/>
        <v>0</v>
      </c>
      <c r="L319" s="244">
        <f t="shared" si="72"/>
        <v>0</v>
      </c>
      <c r="M319" s="165">
        <f t="shared" si="72"/>
        <v>0</v>
      </c>
      <c r="N319" s="166">
        <f t="shared" si="72"/>
        <v>0</v>
      </c>
      <c r="O319" s="166">
        <f t="shared" si="72"/>
        <v>0</v>
      </c>
      <c r="P319" s="168">
        <f t="shared" si="72"/>
        <v>0</v>
      </c>
      <c r="Q319" s="244">
        <f t="shared" si="72"/>
        <v>0</v>
      </c>
    </row>
    <row r="320" spans="1:17" s="25" customFormat="1" ht="30" outlineLevel="3" x14ac:dyDescent="0.25">
      <c r="A320" s="31" t="s">
        <v>110</v>
      </c>
      <c r="B320" s="472" t="s">
        <v>189</v>
      </c>
      <c r="C320" s="180">
        <f>ROUND('1. Статистика'!N194,3)</f>
        <v>0</v>
      </c>
      <c r="D320" s="181">
        <f>ROUND('1. Статистика'!O194,3)</f>
        <v>0</v>
      </c>
      <c r="E320" s="181">
        <f>ROUND('1. Статистика'!P194,3)</f>
        <v>0</v>
      </c>
      <c r="F320" s="182">
        <f>ROUND('1. Статистика'!Q194,3)</f>
        <v>0</v>
      </c>
      <c r="G320" s="172">
        <f>ROUND(SUM(C320:F320),3)</f>
        <v>0</v>
      </c>
      <c r="H320" s="180">
        <f>ROUND(C319,3)</f>
        <v>0</v>
      </c>
      <c r="I320" s="181">
        <f>ROUND(D319,3)</f>
        <v>0</v>
      </c>
      <c r="J320" s="181">
        <f>ROUND(E319,3)</f>
        <v>0</v>
      </c>
      <c r="K320" s="182">
        <f>ROUND(F319,3)</f>
        <v>0</v>
      </c>
      <c r="L320" s="172">
        <f>ROUND(SUM(H320:K320),3)</f>
        <v>0</v>
      </c>
      <c r="M320" s="180">
        <f>ROUND(H319,3)</f>
        <v>0</v>
      </c>
      <c r="N320" s="181">
        <f>ROUND(I319,3)</f>
        <v>0</v>
      </c>
      <c r="O320" s="181">
        <f>ROUND(J319,3)</f>
        <v>0</v>
      </c>
      <c r="P320" s="183">
        <f>ROUND(K319,3)</f>
        <v>0</v>
      </c>
      <c r="Q320" s="172">
        <f>ROUND(SUM(M320:P320),3)</f>
        <v>0</v>
      </c>
    </row>
    <row r="321" spans="1:17" s="25" customFormat="1" ht="45" outlineLevel="3" x14ac:dyDescent="0.25">
      <c r="A321" s="31" t="s">
        <v>111</v>
      </c>
      <c r="B321" s="472" t="s">
        <v>189</v>
      </c>
      <c r="C321" s="180">
        <f>ROUND('1. Статистика'!D80,3)</f>
        <v>0</v>
      </c>
      <c r="D321" s="181">
        <f>ROUND('1. Статистика'!E80,3)</f>
        <v>0</v>
      </c>
      <c r="E321" s="181">
        <f>ROUND('1. Статистика'!F80,3)</f>
        <v>0</v>
      </c>
      <c r="F321" s="182">
        <f>ROUND('1. Статистика'!G80,3)</f>
        <v>0</v>
      </c>
      <c r="G321" s="172">
        <f>ROUND(SUM(C321:F321),3)</f>
        <v>0</v>
      </c>
      <c r="H321" s="180">
        <f>ROUND('1. Статистика'!I80,3)</f>
        <v>0</v>
      </c>
      <c r="I321" s="181">
        <f>ROUND('1. Статистика'!J80,3)</f>
        <v>0</v>
      </c>
      <c r="J321" s="181">
        <f>ROUND('1. Статистика'!K80,3)</f>
        <v>0</v>
      </c>
      <c r="K321" s="182">
        <f>ROUND('1. Статистика'!L80,3)</f>
        <v>0</v>
      </c>
      <c r="L321" s="172">
        <f>ROUND(SUM(H321:K321),3)</f>
        <v>0</v>
      </c>
      <c r="M321" s="180">
        <f>ROUND('1. Статистика'!N80,3)</f>
        <v>0</v>
      </c>
      <c r="N321" s="181">
        <f>ROUND('1. Статистика'!O80,3)</f>
        <v>0</v>
      </c>
      <c r="O321" s="181">
        <f>ROUND('1. Статистика'!P80,3)</f>
        <v>0</v>
      </c>
      <c r="P321" s="183">
        <f>ROUND('1. Статистика'!Q80,3)</f>
        <v>0</v>
      </c>
      <c r="Q321" s="172">
        <f>ROUND(SUM(M321:P321),3)</f>
        <v>0</v>
      </c>
    </row>
    <row r="322" spans="1:17" s="25" customFormat="1" ht="30" outlineLevel="3" x14ac:dyDescent="0.25">
      <c r="A322" s="31" t="s">
        <v>112</v>
      </c>
      <c r="B322" s="472" t="s">
        <v>189</v>
      </c>
      <c r="C322" s="498"/>
      <c r="D322" s="499"/>
      <c r="E322" s="499"/>
      <c r="F322" s="500"/>
      <c r="G322" s="172">
        <f>ROUND(SUM(C322:F322),3)</f>
        <v>0</v>
      </c>
      <c r="H322" s="498"/>
      <c r="I322" s="499"/>
      <c r="J322" s="499"/>
      <c r="K322" s="500"/>
      <c r="L322" s="172">
        <f>ROUND(SUM(H322:K322),3)</f>
        <v>0</v>
      </c>
      <c r="M322" s="498"/>
      <c r="N322" s="499"/>
      <c r="O322" s="499"/>
      <c r="P322" s="501"/>
      <c r="Q322" s="172">
        <f>ROUND(SUM(M322:P322),3)</f>
        <v>0</v>
      </c>
    </row>
    <row r="323" spans="1:17" s="25" customFormat="1" ht="28.15" customHeight="1" outlineLevel="3" x14ac:dyDescent="0.25">
      <c r="A323" s="31" t="s">
        <v>113</v>
      </c>
      <c r="B323" s="472" t="s">
        <v>189</v>
      </c>
      <c r="C323" s="493"/>
      <c r="D323" s="494"/>
      <c r="E323" s="494"/>
      <c r="F323" s="495"/>
      <c r="G323" s="172">
        <f>ROUND(SUM(C323:F323),3)</f>
        <v>0</v>
      </c>
      <c r="H323" s="493"/>
      <c r="I323" s="494"/>
      <c r="J323" s="494"/>
      <c r="K323" s="495"/>
      <c r="L323" s="172">
        <f>ROUND(SUM(H323:K323),3)</f>
        <v>0</v>
      </c>
      <c r="M323" s="493"/>
      <c r="N323" s="494"/>
      <c r="O323" s="494"/>
      <c r="P323" s="496"/>
      <c r="Q323" s="172">
        <f>ROUND(SUM(M323:P323),3)</f>
        <v>0</v>
      </c>
    </row>
    <row r="324" spans="1:17" outlineLevel="1" x14ac:dyDescent="0.25">
      <c r="A324" s="30" t="s">
        <v>6</v>
      </c>
      <c r="B324" s="471" t="s">
        <v>189</v>
      </c>
      <c r="C324" s="165">
        <f t="shared" ref="C324:Q324" si="73">ROUND(C325+C326-C327+C328,3)</f>
        <v>0</v>
      </c>
      <c r="D324" s="166">
        <f t="shared" si="73"/>
        <v>0</v>
      </c>
      <c r="E324" s="166">
        <f t="shared" si="73"/>
        <v>0</v>
      </c>
      <c r="F324" s="167">
        <f t="shared" si="73"/>
        <v>0</v>
      </c>
      <c r="G324" s="244">
        <f t="shared" si="73"/>
        <v>0</v>
      </c>
      <c r="H324" s="165">
        <f t="shared" si="73"/>
        <v>0</v>
      </c>
      <c r="I324" s="166">
        <f t="shared" si="73"/>
        <v>0</v>
      </c>
      <c r="J324" s="166">
        <f t="shared" si="73"/>
        <v>0</v>
      </c>
      <c r="K324" s="167">
        <f t="shared" si="73"/>
        <v>0</v>
      </c>
      <c r="L324" s="244">
        <f t="shared" si="73"/>
        <v>0</v>
      </c>
      <c r="M324" s="165">
        <f t="shared" si="73"/>
        <v>0</v>
      </c>
      <c r="N324" s="166">
        <f t="shared" si="73"/>
        <v>0</v>
      </c>
      <c r="O324" s="166">
        <f t="shared" si="73"/>
        <v>0</v>
      </c>
      <c r="P324" s="168">
        <f t="shared" si="73"/>
        <v>0</v>
      </c>
      <c r="Q324" s="244">
        <f t="shared" si="73"/>
        <v>0</v>
      </c>
    </row>
    <row r="325" spans="1:17" s="25" customFormat="1" ht="30" outlineLevel="3" x14ac:dyDescent="0.25">
      <c r="A325" s="31" t="s">
        <v>110</v>
      </c>
      <c r="B325" s="472" t="s">
        <v>189</v>
      </c>
      <c r="C325" s="180">
        <f>ROUND('1. Статистика'!N195,3)</f>
        <v>0</v>
      </c>
      <c r="D325" s="181">
        <f>ROUND('1. Статистика'!O195,3)</f>
        <v>0</v>
      </c>
      <c r="E325" s="181">
        <f>ROUND('1. Статистика'!P195,3)</f>
        <v>0</v>
      </c>
      <c r="F325" s="182">
        <f>ROUND('1. Статистика'!Q195,3)</f>
        <v>0</v>
      </c>
      <c r="G325" s="172">
        <f>ROUND(SUM(C325:F325),3)</f>
        <v>0</v>
      </c>
      <c r="H325" s="180">
        <f>ROUND(C324,3)</f>
        <v>0</v>
      </c>
      <c r="I325" s="181">
        <f>ROUND(D324,3)</f>
        <v>0</v>
      </c>
      <c r="J325" s="181">
        <f>ROUND(E324,3)</f>
        <v>0</v>
      </c>
      <c r="K325" s="182">
        <f>ROUND(F324,3)</f>
        <v>0</v>
      </c>
      <c r="L325" s="172">
        <f>ROUND(SUM(H325:K325),3)</f>
        <v>0</v>
      </c>
      <c r="M325" s="180">
        <f>ROUND(H324,3)</f>
        <v>0</v>
      </c>
      <c r="N325" s="181">
        <f>ROUND(I324,3)</f>
        <v>0</v>
      </c>
      <c r="O325" s="181">
        <f>ROUND(J324,3)</f>
        <v>0</v>
      </c>
      <c r="P325" s="183">
        <f>ROUND(K324,3)</f>
        <v>0</v>
      </c>
      <c r="Q325" s="172">
        <f>ROUND(SUM(M325:P325),3)</f>
        <v>0</v>
      </c>
    </row>
    <row r="326" spans="1:17" s="25" customFormat="1" ht="45" outlineLevel="3" x14ac:dyDescent="0.25">
      <c r="A326" s="31" t="s">
        <v>111</v>
      </c>
      <c r="B326" s="472" t="s">
        <v>189</v>
      </c>
      <c r="C326" s="180">
        <f>ROUND('1. Статистика'!D81,3)</f>
        <v>0</v>
      </c>
      <c r="D326" s="181">
        <f>ROUND('1. Статистика'!E81,3)</f>
        <v>0</v>
      </c>
      <c r="E326" s="181">
        <f>ROUND('1. Статистика'!F81,3)</f>
        <v>0</v>
      </c>
      <c r="F326" s="182">
        <f>ROUND('1. Статистика'!G81,3)</f>
        <v>0</v>
      </c>
      <c r="G326" s="172">
        <f>ROUND(SUM(C326:F326),3)</f>
        <v>0</v>
      </c>
      <c r="H326" s="180">
        <f>ROUND('1. Статистика'!I81,3)</f>
        <v>0</v>
      </c>
      <c r="I326" s="181">
        <f>ROUND('1. Статистика'!J81,3)</f>
        <v>0</v>
      </c>
      <c r="J326" s="181">
        <f>ROUND('1. Статистика'!K81,3)</f>
        <v>0</v>
      </c>
      <c r="K326" s="182">
        <f>ROUND('1. Статистика'!L81,3)</f>
        <v>0</v>
      </c>
      <c r="L326" s="172">
        <f>ROUND(SUM(H326:K326),3)</f>
        <v>0</v>
      </c>
      <c r="M326" s="180">
        <f>ROUND('1. Статистика'!N81,3)</f>
        <v>0</v>
      </c>
      <c r="N326" s="181">
        <f>ROUND('1. Статистика'!O81,3)</f>
        <v>0</v>
      </c>
      <c r="O326" s="181">
        <f>ROUND('1. Статистика'!P81,3)</f>
        <v>0</v>
      </c>
      <c r="P326" s="183">
        <f>ROUND('1. Статистика'!Q81,3)</f>
        <v>0</v>
      </c>
      <c r="Q326" s="172">
        <f>ROUND(SUM(M326:P326),3)</f>
        <v>0</v>
      </c>
    </row>
    <row r="327" spans="1:17" s="25" customFormat="1" ht="30" outlineLevel="3" x14ac:dyDescent="0.25">
      <c r="A327" s="31" t="s">
        <v>112</v>
      </c>
      <c r="B327" s="472" t="s">
        <v>189</v>
      </c>
      <c r="C327" s="498"/>
      <c r="D327" s="499"/>
      <c r="E327" s="499"/>
      <c r="F327" s="500"/>
      <c r="G327" s="172">
        <f>ROUND(SUM(C327:F327),3)</f>
        <v>0</v>
      </c>
      <c r="H327" s="498"/>
      <c r="I327" s="499"/>
      <c r="J327" s="499"/>
      <c r="K327" s="500"/>
      <c r="L327" s="172">
        <f>ROUND(SUM(H327:K327),3)</f>
        <v>0</v>
      </c>
      <c r="M327" s="498"/>
      <c r="N327" s="499"/>
      <c r="O327" s="499"/>
      <c r="P327" s="501"/>
      <c r="Q327" s="172">
        <f>ROUND(SUM(M327:P327),3)</f>
        <v>0</v>
      </c>
    </row>
    <row r="328" spans="1:17" s="25" customFormat="1" ht="28.15" customHeight="1" outlineLevel="3" x14ac:dyDescent="0.25">
      <c r="A328" s="31" t="s">
        <v>113</v>
      </c>
      <c r="B328" s="472" t="s">
        <v>189</v>
      </c>
      <c r="C328" s="493"/>
      <c r="D328" s="494"/>
      <c r="E328" s="494"/>
      <c r="F328" s="495"/>
      <c r="G328" s="172">
        <f>ROUND(SUM(C328:F328),3)</f>
        <v>0</v>
      </c>
      <c r="H328" s="493"/>
      <c r="I328" s="494"/>
      <c r="J328" s="494"/>
      <c r="K328" s="495"/>
      <c r="L328" s="172">
        <f>ROUND(SUM(H328:K328),3)</f>
        <v>0</v>
      </c>
      <c r="M328" s="493"/>
      <c r="N328" s="494"/>
      <c r="O328" s="494"/>
      <c r="P328" s="496"/>
      <c r="Q328" s="172">
        <f>ROUND(SUM(M328:P328),3)</f>
        <v>0</v>
      </c>
    </row>
    <row r="329" spans="1:17" outlineLevel="1" x14ac:dyDescent="0.25">
      <c r="A329" s="30" t="s">
        <v>7</v>
      </c>
      <c r="B329" s="471" t="s">
        <v>189</v>
      </c>
      <c r="C329" s="165">
        <f t="shared" ref="C329:Q329" si="74">ROUND(C330+C331-C332+C333,3)</f>
        <v>0</v>
      </c>
      <c r="D329" s="166">
        <f t="shared" si="74"/>
        <v>0</v>
      </c>
      <c r="E329" s="166">
        <f t="shared" si="74"/>
        <v>0</v>
      </c>
      <c r="F329" s="167">
        <f t="shared" si="74"/>
        <v>0</v>
      </c>
      <c r="G329" s="244">
        <f t="shared" si="74"/>
        <v>0</v>
      </c>
      <c r="H329" s="165">
        <f t="shared" si="74"/>
        <v>0</v>
      </c>
      <c r="I329" s="166">
        <f t="shared" si="74"/>
        <v>0</v>
      </c>
      <c r="J329" s="166">
        <f t="shared" si="74"/>
        <v>0</v>
      </c>
      <c r="K329" s="167">
        <f t="shared" si="74"/>
        <v>0</v>
      </c>
      <c r="L329" s="244">
        <f t="shared" si="74"/>
        <v>0</v>
      </c>
      <c r="M329" s="165">
        <f t="shared" si="74"/>
        <v>0</v>
      </c>
      <c r="N329" s="166">
        <f t="shared" si="74"/>
        <v>0</v>
      </c>
      <c r="O329" s="166">
        <f t="shared" si="74"/>
        <v>0</v>
      </c>
      <c r="P329" s="168">
        <f t="shared" si="74"/>
        <v>0</v>
      </c>
      <c r="Q329" s="244">
        <f t="shared" si="74"/>
        <v>0</v>
      </c>
    </row>
    <row r="330" spans="1:17" s="25" customFormat="1" ht="30" outlineLevel="3" x14ac:dyDescent="0.25">
      <c r="A330" s="31" t="s">
        <v>110</v>
      </c>
      <c r="B330" s="472" t="s">
        <v>189</v>
      </c>
      <c r="C330" s="180">
        <f>ROUND('1. Статистика'!N196,3)</f>
        <v>0</v>
      </c>
      <c r="D330" s="181">
        <f>ROUND('1. Статистика'!O196,3)</f>
        <v>0</v>
      </c>
      <c r="E330" s="181">
        <f>ROUND('1. Статистика'!P196,3)</f>
        <v>0</v>
      </c>
      <c r="F330" s="182">
        <f>ROUND('1. Статистика'!Q196,3)</f>
        <v>0</v>
      </c>
      <c r="G330" s="172">
        <f>ROUND(SUM(C330:F330),3)</f>
        <v>0</v>
      </c>
      <c r="H330" s="180">
        <f>ROUND(C329,3)</f>
        <v>0</v>
      </c>
      <c r="I330" s="181">
        <f>ROUND(D329,3)</f>
        <v>0</v>
      </c>
      <c r="J330" s="181">
        <f>ROUND(E329,3)</f>
        <v>0</v>
      </c>
      <c r="K330" s="182">
        <f>ROUND(F329,3)</f>
        <v>0</v>
      </c>
      <c r="L330" s="172">
        <f>ROUND(SUM(H330:K330),3)</f>
        <v>0</v>
      </c>
      <c r="M330" s="180">
        <f>ROUND(H329,3)</f>
        <v>0</v>
      </c>
      <c r="N330" s="181">
        <f>ROUND(I329,3)</f>
        <v>0</v>
      </c>
      <c r="O330" s="181">
        <f>ROUND(J329,3)</f>
        <v>0</v>
      </c>
      <c r="P330" s="183">
        <f>ROUND(K329,3)</f>
        <v>0</v>
      </c>
      <c r="Q330" s="172">
        <f>ROUND(SUM(M330:P330),3)</f>
        <v>0</v>
      </c>
    </row>
    <row r="331" spans="1:17" s="25" customFormat="1" ht="45" outlineLevel="3" x14ac:dyDescent="0.25">
      <c r="A331" s="31" t="s">
        <v>111</v>
      </c>
      <c r="B331" s="472" t="s">
        <v>189</v>
      </c>
      <c r="C331" s="180">
        <f>ROUND('1. Статистика'!D82,3)</f>
        <v>0</v>
      </c>
      <c r="D331" s="181">
        <f>ROUND('1. Статистика'!E82,3)</f>
        <v>0</v>
      </c>
      <c r="E331" s="181">
        <f>ROUND('1. Статистика'!F82,3)</f>
        <v>0</v>
      </c>
      <c r="F331" s="182">
        <f>ROUND('1. Статистика'!G82,3)</f>
        <v>0</v>
      </c>
      <c r="G331" s="172">
        <f>ROUND(SUM(C331:F331),3)</f>
        <v>0</v>
      </c>
      <c r="H331" s="180">
        <f>ROUND('1. Статистика'!I82,3)</f>
        <v>0</v>
      </c>
      <c r="I331" s="181">
        <f>ROUND('1. Статистика'!J82,3)</f>
        <v>0</v>
      </c>
      <c r="J331" s="181">
        <f>ROUND('1. Статистика'!K82,3)</f>
        <v>0</v>
      </c>
      <c r="K331" s="182">
        <f>ROUND('1. Статистика'!L82,3)</f>
        <v>0</v>
      </c>
      <c r="L331" s="172">
        <f>ROUND(SUM(H331:K331),3)</f>
        <v>0</v>
      </c>
      <c r="M331" s="180">
        <f>ROUND('1. Статистика'!N82,3)</f>
        <v>0</v>
      </c>
      <c r="N331" s="181">
        <f>ROUND('1. Статистика'!O82,3)</f>
        <v>0</v>
      </c>
      <c r="O331" s="181">
        <f>ROUND('1. Статистика'!P82,3)</f>
        <v>0</v>
      </c>
      <c r="P331" s="183">
        <f>ROUND('1. Статистика'!Q82,3)</f>
        <v>0</v>
      </c>
      <c r="Q331" s="172">
        <f>ROUND(SUM(M331:P331),3)</f>
        <v>0</v>
      </c>
    </row>
    <row r="332" spans="1:17" s="25" customFormat="1" ht="30" outlineLevel="3" x14ac:dyDescent="0.25">
      <c r="A332" s="31" t="s">
        <v>112</v>
      </c>
      <c r="B332" s="472" t="s">
        <v>189</v>
      </c>
      <c r="C332" s="498"/>
      <c r="D332" s="499"/>
      <c r="E332" s="499"/>
      <c r="F332" s="500"/>
      <c r="G332" s="172">
        <f>ROUND(SUM(C332:F332),3)</f>
        <v>0</v>
      </c>
      <c r="H332" s="498"/>
      <c r="I332" s="499"/>
      <c r="J332" s="499"/>
      <c r="K332" s="500"/>
      <c r="L332" s="172">
        <f>ROUND(SUM(H332:K332),3)</f>
        <v>0</v>
      </c>
      <c r="M332" s="498"/>
      <c r="N332" s="499"/>
      <c r="O332" s="499"/>
      <c r="P332" s="501"/>
      <c r="Q332" s="172">
        <f>ROUND(SUM(M332:P332),3)</f>
        <v>0</v>
      </c>
    </row>
    <row r="333" spans="1:17" s="25" customFormat="1" ht="28.15" customHeight="1" outlineLevel="3" x14ac:dyDescent="0.25">
      <c r="A333" s="31" t="s">
        <v>113</v>
      </c>
      <c r="B333" s="472" t="s">
        <v>189</v>
      </c>
      <c r="C333" s="493"/>
      <c r="D333" s="494"/>
      <c r="E333" s="494"/>
      <c r="F333" s="495"/>
      <c r="G333" s="172">
        <f>ROUND(SUM(C333:F333),3)</f>
        <v>0</v>
      </c>
      <c r="H333" s="493"/>
      <c r="I333" s="494"/>
      <c r="J333" s="494"/>
      <c r="K333" s="495"/>
      <c r="L333" s="172">
        <f>ROUND(SUM(H333:K333),3)</f>
        <v>0</v>
      </c>
      <c r="M333" s="493"/>
      <c r="N333" s="494"/>
      <c r="O333" s="494"/>
      <c r="P333" s="496"/>
      <c r="Q333" s="172">
        <f>ROUND(SUM(M333:P333),3)</f>
        <v>0</v>
      </c>
    </row>
    <row r="334" spans="1:17" outlineLevel="1" x14ac:dyDescent="0.25">
      <c r="A334" s="30" t="s">
        <v>8</v>
      </c>
      <c r="B334" s="471" t="s">
        <v>189</v>
      </c>
      <c r="C334" s="165">
        <f t="shared" ref="C334:Q334" si="75">ROUND(C335+C336-C337+C338,3)</f>
        <v>0</v>
      </c>
      <c r="D334" s="166">
        <f t="shared" si="75"/>
        <v>0</v>
      </c>
      <c r="E334" s="166">
        <f t="shared" si="75"/>
        <v>0</v>
      </c>
      <c r="F334" s="167">
        <f t="shared" si="75"/>
        <v>0</v>
      </c>
      <c r="G334" s="244">
        <f t="shared" si="75"/>
        <v>0</v>
      </c>
      <c r="H334" s="165">
        <f t="shared" si="75"/>
        <v>0</v>
      </c>
      <c r="I334" s="166">
        <f t="shared" si="75"/>
        <v>0</v>
      </c>
      <c r="J334" s="166">
        <f t="shared" si="75"/>
        <v>0</v>
      </c>
      <c r="K334" s="167">
        <f t="shared" si="75"/>
        <v>0</v>
      </c>
      <c r="L334" s="244">
        <f t="shared" si="75"/>
        <v>0</v>
      </c>
      <c r="M334" s="165">
        <f t="shared" si="75"/>
        <v>0</v>
      </c>
      <c r="N334" s="166">
        <f t="shared" si="75"/>
        <v>0</v>
      </c>
      <c r="O334" s="166">
        <f t="shared" si="75"/>
        <v>0</v>
      </c>
      <c r="P334" s="168">
        <f t="shared" si="75"/>
        <v>0</v>
      </c>
      <c r="Q334" s="244">
        <f t="shared" si="75"/>
        <v>0</v>
      </c>
    </row>
    <row r="335" spans="1:17" s="25" customFormat="1" ht="30" outlineLevel="3" x14ac:dyDescent="0.25">
      <c r="A335" s="31" t="s">
        <v>110</v>
      </c>
      <c r="B335" s="472" t="s">
        <v>189</v>
      </c>
      <c r="C335" s="180">
        <f>ROUND('1. Статистика'!N197,3)</f>
        <v>0</v>
      </c>
      <c r="D335" s="181">
        <f>ROUND('1. Статистика'!O197,3)</f>
        <v>0</v>
      </c>
      <c r="E335" s="181">
        <f>ROUND('1. Статистика'!P197,3)</f>
        <v>0</v>
      </c>
      <c r="F335" s="182">
        <f>ROUND('1. Статистика'!Q197,3)</f>
        <v>0</v>
      </c>
      <c r="G335" s="172">
        <f>ROUND(SUM(C335:F335),3)</f>
        <v>0</v>
      </c>
      <c r="H335" s="180">
        <f>ROUND(C334,3)</f>
        <v>0</v>
      </c>
      <c r="I335" s="181">
        <f>ROUND(D334,3)</f>
        <v>0</v>
      </c>
      <c r="J335" s="181">
        <f>ROUND(E334,3)</f>
        <v>0</v>
      </c>
      <c r="K335" s="182">
        <f>ROUND(F334,3)</f>
        <v>0</v>
      </c>
      <c r="L335" s="172">
        <f>ROUND(SUM(H335:K335),3)</f>
        <v>0</v>
      </c>
      <c r="M335" s="180">
        <f>ROUND(H334,3)</f>
        <v>0</v>
      </c>
      <c r="N335" s="181">
        <f>ROUND(I334,3)</f>
        <v>0</v>
      </c>
      <c r="O335" s="181">
        <f>ROUND(J334,3)</f>
        <v>0</v>
      </c>
      <c r="P335" s="183">
        <f>ROUND(K334,3)</f>
        <v>0</v>
      </c>
      <c r="Q335" s="172">
        <f>ROUND(SUM(M335:P335),3)</f>
        <v>0</v>
      </c>
    </row>
    <row r="336" spans="1:17" s="25" customFormat="1" ht="45" outlineLevel="3" x14ac:dyDescent="0.25">
      <c r="A336" s="31" t="s">
        <v>111</v>
      </c>
      <c r="B336" s="472" t="s">
        <v>189</v>
      </c>
      <c r="C336" s="180">
        <f>ROUND('1. Статистика'!D83,3)</f>
        <v>0</v>
      </c>
      <c r="D336" s="181">
        <f>ROUND('1. Статистика'!E83,3)</f>
        <v>0</v>
      </c>
      <c r="E336" s="181">
        <f>ROUND('1. Статистика'!F83,3)</f>
        <v>0</v>
      </c>
      <c r="F336" s="182">
        <f>ROUND('1. Статистика'!G83,3)</f>
        <v>0</v>
      </c>
      <c r="G336" s="172">
        <f>ROUND(SUM(C336:F336),3)</f>
        <v>0</v>
      </c>
      <c r="H336" s="180">
        <f>ROUND('1. Статистика'!I83,3)</f>
        <v>0</v>
      </c>
      <c r="I336" s="181">
        <f>ROUND('1. Статистика'!J83,3)</f>
        <v>0</v>
      </c>
      <c r="J336" s="181">
        <f>ROUND('1. Статистика'!K83,3)</f>
        <v>0</v>
      </c>
      <c r="K336" s="182">
        <f>ROUND('1. Статистика'!L83,3)</f>
        <v>0</v>
      </c>
      <c r="L336" s="172">
        <f>ROUND(SUM(H336:K336),3)</f>
        <v>0</v>
      </c>
      <c r="M336" s="180">
        <f>ROUND('1. Статистика'!N83,3)</f>
        <v>0</v>
      </c>
      <c r="N336" s="181">
        <f>ROUND('1. Статистика'!O83,3)</f>
        <v>0</v>
      </c>
      <c r="O336" s="181">
        <f>ROUND('1. Статистика'!P83,3)</f>
        <v>0</v>
      </c>
      <c r="P336" s="183">
        <f>ROUND('1. Статистика'!Q83,3)</f>
        <v>0</v>
      </c>
      <c r="Q336" s="172">
        <f>ROUND(SUM(M336:P336),3)</f>
        <v>0</v>
      </c>
    </row>
    <row r="337" spans="1:17" s="25" customFormat="1" ht="30" outlineLevel="3" x14ac:dyDescent="0.25">
      <c r="A337" s="31" t="s">
        <v>112</v>
      </c>
      <c r="B337" s="472" t="s">
        <v>189</v>
      </c>
      <c r="C337" s="498"/>
      <c r="D337" s="499"/>
      <c r="E337" s="499"/>
      <c r="F337" s="500"/>
      <c r="G337" s="172">
        <f>ROUND(SUM(C337:F337),3)</f>
        <v>0</v>
      </c>
      <c r="H337" s="498"/>
      <c r="I337" s="499"/>
      <c r="J337" s="499"/>
      <c r="K337" s="500"/>
      <c r="L337" s="172">
        <f>ROUND(SUM(H337:K337),3)</f>
        <v>0</v>
      </c>
      <c r="M337" s="498"/>
      <c r="N337" s="499"/>
      <c r="O337" s="499"/>
      <c r="P337" s="501"/>
      <c r="Q337" s="172">
        <f>ROUND(SUM(M337:P337),3)</f>
        <v>0</v>
      </c>
    </row>
    <row r="338" spans="1:17" s="25" customFormat="1" ht="28.15" customHeight="1" outlineLevel="3" x14ac:dyDescent="0.25">
      <c r="A338" s="31" t="s">
        <v>113</v>
      </c>
      <c r="B338" s="472" t="s">
        <v>189</v>
      </c>
      <c r="C338" s="493"/>
      <c r="D338" s="494"/>
      <c r="E338" s="494"/>
      <c r="F338" s="495"/>
      <c r="G338" s="172">
        <f>ROUND(SUM(C338:F338),3)</f>
        <v>0</v>
      </c>
      <c r="H338" s="493"/>
      <c r="I338" s="494"/>
      <c r="J338" s="494"/>
      <c r="K338" s="495"/>
      <c r="L338" s="172">
        <f>ROUND(SUM(H338:K338),3)</f>
        <v>0</v>
      </c>
      <c r="M338" s="493"/>
      <c r="N338" s="494"/>
      <c r="O338" s="494"/>
      <c r="P338" s="496"/>
      <c r="Q338" s="172">
        <f>ROUND(SUM(M338:P338),3)</f>
        <v>0</v>
      </c>
    </row>
    <row r="339" spans="1:17" outlineLevel="1" x14ac:dyDescent="0.25">
      <c r="A339" s="30" t="s">
        <v>9</v>
      </c>
      <c r="B339" s="471" t="s">
        <v>189</v>
      </c>
      <c r="C339" s="165">
        <f t="shared" ref="C339:Q339" si="76">ROUND(C340+C341-C342+C343,3)</f>
        <v>0</v>
      </c>
      <c r="D339" s="166">
        <f t="shared" si="76"/>
        <v>0</v>
      </c>
      <c r="E339" s="166">
        <f t="shared" si="76"/>
        <v>0</v>
      </c>
      <c r="F339" s="167">
        <f t="shared" si="76"/>
        <v>0</v>
      </c>
      <c r="G339" s="244">
        <f t="shared" si="76"/>
        <v>0</v>
      </c>
      <c r="H339" s="165">
        <f t="shared" si="76"/>
        <v>0</v>
      </c>
      <c r="I339" s="166">
        <f t="shared" si="76"/>
        <v>0</v>
      </c>
      <c r="J339" s="166">
        <f t="shared" si="76"/>
        <v>0</v>
      </c>
      <c r="K339" s="167">
        <f t="shared" si="76"/>
        <v>0</v>
      </c>
      <c r="L339" s="244">
        <f t="shared" si="76"/>
        <v>0</v>
      </c>
      <c r="M339" s="165">
        <f t="shared" si="76"/>
        <v>0</v>
      </c>
      <c r="N339" s="166">
        <f t="shared" si="76"/>
        <v>0</v>
      </c>
      <c r="O339" s="166">
        <f t="shared" si="76"/>
        <v>0</v>
      </c>
      <c r="P339" s="168">
        <f t="shared" si="76"/>
        <v>0</v>
      </c>
      <c r="Q339" s="244">
        <f t="shared" si="76"/>
        <v>0</v>
      </c>
    </row>
    <row r="340" spans="1:17" s="25" customFormat="1" ht="30" outlineLevel="3" x14ac:dyDescent="0.25">
      <c r="A340" s="31" t="s">
        <v>110</v>
      </c>
      <c r="B340" s="472" t="s">
        <v>189</v>
      </c>
      <c r="C340" s="180">
        <f>ROUND('1. Статистика'!N198,3)</f>
        <v>0</v>
      </c>
      <c r="D340" s="181">
        <f>ROUND('1. Статистика'!O198,3)</f>
        <v>0</v>
      </c>
      <c r="E340" s="181">
        <f>ROUND('1. Статистика'!P198,3)</f>
        <v>0</v>
      </c>
      <c r="F340" s="182">
        <f>ROUND('1. Статистика'!Q198,3)</f>
        <v>0</v>
      </c>
      <c r="G340" s="172">
        <f>ROUND(SUM(C340:F340),3)</f>
        <v>0</v>
      </c>
      <c r="H340" s="180">
        <f>ROUND(C339,3)</f>
        <v>0</v>
      </c>
      <c r="I340" s="181">
        <f>ROUND(D339,3)</f>
        <v>0</v>
      </c>
      <c r="J340" s="181">
        <f>ROUND(E339,3)</f>
        <v>0</v>
      </c>
      <c r="K340" s="182">
        <f>ROUND(F339,3)</f>
        <v>0</v>
      </c>
      <c r="L340" s="172">
        <f>ROUND(SUM(H340:K340),3)</f>
        <v>0</v>
      </c>
      <c r="M340" s="180">
        <f>ROUND(H339,3)</f>
        <v>0</v>
      </c>
      <c r="N340" s="181">
        <f>ROUND(I339,3)</f>
        <v>0</v>
      </c>
      <c r="O340" s="181">
        <f>ROUND(J339,3)</f>
        <v>0</v>
      </c>
      <c r="P340" s="183">
        <f>ROUND(K339,3)</f>
        <v>0</v>
      </c>
      <c r="Q340" s="172">
        <f>ROUND(SUM(M340:P340),3)</f>
        <v>0</v>
      </c>
    </row>
    <row r="341" spans="1:17" s="25" customFormat="1" ht="45" outlineLevel="3" x14ac:dyDescent="0.25">
      <c r="A341" s="31" t="s">
        <v>111</v>
      </c>
      <c r="B341" s="472" t="s">
        <v>189</v>
      </c>
      <c r="C341" s="180">
        <f>ROUND('1. Статистика'!D84,3)</f>
        <v>0</v>
      </c>
      <c r="D341" s="181">
        <f>ROUND('1. Статистика'!E84,3)</f>
        <v>0</v>
      </c>
      <c r="E341" s="181">
        <f>ROUND('1. Статистика'!F84,3)</f>
        <v>0</v>
      </c>
      <c r="F341" s="182">
        <f>ROUND('1. Статистика'!G84,3)</f>
        <v>0</v>
      </c>
      <c r="G341" s="172">
        <f>ROUND(SUM(C341:F341),3)</f>
        <v>0</v>
      </c>
      <c r="H341" s="180">
        <f>ROUND('1. Статистика'!I84,3)</f>
        <v>0</v>
      </c>
      <c r="I341" s="181">
        <f>ROUND('1. Статистика'!J84,3)</f>
        <v>0</v>
      </c>
      <c r="J341" s="181">
        <f>ROUND('1. Статистика'!K84,3)</f>
        <v>0</v>
      </c>
      <c r="K341" s="182">
        <f>ROUND('1. Статистика'!L84,3)</f>
        <v>0</v>
      </c>
      <c r="L341" s="172">
        <f>ROUND(SUM(H341:K341),3)</f>
        <v>0</v>
      </c>
      <c r="M341" s="180">
        <f>ROUND('1. Статистика'!N84,3)</f>
        <v>0</v>
      </c>
      <c r="N341" s="181">
        <f>ROUND('1. Статистика'!O84,3)</f>
        <v>0</v>
      </c>
      <c r="O341" s="181">
        <f>ROUND('1. Статистика'!P84,3)</f>
        <v>0</v>
      </c>
      <c r="P341" s="183">
        <f>ROUND('1. Статистика'!Q84,3)</f>
        <v>0</v>
      </c>
      <c r="Q341" s="172">
        <f>ROUND(SUM(M341:P341),3)</f>
        <v>0</v>
      </c>
    </row>
    <row r="342" spans="1:17" s="25" customFormat="1" ht="30" outlineLevel="3" x14ac:dyDescent="0.25">
      <c r="A342" s="31" t="s">
        <v>112</v>
      </c>
      <c r="B342" s="472" t="s">
        <v>189</v>
      </c>
      <c r="C342" s="498"/>
      <c r="D342" s="499"/>
      <c r="E342" s="499"/>
      <c r="F342" s="500"/>
      <c r="G342" s="172">
        <f>ROUND(SUM(C342:F342),3)</f>
        <v>0</v>
      </c>
      <c r="H342" s="498"/>
      <c r="I342" s="499"/>
      <c r="J342" s="499"/>
      <c r="K342" s="500"/>
      <c r="L342" s="172">
        <f>ROUND(SUM(H342:K342),3)</f>
        <v>0</v>
      </c>
      <c r="M342" s="498"/>
      <c r="N342" s="499"/>
      <c r="O342" s="499"/>
      <c r="P342" s="501"/>
      <c r="Q342" s="172">
        <f>ROUND(SUM(M342:P342),3)</f>
        <v>0</v>
      </c>
    </row>
    <row r="343" spans="1:17" s="25" customFormat="1" ht="28.15" customHeight="1" outlineLevel="3" x14ac:dyDescent="0.25">
      <c r="A343" s="31" t="s">
        <v>113</v>
      </c>
      <c r="B343" s="472" t="s">
        <v>189</v>
      </c>
      <c r="C343" s="493"/>
      <c r="D343" s="494"/>
      <c r="E343" s="494"/>
      <c r="F343" s="495"/>
      <c r="G343" s="172">
        <f>ROUND(SUM(C343:F343),3)</f>
        <v>0</v>
      </c>
      <c r="H343" s="493"/>
      <c r="I343" s="494"/>
      <c r="J343" s="494"/>
      <c r="K343" s="495"/>
      <c r="L343" s="172">
        <f>ROUND(SUM(H343:K343),3)</f>
        <v>0</v>
      </c>
      <c r="M343" s="493"/>
      <c r="N343" s="494"/>
      <c r="O343" s="494"/>
      <c r="P343" s="496"/>
      <c r="Q343" s="172">
        <f>ROUND(SUM(M343:P343),3)</f>
        <v>0</v>
      </c>
    </row>
    <row r="344" spans="1:17" outlineLevel="1" x14ac:dyDescent="0.25">
      <c r="A344" s="30" t="s">
        <v>10</v>
      </c>
      <c r="B344" s="471" t="s">
        <v>189</v>
      </c>
      <c r="C344" s="165">
        <f t="shared" ref="C344:Q344" si="77">ROUND(C345+C346-C347+C348,3)</f>
        <v>0</v>
      </c>
      <c r="D344" s="166">
        <f t="shared" si="77"/>
        <v>0</v>
      </c>
      <c r="E344" s="166">
        <f t="shared" si="77"/>
        <v>0</v>
      </c>
      <c r="F344" s="167">
        <f t="shared" si="77"/>
        <v>0</v>
      </c>
      <c r="G344" s="244">
        <f t="shared" si="77"/>
        <v>0</v>
      </c>
      <c r="H344" s="165">
        <f t="shared" si="77"/>
        <v>0</v>
      </c>
      <c r="I344" s="166">
        <f t="shared" si="77"/>
        <v>0</v>
      </c>
      <c r="J344" s="166">
        <f t="shared" si="77"/>
        <v>0</v>
      </c>
      <c r="K344" s="167">
        <f t="shared" si="77"/>
        <v>0</v>
      </c>
      <c r="L344" s="244">
        <f t="shared" si="77"/>
        <v>0</v>
      </c>
      <c r="M344" s="165">
        <f t="shared" si="77"/>
        <v>0</v>
      </c>
      <c r="N344" s="166">
        <f t="shared" si="77"/>
        <v>0</v>
      </c>
      <c r="O344" s="166">
        <f t="shared" si="77"/>
        <v>0</v>
      </c>
      <c r="P344" s="168">
        <f t="shared" si="77"/>
        <v>0</v>
      </c>
      <c r="Q344" s="244">
        <f t="shared" si="77"/>
        <v>0</v>
      </c>
    </row>
    <row r="345" spans="1:17" s="25" customFormat="1" ht="30" outlineLevel="3" x14ac:dyDescent="0.25">
      <c r="A345" s="31" t="s">
        <v>110</v>
      </c>
      <c r="B345" s="472" t="s">
        <v>189</v>
      </c>
      <c r="C345" s="180">
        <f>ROUND('1. Статистика'!N199,3)</f>
        <v>0</v>
      </c>
      <c r="D345" s="181">
        <f>ROUND('1. Статистика'!O199,3)</f>
        <v>0</v>
      </c>
      <c r="E345" s="181">
        <f>ROUND('1. Статистика'!P199,3)</f>
        <v>0</v>
      </c>
      <c r="F345" s="182">
        <f>ROUND('1. Статистика'!Q199,3)</f>
        <v>0</v>
      </c>
      <c r="G345" s="172">
        <f>ROUND(SUM(C345:F345),3)</f>
        <v>0</v>
      </c>
      <c r="H345" s="180">
        <f>ROUND(C344,3)</f>
        <v>0</v>
      </c>
      <c r="I345" s="181">
        <f>ROUND(D344,3)</f>
        <v>0</v>
      </c>
      <c r="J345" s="181">
        <f>ROUND(E344,3)</f>
        <v>0</v>
      </c>
      <c r="K345" s="182">
        <f>ROUND(F344,3)</f>
        <v>0</v>
      </c>
      <c r="L345" s="172">
        <f>ROUND(SUM(H345:K345),3)</f>
        <v>0</v>
      </c>
      <c r="M345" s="180">
        <f>ROUND(H344,3)</f>
        <v>0</v>
      </c>
      <c r="N345" s="181">
        <f>ROUND(I344,3)</f>
        <v>0</v>
      </c>
      <c r="O345" s="181">
        <f>ROUND(J344,3)</f>
        <v>0</v>
      </c>
      <c r="P345" s="183">
        <f>ROUND(K344,3)</f>
        <v>0</v>
      </c>
      <c r="Q345" s="172">
        <f>ROUND(SUM(M345:P345),3)</f>
        <v>0</v>
      </c>
    </row>
    <row r="346" spans="1:17" s="25" customFormat="1" ht="45" outlineLevel="3" x14ac:dyDescent="0.25">
      <c r="A346" s="31" t="s">
        <v>111</v>
      </c>
      <c r="B346" s="472" t="s">
        <v>189</v>
      </c>
      <c r="C346" s="180">
        <f>ROUND('1. Статистика'!D85,3)</f>
        <v>0</v>
      </c>
      <c r="D346" s="181">
        <f>ROUND('1. Статистика'!E85,3)</f>
        <v>0</v>
      </c>
      <c r="E346" s="181">
        <f>ROUND('1. Статистика'!F85,3)</f>
        <v>0</v>
      </c>
      <c r="F346" s="182">
        <f>ROUND('1. Статистика'!G85,3)</f>
        <v>0</v>
      </c>
      <c r="G346" s="172">
        <f>ROUND(SUM(C346:F346),3)</f>
        <v>0</v>
      </c>
      <c r="H346" s="180">
        <f>ROUND('1. Статистика'!I85,3)</f>
        <v>0</v>
      </c>
      <c r="I346" s="181">
        <f>ROUND('1. Статистика'!J85,3)</f>
        <v>0</v>
      </c>
      <c r="J346" s="181">
        <f>ROUND('1. Статистика'!K85,3)</f>
        <v>0</v>
      </c>
      <c r="K346" s="182">
        <f>ROUND('1. Статистика'!L85,3)</f>
        <v>0</v>
      </c>
      <c r="L346" s="172">
        <f>ROUND(SUM(H346:K346),3)</f>
        <v>0</v>
      </c>
      <c r="M346" s="180">
        <f>ROUND('1. Статистика'!N85,3)</f>
        <v>0</v>
      </c>
      <c r="N346" s="181">
        <f>ROUND('1. Статистика'!O85,3)</f>
        <v>0</v>
      </c>
      <c r="O346" s="181">
        <f>ROUND('1. Статистика'!P85,3)</f>
        <v>0</v>
      </c>
      <c r="P346" s="183">
        <f>ROUND('1. Статистика'!Q85,3)</f>
        <v>0</v>
      </c>
      <c r="Q346" s="172">
        <f>ROUND(SUM(M346:P346),3)</f>
        <v>0</v>
      </c>
    </row>
    <row r="347" spans="1:17" s="25" customFormat="1" ht="30" outlineLevel="3" x14ac:dyDescent="0.25">
      <c r="A347" s="31" t="s">
        <v>112</v>
      </c>
      <c r="B347" s="472" t="s">
        <v>189</v>
      </c>
      <c r="C347" s="498"/>
      <c r="D347" s="499"/>
      <c r="E347" s="499"/>
      <c r="F347" s="500"/>
      <c r="G347" s="172">
        <f>ROUND(SUM(C347:F347),3)</f>
        <v>0</v>
      </c>
      <c r="H347" s="498"/>
      <c r="I347" s="499"/>
      <c r="J347" s="499"/>
      <c r="K347" s="500"/>
      <c r="L347" s="172">
        <f>ROUND(SUM(H347:K347),3)</f>
        <v>0</v>
      </c>
      <c r="M347" s="498"/>
      <c r="N347" s="499"/>
      <c r="O347" s="499"/>
      <c r="P347" s="501"/>
      <c r="Q347" s="172">
        <f>ROUND(SUM(M347:P347),3)</f>
        <v>0</v>
      </c>
    </row>
    <row r="348" spans="1:17" s="25" customFormat="1" ht="28.15" customHeight="1" outlineLevel="3" x14ac:dyDescent="0.25">
      <c r="A348" s="31" t="s">
        <v>113</v>
      </c>
      <c r="B348" s="472" t="s">
        <v>189</v>
      </c>
      <c r="C348" s="493"/>
      <c r="D348" s="494"/>
      <c r="E348" s="494"/>
      <c r="F348" s="495"/>
      <c r="G348" s="172">
        <f>ROUND(SUM(C348:F348),3)</f>
        <v>0</v>
      </c>
      <c r="H348" s="493"/>
      <c r="I348" s="494"/>
      <c r="J348" s="494"/>
      <c r="K348" s="495"/>
      <c r="L348" s="172">
        <f>ROUND(SUM(H348:K348),3)</f>
        <v>0</v>
      </c>
      <c r="M348" s="493"/>
      <c r="N348" s="494"/>
      <c r="O348" s="494"/>
      <c r="P348" s="496"/>
      <c r="Q348" s="172">
        <f>ROUND(SUM(M348:P348),3)</f>
        <v>0</v>
      </c>
    </row>
    <row r="349" spans="1:17" s="36" customFormat="1" x14ac:dyDescent="0.25">
      <c r="A349" s="242" t="s">
        <v>115</v>
      </c>
      <c r="B349" s="474" t="s">
        <v>189</v>
      </c>
      <c r="C349" s="238">
        <f t="shared" ref="C349:Q349" si="78">ROUND(C350+C355+C360+C365+C370+C375+C380+C385+C390+C395+C400,3)</f>
        <v>0</v>
      </c>
      <c r="D349" s="239">
        <f t="shared" si="78"/>
        <v>0</v>
      </c>
      <c r="E349" s="239">
        <f t="shared" si="78"/>
        <v>0</v>
      </c>
      <c r="F349" s="240">
        <f t="shared" si="78"/>
        <v>0</v>
      </c>
      <c r="G349" s="160">
        <f t="shared" si="78"/>
        <v>0</v>
      </c>
      <c r="H349" s="238">
        <f t="shared" si="78"/>
        <v>0</v>
      </c>
      <c r="I349" s="239">
        <f t="shared" si="78"/>
        <v>0</v>
      </c>
      <c r="J349" s="239">
        <f t="shared" si="78"/>
        <v>0</v>
      </c>
      <c r="K349" s="240">
        <f t="shared" si="78"/>
        <v>0</v>
      </c>
      <c r="L349" s="160">
        <f t="shared" si="78"/>
        <v>0</v>
      </c>
      <c r="M349" s="238">
        <f t="shared" si="78"/>
        <v>0</v>
      </c>
      <c r="N349" s="239">
        <f t="shared" si="78"/>
        <v>0</v>
      </c>
      <c r="O349" s="239">
        <f t="shared" si="78"/>
        <v>0</v>
      </c>
      <c r="P349" s="241">
        <f t="shared" si="78"/>
        <v>0</v>
      </c>
      <c r="Q349" s="160">
        <f t="shared" si="78"/>
        <v>0</v>
      </c>
    </row>
    <row r="350" spans="1:17" outlineLevel="1" x14ac:dyDescent="0.25">
      <c r="A350" s="30" t="s">
        <v>0</v>
      </c>
      <c r="B350" s="471" t="s">
        <v>189</v>
      </c>
      <c r="C350" s="165">
        <f t="shared" ref="C350:Q350" si="79">ROUND(C351+C352-C353+C354,3)</f>
        <v>0</v>
      </c>
      <c r="D350" s="166">
        <f t="shared" si="79"/>
        <v>0</v>
      </c>
      <c r="E350" s="166">
        <f t="shared" si="79"/>
        <v>0</v>
      </c>
      <c r="F350" s="167">
        <f t="shared" si="79"/>
        <v>0</v>
      </c>
      <c r="G350" s="244">
        <f t="shared" si="79"/>
        <v>0</v>
      </c>
      <c r="H350" s="165">
        <f t="shared" si="79"/>
        <v>0</v>
      </c>
      <c r="I350" s="166">
        <f t="shared" si="79"/>
        <v>0</v>
      </c>
      <c r="J350" s="166">
        <f t="shared" si="79"/>
        <v>0</v>
      </c>
      <c r="K350" s="167">
        <f t="shared" si="79"/>
        <v>0</v>
      </c>
      <c r="L350" s="244">
        <f t="shared" si="79"/>
        <v>0</v>
      </c>
      <c r="M350" s="165">
        <f t="shared" si="79"/>
        <v>0</v>
      </c>
      <c r="N350" s="166">
        <f t="shared" si="79"/>
        <v>0</v>
      </c>
      <c r="O350" s="166">
        <f t="shared" si="79"/>
        <v>0</v>
      </c>
      <c r="P350" s="168">
        <f t="shared" si="79"/>
        <v>0</v>
      </c>
      <c r="Q350" s="244">
        <f t="shared" si="79"/>
        <v>0</v>
      </c>
    </row>
    <row r="351" spans="1:17" s="25" customFormat="1" ht="30" outlineLevel="3" x14ac:dyDescent="0.25">
      <c r="A351" s="31" t="s">
        <v>110</v>
      </c>
      <c r="B351" s="472" t="s">
        <v>189</v>
      </c>
      <c r="C351" s="180">
        <f>ROUND('1. Статистика'!N201,3)</f>
        <v>0</v>
      </c>
      <c r="D351" s="181">
        <f>ROUND('1. Статистика'!O201,3)</f>
        <v>0</v>
      </c>
      <c r="E351" s="181">
        <f>ROUND('1. Статистика'!P201,3)</f>
        <v>0</v>
      </c>
      <c r="F351" s="182">
        <f>ROUND('1. Статистика'!Q201,3)</f>
        <v>0</v>
      </c>
      <c r="G351" s="172">
        <f>ROUND(SUM(C351:F351),3)</f>
        <v>0</v>
      </c>
      <c r="H351" s="180">
        <f>ROUND(C350,3)</f>
        <v>0</v>
      </c>
      <c r="I351" s="181">
        <f>ROUND(D350,3)</f>
        <v>0</v>
      </c>
      <c r="J351" s="181">
        <f>ROUND(E350,3)</f>
        <v>0</v>
      </c>
      <c r="K351" s="182">
        <f>ROUND(F350,3)</f>
        <v>0</v>
      </c>
      <c r="L351" s="172">
        <f>ROUND(SUM(H351:K351),3)</f>
        <v>0</v>
      </c>
      <c r="M351" s="180">
        <f>ROUND(H350,3)</f>
        <v>0</v>
      </c>
      <c r="N351" s="181">
        <f>ROUND(I350,3)</f>
        <v>0</v>
      </c>
      <c r="O351" s="181">
        <f>ROUND(J350,3)</f>
        <v>0</v>
      </c>
      <c r="P351" s="183">
        <f>ROUND(K350,3)</f>
        <v>0</v>
      </c>
      <c r="Q351" s="172">
        <f>ROUND(SUM(M351:P351),3)</f>
        <v>0</v>
      </c>
    </row>
    <row r="352" spans="1:17" s="25" customFormat="1" ht="45" outlineLevel="3" x14ac:dyDescent="0.25">
      <c r="A352" s="31" t="s">
        <v>111</v>
      </c>
      <c r="B352" s="472" t="s">
        <v>189</v>
      </c>
      <c r="C352" s="180">
        <f>ROUND('1. Статистика'!D88,3)</f>
        <v>0</v>
      </c>
      <c r="D352" s="181">
        <f>ROUND('1. Статистика'!E88,3)</f>
        <v>0</v>
      </c>
      <c r="E352" s="181">
        <f>ROUND('1. Статистика'!F88,3)</f>
        <v>0</v>
      </c>
      <c r="F352" s="182">
        <f>ROUND('1. Статистика'!G88,3)</f>
        <v>0</v>
      </c>
      <c r="G352" s="172">
        <f>ROUND(SUM(C352:F352),3)</f>
        <v>0</v>
      </c>
      <c r="H352" s="180">
        <f>ROUND('1. Статистика'!I88,3)</f>
        <v>0</v>
      </c>
      <c r="I352" s="181">
        <f>ROUND('1. Статистика'!J88,3)</f>
        <v>0</v>
      </c>
      <c r="J352" s="181">
        <f>ROUND('1. Статистика'!K88,3)</f>
        <v>0</v>
      </c>
      <c r="K352" s="182">
        <f>ROUND('1. Статистика'!L88,3)</f>
        <v>0</v>
      </c>
      <c r="L352" s="172">
        <f>ROUND(SUM(H352:K352),3)</f>
        <v>0</v>
      </c>
      <c r="M352" s="180">
        <f>ROUND('1. Статистика'!N88,3)</f>
        <v>0</v>
      </c>
      <c r="N352" s="181">
        <f>ROUND('1. Статистика'!O88,3)</f>
        <v>0</v>
      </c>
      <c r="O352" s="181">
        <f>ROUND('1. Статистика'!P88,3)</f>
        <v>0</v>
      </c>
      <c r="P352" s="183">
        <f>ROUND('1. Статистика'!Q88,3)</f>
        <v>0</v>
      </c>
      <c r="Q352" s="172">
        <f>ROUND(SUM(M352:P352),3)</f>
        <v>0</v>
      </c>
    </row>
    <row r="353" spans="1:17" s="25" customFormat="1" ht="30" outlineLevel="3" x14ac:dyDescent="0.25">
      <c r="A353" s="31" t="s">
        <v>112</v>
      </c>
      <c r="B353" s="472" t="s">
        <v>189</v>
      </c>
      <c r="C353" s="498"/>
      <c r="D353" s="499"/>
      <c r="E353" s="499"/>
      <c r="F353" s="500"/>
      <c r="G353" s="172">
        <f>ROUND(SUM(C353:F353),3)</f>
        <v>0</v>
      </c>
      <c r="H353" s="498"/>
      <c r="I353" s="499"/>
      <c r="J353" s="499"/>
      <c r="K353" s="500"/>
      <c r="L353" s="172">
        <f>ROUND(SUM(H353:K353),3)</f>
        <v>0</v>
      </c>
      <c r="M353" s="498"/>
      <c r="N353" s="499"/>
      <c r="O353" s="499"/>
      <c r="P353" s="501"/>
      <c r="Q353" s="172">
        <f>ROUND(SUM(M353:P353),3)</f>
        <v>0</v>
      </c>
    </row>
    <row r="354" spans="1:17" s="25" customFormat="1" ht="28.15" customHeight="1" outlineLevel="3" x14ac:dyDescent="0.25">
      <c r="A354" s="31" t="s">
        <v>113</v>
      </c>
      <c r="B354" s="472" t="s">
        <v>189</v>
      </c>
      <c r="C354" s="493"/>
      <c r="D354" s="494"/>
      <c r="E354" s="494"/>
      <c r="F354" s="495"/>
      <c r="G354" s="172">
        <f>ROUND(SUM(C354:F354),3)</f>
        <v>0</v>
      </c>
      <c r="H354" s="493"/>
      <c r="I354" s="494"/>
      <c r="J354" s="494"/>
      <c r="K354" s="495"/>
      <c r="L354" s="172">
        <f>ROUND(SUM(H354:K354),3)</f>
        <v>0</v>
      </c>
      <c r="M354" s="493"/>
      <c r="N354" s="494"/>
      <c r="O354" s="494"/>
      <c r="P354" s="496"/>
      <c r="Q354" s="172">
        <f>ROUND(SUM(M354:P354),3)</f>
        <v>0</v>
      </c>
    </row>
    <row r="355" spans="1:17" outlineLevel="1" x14ac:dyDescent="0.25">
      <c r="A355" s="30" t="s">
        <v>1</v>
      </c>
      <c r="B355" s="471" t="s">
        <v>189</v>
      </c>
      <c r="C355" s="165">
        <f t="shared" ref="C355:Q355" si="80">ROUND(C356+C357-C358+C359,3)</f>
        <v>0</v>
      </c>
      <c r="D355" s="166">
        <f t="shared" si="80"/>
        <v>0</v>
      </c>
      <c r="E355" s="166">
        <f t="shared" si="80"/>
        <v>0</v>
      </c>
      <c r="F355" s="167">
        <f t="shared" si="80"/>
        <v>0</v>
      </c>
      <c r="G355" s="244">
        <f t="shared" si="80"/>
        <v>0</v>
      </c>
      <c r="H355" s="165">
        <f t="shared" si="80"/>
        <v>0</v>
      </c>
      <c r="I355" s="166">
        <f t="shared" si="80"/>
        <v>0</v>
      </c>
      <c r="J355" s="166">
        <f t="shared" si="80"/>
        <v>0</v>
      </c>
      <c r="K355" s="167">
        <f t="shared" si="80"/>
        <v>0</v>
      </c>
      <c r="L355" s="244">
        <f t="shared" si="80"/>
        <v>0</v>
      </c>
      <c r="M355" s="165">
        <f t="shared" si="80"/>
        <v>0</v>
      </c>
      <c r="N355" s="166">
        <f t="shared" si="80"/>
        <v>0</v>
      </c>
      <c r="O355" s="166">
        <f t="shared" si="80"/>
        <v>0</v>
      </c>
      <c r="P355" s="168">
        <f t="shared" si="80"/>
        <v>0</v>
      </c>
      <c r="Q355" s="244">
        <f t="shared" si="80"/>
        <v>0</v>
      </c>
    </row>
    <row r="356" spans="1:17" s="25" customFormat="1" ht="30" outlineLevel="3" x14ac:dyDescent="0.25">
      <c r="A356" s="31" t="s">
        <v>110</v>
      </c>
      <c r="B356" s="472" t="s">
        <v>189</v>
      </c>
      <c r="C356" s="180">
        <f>ROUND('1. Статистика'!N202,3)</f>
        <v>0</v>
      </c>
      <c r="D356" s="181">
        <f>ROUND('1. Статистика'!O202,3)</f>
        <v>0</v>
      </c>
      <c r="E356" s="181">
        <f>ROUND('1. Статистика'!P202,3)</f>
        <v>0</v>
      </c>
      <c r="F356" s="182">
        <f>ROUND('1. Статистика'!Q202,3)</f>
        <v>0</v>
      </c>
      <c r="G356" s="172">
        <f>ROUND(SUM(C356:F356),3)</f>
        <v>0</v>
      </c>
      <c r="H356" s="180">
        <f>ROUND(C355,3)</f>
        <v>0</v>
      </c>
      <c r="I356" s="181">
        <f>ROUND(D355,3)</f>
        <v>0</v>
      </c>
      <c r="J356" s="181">
        <f>ROUND(E355,3)</f>
        <v>0</v>
      </c>
      <c r="K356" s="182">
        <f>ROUND(F355,3)</f>
        <v>0</v>
      </c>
      <c r="L356" s="172">
        <f>ROUND(SUM(H356:K356),3)</f>
        <v>0</v>
      </c>
      <c r="M356" s="180">
        <f>ROUND(H355,3)</f>
        <v>0</v>
      </c>
      <c r="N356" s="181">
        <f>ROUND(I355,3)</f>
        <v>0</v>
      </c>
      <c r="O356" s="181">
        <f>ROUND(J355,3)</f>
        <v>0</v>
      </c>
      <c r="P356" s="183">
        <f>ROUND(K355,3)</f>
        <v>0</v>
      </c>
      <c r="Q356" s="172">
        <f>ROUND(SUM(M356:P356),3)</f>
        <v>0</v>
      </c>
    </row>
    <row r="357" spans="1:17" s="25" customFormat="1" ht="45" outlineLevel="3" x14ac:dyDescent="0.25">
      <c r="A357" s="31" t="s">
        <v>111</v>
      </c>
      <c r="B357" s="472" t="s">
        <v>189</v>
      </c>
      <c r="C357" s="180">
        <f>ROUND('1. Статистика'!D89,3)</f>
        <v>0</v>
      </c>
      <c r="D357" s="181">
        <f>ROUND('1. Статистика'!E89,3)</f>
        <v>0</v>
      </c>
      <c r="E357" s="181">
        <f>ROUND('1. Статистика'!F89,3)</f>
        <v>0</v>
      </c>
      <c r="F357" s="182">
        <f>ROUND('1. Статистика'!G89,3)</f>
        <v>0</v>
      </c>
      <c r="G357" s="172">
        <f>ROUND(SUM(C357:F357),3)</f>
        <v>0</v>
      </c>
      <c r="H357" s="180">
        <f>ROUND('1. Статистика'!I89,3)</f>
        <v>0</v>
      </c>
      <c r="I357" s="181">
        <f>ROUND('1. Статистика'!J89,3)</f>
        <v>0</v>
      </c>
      <c r="J357" s="181">
        <f>ROUND('1. Статистика'!K89,3)</f>
        <v>0</v>
      </c>
      <c r="K357" s="182">
        <f>ROUND('1. Статистика'!L89,3)</f>
        <v>0</v>
      </c>
      <c r="L357" s="172">
        <f>ROUND(SUM(H357:K357),3)</f>
        <v>0</v>
      </c>
      <c r="M357" s="180">
        <f>ROUND('1. Статистика'!N89,3)</f>
        <v>0</v>
      </c>
      <c r="N357" s="181">
        <f>ROUND('1. Статистика'!O89,3)</f>
        <v>0</v>
      </c>
      <c r="O357" s="181">
        <f>ROUND('1. Статистика'!P89,3)</f>
        <v>0</v>
      </c>
      <c r="P357" s="183">
        <f>ROUND('1. Статистика'!Q89,3)</f>
        <v>0</v>
      </c>
      <c r="Q357" s="172">
        <f>ROUND(SUM(M357:P357),3)</f>
        <v>0</v>
      </c>
    </row>
    <row r="358" spans="1:17" s="25" customFormat="1" ht="30" outlineLevel="3" x14ac:dyDescent="0.25">
      <c r="A358" s="31" t="s">
        <v>112</v>
      </c>
      <c r="B358" s="472" t="s">
        <v>189</v>
      </c>
      <c r="C358" s="498"/>
      <c r="D358" s="499"/>
      <c r="E358" s="499"/>
      <c r="F358" s="500"/>
      <c r="G358" s="172">
        <f>ROUND(SUM(C358:F358),3)</f>
        <v>0</v>
      </c>
      <c r="H358" s="498"/>
      <c r="I358" s="499"/>
      <c r="J358" s="499"/>
      <c r="K358" s="500"/>
      <c r="L358" s="172">
        <f>ROUND(SUM(H358:K358),3)</f>
        <v>0</v>
      </c>
      <c r="M358" s="498"/>
      <c r="N358" s="499"/>
      <c r="O358" s="499"/>
      <c r="P358" s="501"/>
      <c r="Q358" s="172">
        <f>ROUND(SUM(M358:P358),3)</f>
        <v>0</v>
      </c>
    </row>
    <row r="359" spans="1:17" s="25" customFormat="1" ht="28.15" customHeight="1" outlineLevel="3" x14ac:dyDescent="0.25">
      <c r="A359" s="31" t="s">
        <v>113</v>
      </c>
      <c r="B359" s="472" t="s">
        <v>189</v>
      </c>
      <c r="C359" s="493"/>
      <c r="D359" s="494"/>
      <c r="E359" s="494"/>
      <c r="F359" s="495"/>
      <c r="G359" s="172">
        <f>ROUND(SUM(C359:F359),3)</f>
        <v>0</v>
      </c>
      <c r="H359" s="493"/>
      <c r="I359" s="494"/>
      <c r="J359" s="494"/>
      <c r="K359" s="495"/>
      <c r="L359" s="172">
        <f>ROUND(SUM(H359:K359),3)</f>
        <v>0</v>
      </c>
      <c r="M359" s="493"/>
      <c r="N359" s="494"/>
      <c r="O359" s="494"/>
      <c r="P359" s="496"/>
      <c r="Q359" s="172">
        <f>ROUND(SUM(M359:P359),3)</f>
        <v>0</v>
      </c>
    </row>
    <row r="360" spans="1:17" outlineLevel="1" x14ac:dyDescent="0.25">
      <c r="A360" s="30" t="s">
        <v>2</v>
      </c>
      <c r="B360" s="471" t="s">
        <v>189</v>
      </c>
      <c r="C360" s="165">
        <f t="shared" ref="C360:Q360" si="81">ROUND(C361+C362-C363+C364,3)</f>
        <v>0</v>
      </c>
      <c r="D360" s="166">
        <f t="shared" si="81"/>
        <v>0</v>
      </c>
      <c r="E360" s="166">
        <f t="shared" si="81"/>
        <v>0</v>
      </c>
      <c r="F360" s="167">
        <f t="shared" si="81"/>
        <v>0</v>
      </c>
      <c r="G360" s="244">
        <f t="shared" si="81"/>
        <v>0</v>
      </c>
      <c r="H360" s="165">
        <f t="shared" si="81"/>
        <v>0</v>
      </c>
      <c r="I360" s="166">
        <f t="shared" si="81"/>
        <v>0</v>
      </c>
      <c r="J360" s="166">
        <f t="shared" si="81"/>
        <v>0</v>
      </c>
      <c r="K360" s="167">
        <f t="shared" si="81"/>
        <v>0</v>
      </c>
      <c r="L360" s="244">
        <f t="shared" si="81"/>
        <v>0</v>
      </c>
      <c r="M360" s="165">
        <f t="shared" si="81"/>
        <v>0</v>
      </c>
      <c r="N360" s="166">
        <f t="shared" si="81"/>
        <v>0</v>
      </c>
      <c r="O360" s="166">
        <f t="shared" si="81"/>
        <v>0</v>
      </c>
      <c r="P360" s="168">
        <f t="shared" si="81"/>
        <v>0</v>
      </c>
      <c r="Q360" s="244">
        <f t="shared" si="81"/>
        <v>0</v>
      </c>
    </row>
    <row r="361" spans="1:17" s="25" customFormat="1" ht="30" outlineLevel="3" x14ac:dyDescent="0.25">
      <c r="A361" s="31" t="s">
        <v>110</v>
      </c>
      <c r="B361" s="472" t="s">
        <v>189</v>
      </c>
      <c r="C361" s="180">
        <f>ROUND('1. Статистика'!N203,3)</f>
        <v>0</v>
      </c>
      <c r="D361" s="181">
        <f>ROUND('1. Статистика'!O203,3)</f>
        <v>0</v>
      </c>
      <c r="E361" s="181">
        <f>ROUND('1. Статистика'!P203,3)</f>
        <v>0</v>
      </c>
      <c r="F361" s="182">
        <f>ROUND('1. Статистика'!Q203,3)</f>
        <v>0</v>
      </c>
      <c r="G361" s="172">
        <f>ROUND(SUM(C361:F361),3)</f>
        <v>0</v>
      </c>
      <c r="H361" s="180">
        <f>ROUND(C360,3)</f>
        <v>0</v>
      </c>
      <c r="I361" s="181">
        <f>ROUND(D360,3)</f>
        <v>0</v>
      </c>
      <c r="J361" s="181">
        <f>ROUND(E360,3)</f>
        <v>0</v>
      </c>
      <c r="K361" s="182">
        <f>ROUND(F360,3)</f>
        <v>0</v>
      </c>
      <c r="L361" s="172">
        <f>ROUND(SUM(H361:K361),3)</f>
        <v>0</v>
      </c>
      <c r="M361" s="180">
        <f>ROUND(H360,3)</f>
        <v>0</v>
      </c>
      <c r="N361" s="181">
        <f>ROUND(I360,3)</f>
        <v>0</v>
      </c>
      <c r="O361" s="181">
        <f>ROUND(J360,3)</f>
        <v>0</v>
      </c>
      <c r="P361" s="183">
        <f>ROUND(K360,3)</f>
        <v>0</v>
      </c>
      <c r="Q361" s="172">
        <f>ROUND(SUM(M361:P361),3)</f>
        <v>0</v>
      </c>
    </row>
    <row r="362" spans="1:17" s="25" customFormat="1" ht="45" outlineLevel="3" x14ac:dyDescent="0.25">
      <c r="A362" s="31" t="s">
        <v>111</v>
      </c>
      <c r="B362" s="472" t="s">
        <v>189</v>
      </c>
      <c r="C362" s="180">
        <f>ROUND('1. Статистика'!D90,3)</f>
        <v>0</v>
      </c>
      <c r="D362" s="181">
        <f>ROUND('1. Статистика'!E90,3)</f>
        <v>0</v>
      </c>
      <c r="E362" s="181">
        <f>ROUND('1. Статистика'!F90,3)</f>
        <v>0</v>
      </c>
      <c r="F362" s="182">
        <f>ROUND('1. Статистика'!G90,3)</f>
        <v>0</v>
      </c>
      <c r="G362" s="172">
        <f>ROUND(SUM(C362:F362),3)</f>
        <v>0</v>
      </c>
      <c r="H362" s="180">
        <f>ROUND('1. Статистика'!I90,3)</f>
        <v>0</v>
      </c>
      <c r="I362" s="181">
        <f>ROUND('1. Статистика'!J90,3)</f>
        <v>0</v>
      </c>
      <c r="J362" s="181">
        <f>ROUND('1. Статистика'!K90,3)</f>
        <v>0</v>
      </c>
      <c r="K362" s="182">
        <f>ROUND('1. Статистика'!L90,3)</f>
        <v>0</v>
      </c>
      <c r="L362" s="172">
        <f>ROUND(SUM(H362:K362),3)</f>
        <v>0</v>
      </c>
      <c r="M362" s="180">
        <f>ROUND('1. Статистика'!N90,3)</f>
        <v>0</v>
      </c>
      <c r="N362" s="181">
        <f>ROUND('1. Статистика'!O90,3)</f>
        <v>0</v>
      </c>
      <c r="O362" s="181">
        <f>ROUND('1. Статистика'!P90,3)</f>
        <v>0</v>
      </c>
      <c r="P362" s="183">
        <f>ROUND('1. Статистика'!Q90,3)</f>
        <v>0</v>
      </c>
      <c r="Q362" s="172">
        <f>ROUND(SUM(M362:P362),3)</f>
        <v>0</v>
      </c>
    </row>
    <row r="363" spans="1:17" s="25" customFormat="1" ht="30" outlineLevel="3" x14ac:dyDescent="0.25">
      <c r="A363" s="31" t="s">
        <v>112</v>
      </c>
      <c r="B363" s="472" t="s">
        <v>189</v>
      </c>
      <c r="C363" s="498"/>
      <c r="D363" s="499"/>
      <c r="E363" s="499"/>
      <c r="F363" s="500"/>
      <c r="G363" s="172">
        <f>ROUND(SUM(C363:F363),3)</f>
        <v>0</v>
      </c>
      <c r="H363" s="498"/>
      <c r="I363" s="499"/>
      <c r="J363" s="499"/>
      <c r="K363" s="500"/>
      <c r="L363" s="172">
        <f>ROUND(SUM(H363:K363),3)</f>
        <v>0</v>
      </c>
      <c r="M363" s="498"/>
      <c r="N363" s="499"/>
      <c r="O363" s="499"/>
      <c r="P363" s="501"/>
      <c r="Q363" s="172">
        <f>ROUND(SUM(M363:P363),3)</f>
        <v>0</v>
      </c>
    </row>
    <row r="364" spans="1:17" s="25" customFormat="1" ht="28.15" customHeight="1" outlineLevel="3" x14ac:dyDescent="0.25">
      <c r="A364" s="31" t="s">
        <v>113</v>
      </c>
      <c r="B364" s="472" t="s">
        <v>189</v>
      </c>
      <c r="C364" s="493"/>
      <c r="D364" s="494"/>
      <c r="E364" s="494"/>
      <c r="F364" s="495"/>
      <c r="G364" s="172">
        <f>ROUND(SUM(C364:F364),3)</f>
        <v>0</v>
      </c>
      <c r="H364" s="493"/>
      <c r="I364" s="494"/>
      <c r="J364" s="494"/>
      <c r="K364" s="495"/>
      <c r="L364" s="172">
        <f>ROUND(SUM(H364:K364),3)</f>
        <v>0</v>
      </c>
      <c r="M364" s="493"/>
      <c r="N364" s="494"/>
      <c r="O364" s="494"/>
      <c r="P364" s="496"/>
      <c r="Q364" s="172">
        <f>ROUND(SUM(M364:P364),3)</f>
        <v>0</v>
      </c>
    </row>
    <row r="365" spans="1:17" outlineLevel="1" x14ac:dyDescent="0.25">
      <c r="A365" s="30" t="s">
        <v>3</v>
      </c>
      <c r="B365" s="471" t="s">
        <v>189</v>
      </c>
      <c r="C365" s="165">
        <f t="shared" ref="C365:Q365" si="82">ROUND(C366+C367-C368+C369,3)</f>
        <v>0</v>
      </c>
      <c r="D365" s="166">
        <f t="shared" si="82"/>
        <v>0</v>
      </c>
      <c r="E365" s="166">
        <f t="shared" si="82"/>
        <v>0</v>
      </c>
      <c r="F365" s="167">
        <f t="shared" si="82"/>
        <v>0</v>
      </c>
      <c r="G365" s="244">
        <f t="shared" si="82"/>
        <v>0</v>
      </c>
      <c r="H365" s="165">
        <f t="shared" si="82"/>
        <v>0</v>
      </c>
      <c r="I365" s="166">
        <f t="shared" si="82"/>
        <v>0</v>
      </c>
      <c r="J365" s="166">
        <f t="shared" si="82"/>
        <v>0</v>
      </c>
      <c r="K365" s="167">
        <f t="shared" si="82"/>
        <v>0</v>
      </c>
      <c r="L365" s="244">
        <f t="shared" si="82"/>
        <v>0</v>
      </c>
      <c r="M365" s="165">
        <f t="shared" si="82"/>
        <v>0</v>
      </c>
      <c r="N365" s="166">
        <f t="shared" si="82"/>
        <v>0</v>
      </c>
      <c r="O365" s="166">
        <f t="shared" si="82"/>
        <v>0</v>
      </c>
      <c r="P365" s="168">
        <f t="shared" si="82"/>
        <v>0</v>
      </c>
      <c r="Q365" s="244">
        <f t="shared" si="82"/>
        <v>0</v>
      </c>
    </row>
    <row r="366" spans="1:17" s="25" customFormat="1" ht="30" outlineLevel="3" x14ac:dyDescent="0.25">
      <c r="A366" s="31" t="s">
        <v>110</v>
      </c>
      <c r="B366" s="472" t="s">
        <v>189</v>
      </c>
      <c r="C366" s="180">
        <f>ROUND('1. Статистика'!N204,3)</f>
        <v>0</v>
      </c>
      <c r="D366" s="181">
        <f>ROUND('1. Статистика'!O204,3)</f>
        <v>0</v>
      </c>
      <c r="E366" s="181">
        <f>ROUND('1. Статистика'!P204,3)</f>
        <v>0</v>
      </c>
      <c r="F366" s="182">
        <f>ROUND('1. Статистика'!Q204,3)</f>
        <v>0</v>
      </c>
      <c r="G366" s="172">
        <f>ROUND(SUM(C366:F366),3)</f>
        <v>0</v>
      </c>
      <c r="H366" s="180">
        <f>ROUND(C365,3)</f>
        <v>0</v>
      </c>
      <c r="I366" s="181">
        <f>ROUND(D365,3)</f>
        <v>0</v>
      </c>
      <c r="J366" s="181">
        <f>ROUND(E365,3)</f>
        <v>0</v>
      </c>
      <c r="K366" s="182">
        <f>ROUND(F365,3)</f>
        <v>0</v>
      </c>
      <c r="L366" s="172">
        <f>ROUND(SUM(H366:K366),3)</f>
        <v>0</v>
      </c>
      <c r="M366" s="180">
        <f>ROUND(H365,3)</f>
        <v>0</v>
      </c>
      <c r="N366" s="181">
        <f>ROUND(I365,3)</f>
        <v>0</v>
      </c>
      <c r="O366" s="181">
        <f>ROUND(J365,3)</f>
        <v>0</v>
      </c>
      <c r="P366" s="183">
        <f>ROUND(K365,3)</f>
        <v>0</v>
      </c>
      <c r="Q366" s="172">
        <f>ROUND(SUM(M366:P366),3)</f>
        <v>0</v>
      </c>
    </row>
    <row r="367" spans="1:17" s="25" customFormat="1" ht="45" outlineLevel="3" x14ac:dyDescent="0.25">
      <c r="A367" s="31" t="s">
        <v>111</v>
      </c>
      <c r="B367" s="472" t="s">
        <v>189</v>
      </c>
      <c r="C367" s="180">
        <f>ROUND('1. Статистика'!D91,3)</f>
        <v>0</v>
      </c>
      <c r="D367" s="181">
        <f>ROUND('1. Статистика'!E91,3)</f>
        <v>0</v>
      </c>
      <c r="E367" s="181">
        <f>ROUND('1. Статистика'!F91,3)</f>
        <v>0</v>
      </c>
      <c r="F367" s="182">
        <f>ROUND('1. Статистика'!G91,3)</f>
        <v>0</v>
      </c>
      <c r="G367" s="172">
        <f>ROUND(SUM(C367:F367),3)</f>
        <v>0</v>
      </c>
      <c r="H367" s="180">
        <f>ROUND('1. Статистика'!I91,3)</f>
        <v>0</v>
      </c>
      <c r="I367" s="181">
        <f>ROUND('1. Статистика'!J91,3)</f>
        <v>0</v>
      </c>
      <c r="J367" s="181">
        <f>ROUND('1. Статистика'!K91,3)</f>
        <v>0</v>
      </c>
      <c r="K367" s="182">
        <f>ROUND('1. Статистика'!L91,3)</f>
        <v>0</v>
      </c>
      <c r="L367" s="172">
        <f>ROUND(SUM(H367:K367),3)</f>
        <v>0</v>
      </c>
      <c r="M367" s="180">
        <f>ROUND('1. Статистика'!N91,3)</f>
        <v>0</v>
      </c>
      <c r="N367" s="181">
        <f>ROUND('1. Статистика'!O91,3)</f>
        <v>0</v>
      </c>
      <c r="O367" s="181">
        <f>ROUND('1. Статистика'!P91,3)</f>
        <v>0</v>
      </c>
      <c r="P367" s="183">
        <f>ROUND('1. Статистика'!Q91,3)</f>
        <v>0</v>
      </c>
      <c r="Q367" s="172">
        <f>ROUND(SUM(M367:P367),3)</f>
        <v>0</v>
      </c>
    </row>
    <row r="368" spans="1:17" s="25" customFormat="1" ht="30" outlineLevel="3" x14ac:dyDescent="0.25">
      <c r="A368" s="31" t="s">
        <v>112</v>
      </c>
      <c r="B368" s="472" t="s">
        <v>189</v>
      </c>
      <c r="C368" s="498"/>
      <c r="D368" s="499"/>
      <c r="E368" s="499"/>
      <c r="F368" s="500"/>
      <c r="G368" s="172">
        <f>ROUND(SUM(C368:F368),3)</f>
        <v>0</v>
      </c>
      <c r="H368" s="498"/>
      <c r="I368" s="499"/>
      <c r="J368" s="499"/>
      <c r="K368" s="500"/>
      <c r="L368" s="172">
        <f>ROUND(SUM(H368:K368),3)</f>
        <v>0</v>
      </c>
      <c r="M368" s="498"/>
      <c r="N368" s="499"/>
      <c r="O368" s="499"/>
      <c r="P368" s="501"/>
      <c r="Q368" s="172">
        <f>ROUND(SUM(M368:P368),3)</f>
        <v>0</v>
      </c>
    </row>
    <row r="369" spans="1:17" s="25" customFormat="1" ht="28.15" customHeight="1" outlineLevel="3" x14ac:dyDescent="0.25">
      <c r="A369" s="31" t="s">
        <v>113</v>
      </c>
      <c r="B369" s="472" t="s">
        <v>189</v>
      </c>
      <c r="C369" s="493"/>
      <c r="D369" s="494"/>
      <c r="E369" s="494"/>
      <c r="F369" s="495"/>
      <c r="G369" s="172">
        <f>ROUND(SUM(C369:F369),3)</f>
        <v>0</v>
      </c>
      <c r="H369" s="493"/>
      <c r="I369" s="494"/>
      <c r="J369" s="494"/>
      <c r="K369" s="495"/>
      <c r="L369" s="172">
        <f>ROUND(SUM(H369:K369),3)</f>
        <v>0</v>
      </c>
      <c r="M369" s="493"/>
      <c r="N369" s="494"/>
      <c r="O369" s="494"/>
      <c r="P369" s="496"/>
      <c r="Q369" s="172">
        <f>ROUND(SUM(M369:P369),3)</f>
        <v>0</v>
      </c>
    </row>
    <row r="370" spans="1:17" outlineLevel="1" x14ac:dyDescent="0.25">
      <c r="A370" s="30" t="s">
        <v>4</v>
      </c>
      <c r="B370" s="471" t="s">
        <v>189</v>
      </c>
      <c r="C370" s="165">
        <f t="shared" ref="C370:Q370" si="83">ROUND(C371+C372-C373+C374,3)</f>
        <v>0</v>
      </c>
      <c r="D370" s="166">
        <f t="shared" si="83"/>
        <v>0</v>
      </c>
      <c r="E370" s="166">
        <f t="shared" si="83"/>
        <v>0</v>
      </c>
      <c r="F370" s="167">
        <f t="shared" si="83"/>
        <v>0</v>
      </c>
      <c r="G370" s="244">
        <f t="shared" si="83"/>
        <v>0</v>
      </c>
      <c r="H370" s="165">
        <f t="shared" si="83"/>
        <v>0</v>
      </c>
      <c r="I370" s="166">
        <f t="shared" si="83"/>
        <v>0</v>
      </c>
      <c r="J370" s="166">
        <f t="shared" si="83"/>
        <v>0</v>
      </c>
      <c r="K370" s="167">
        <f t="shared" si="83"/>
        <v>0</v>
      </c>
      <c r="L370" s="244">
        <f t="shared" si="83"/>
        <v>0</v>
      </c>
      <c r="M370" s="165">
        <f t="shared" si="83"/>
        <v>0</v>
      </c>
      <c r="N370" s="166">
        <f t="shared" si="83"/>
        <v>0</v>
      </c>
      <c r="O370" s="166">
        <f t="shared" si="83"/>
        <v>0</v>
      </c>
      <c r="P370" s="168">
        <f t="shared" si="83"/>
        <v>0</v>
      </c>
      <c r="Q370" s="244">
        <f t="shared" si="83"/>
        <v>0</v>
      </c>
    </row>
    <row r="371" spans="1:17" s="25" customFormat="1" ht="30" outlineLevel="3" x14ac:dyDescent="0.25">
      <c r="A371" s="31" t="s">
        <v>110</v>
      </c>
      <c r="B371" s="472" t="s">
        <v>189</v>
      </c>
      <c r="C371" s="180">
        <f>ROUND('1. Статистика'!N205,3)</f>
        <v>0</v>
      </c>
      <c r="D371" s="181">
        <f>ROUND('1. Статистика'!O205,3)</f>
        <v>0</v>
      </c>
      <c r="E371" s="181">
        <f>ROUND('1. Статистика'!P205,3)</f>
        <v>0</v>
      </c>
      <c r="F371" s="182">
        <f>ROUND('1. Статистика'!Q205,3)</f>
        <v>0</v>
      </c>
      <c r="G371" s="172">
        <f>ROUND(SUM(C371:F371),3)</f>
        <v>0</v>
      </c>
      <c r="H371" s="180">
        <f>ROUND(C370,3)</f>
        <v>0</v>
      </c>
      <c r="I371" s="181">
        <f>ROUND(D370,3)</f>
        <v>0</v>
      </c>
      <c r="J371" s="181">
        <f>ROUND(E370,3)</f>
        <v>0</v>
      </c>
      <c r="K371" s="182">
        <f>ROUND(F370,3)</f>
        <v>0</v>
      </c>
      <c r="L371" s="172">
        <f>ROUND(SUM(H371:K371),3)</f>
        <v>0</v>
      </c>
      <c r="M371" s="180">
        <f>ROUND(H370,3)</f>
        <v>0</v>
      </c>
      <c r="N371" s="181">
        <f>ROUND(I370,3)</f>
        <v>0</v>
      </c>
      <c r="O371" s="181">
        <f>ROUND(J370,3)</f>
        <v>0</v>
      </c>
      <c r="P371" s="183">
        <f>ROUND(K370,3)</f>
        <v>0</v>
      </c>
      <c r="Q371" s="172">
        <f>ROUND(SUM(M371:P371),3)</f>
        <v>0</v>
      </c>
    </row>
    <row r="372" spans="1:17" s="25" customFormat="1" ht="45" outlineLevel="3" x14ac:dyDescent="0.25">
      <c r="A372" s="31" t="s">
        <v>111</v>
      </c>
      <c r="B372" s="472" t="s">
        <v>189</v>
      </c>
      <c r="C372" s="180">
        <f>ROUND('1. Статистика'!D92,3)</f>
        <v>0</v>
      </c>
      <c r="D372" s="181">
        <f>ROUND('1. Статистика'!E92,3)</f>
        <v>0</v>
      </c>
      <c r="E372" s="181">
        <f>ROUND('1. Статистика'!F92,3)</f>
        <v>0</v>
      </c>
      <c r="F372" s="182">
        <f>ROUND('1. Статистика'!G92,3)</f>
        <v>0</v>
      </c>
      <c r="G372" s="172">
        <f>ROUND(SUM(C372:F372),3)</f>
        <v>0</v>
      </c>
      <c r="H372" s="180">
        <f>ROUND('1. Статистика'!I92,3)</f>
        <v>0</v>
      </c>
      <c r="I372" s="181">
        <f>ROUND('1. Статистика'!J92,3)</f>
        <v>0</v>
      </c>
      <c r="J372" s="181">
        <f>ROUND('1. Статистика'!K92,3)</f>
        <v>0</v>
      </c>
      <c r="K372" s="182">
        <f>ROUND('1. Статистика'!L92,3)</f>
        <v>0</v>
      </c>
      <c r="L372" s="172">
        <f>ROUND(SUM(H372:K372),3)</f>
        <v>0</v>
      </c>
      <c r="M372" s="180">
        <f>ROUND('1. Статистика'!N92,3)</f>
        <v>0</v>
      </c>
      <c r="N372" s="181">
        <f>ROUND('1. Статистика'!O92,3)</f>
        <v>0</v>
      </c>
      <c r="O372" s="181">
        <f>ROUND('1. Статистика'!P92,3)</f>
        <v>0</v>
      </c>
      <c r="P372" s="183">
        <f>ROUND('1. Статистика'!Q92,3)</f>
        <v>0</v>
      </c>
      <c r="Q372" s="172">
        <f>ROUND(SUM(M372:P372),3)</f>
        <v>0</v>
      </c>
    </row>
    <row r="373" spans="1:17" s="25" customFormat="1" ht="30" outlineLevel="3" x14ac:dyDescent="0.25">
      <c r="A373" s="31" t="s">
        <v>112</v>
      </c>
      <c r="B373" s="472" t="s">
        <v>189</v>
      </c>
      <c r="C373" s="498"/>
      <c r="D373" s="499"/>
      <c r="E373" s="499"/>
      <c r="F373" s="500"/>
      <c r="G373" s="172">
        <f>ROUND(SUM(C373:F373),3)</f>
        <v>0</v>
      </c>
      <c r="H373" s="498"/>
      <c r="I373" s="499"/>
      <c r="J373" s="499"/>
      <c r="K373" s="500"/>
      <c r="L373" s="172">
        <f>ROUND(SUM(H373:K373),3)</f>
        <v>0</v>
      </c>
      <c r="M373" s="498"/>
      <c r="N373" s="499"/>
      <c r="O373" s="499"/>
      <c r="P373" s="501"/>
      <c r="Q373" s="172">
        <f>ROUND(SUM(M373:P373),3)</f>
        <v>0</v>
      </c>
    </row>
    <row r="374" spans="1:17" s="25" customFormat="1" ht="28.15" customHeight="1" outlineLevel="3" x14ac:dyDescent="0.25">
      <c r="A374" s="31" t="s">
        <v>113</v>
      </c>
      <c r="B374" s="472" t="s">
        <v>189</v>
      </c>
      <c r="C374" s="493"/>
      <c r="D374" s="494"/>
      <c r="E374" s="494"/>
      <c r="F374" s="495"/>
      <c r="G374" s="172">
        <f>ROUND(SUM(C374:F374),3)</f>
        <v>0</v>
      </c>
      <c r="H374" s="493"/>
      <c r="I374" s="494"/>
      <c r="J374" s="494"/>
      <c r="K374" s="495"/>
      <c r="L374" s="172">
        <f>ROUND(SUM(H374:K374),3)</f>
        <v>0</v>
      </c>
      <c r="M374" s="493"/>
      <c r="N374" s="494"/>
      <c r="O374" s="494"/>
      <c r="P374" s="496"/>
      <c r="Q374" s="172">
        <f>ROUND(SUM(M374:P374),3)</f>
        <v>0</v>
      </c>
    </row>
    <row r="375" spans="1:17" outlineLevel="1" x14ac:dyDescent="0.25">
      <c r="A375" s="30" t="s">
        <v>5</v>
      </c>
      <c r="B375" s="471" t="s">
        <v>189</v>
      </c>
      <c r="C375" s="165">
        <f t="shared" ref="C375:Q375" si="84">ROUND(C376+C377-C378+C379,3)</f>
        <v>0</v>
      </c>
      <c r="D375" s="166">
        <f t="shared" si="84"/>
        <v>0</v>
      </c>
      <c r="E375" s="166">
        <f t="shared" si="84"/>
        <v>0</v>
      </c>
      <c r="F375" s="167">
        <f t="shared" si="84"/>
        <v>0</v>
      </c>
      <c r="G375" s="244">
        <f t="shared" si="84"/>
        <v>0</v>
      </c>
      <c r="H375" s="165">
        <f t="shared" si="84"/>
        <v>0</v>
      </c>
      <c r="I375" s="166">
        <f t="shared" si="84"/>
        <v>0</v>
      </c>
      <c r="J375" s="166">
        <f t="shared" si="84"/>
        <v>0</v>
      </c>
      <c r="K375" s="167">
        <f t="shared" si="84"/>
        <v>0</v>
      </c>
      <c r="L375" s="244">
        <f t="shared" si="84"/>
        <v>0</v>
      </c>
      <c r="M375" s="165">
        <f t="shared" si="84"/>
        <v>0</v>
      </c>
      <c r="N375" s="166">
        <f t="shared" si="84"/>
        <v>0</v>
      </c>
      <c r="O375" s="166">
        <f t="shared" si="84"/>
        <v>0</v>
      </c>
      <c r="P375" s="168">
        <f t="shared" si="84"/>
        <v>0</v>
      </c>
      <c r="Q375" s="244">
        <f t="shared" si="84"/>
        <v>0</v>
      </c>
    </row>
    <row r="376" spans="1:17" s="25" customFormat="1" ht="30" outlineLevel="3" x14ac:dyDescent="0.25">
      <c r="A376" s="31" t="s">
        <v>110</v>
      </c>
      <c r="B376" s="472" t="s">
        <v>189</v>
      </c>
      <c r="C376" s="180">
        <f>ROUND('1. Статистика'!N206,3)</f>
        <v>0</v>
      </c>
      <c r="D376" s="181">
        <f>ROUND('1. Статистика'!O206,3)</f>
        <v>0</v>
      </c>
      <c r="E376" s="181">
        <f>ROUND('1. Статистика'!P206,3)</f>
        <v>0</v>
      </c>
      <c r="F376" s="182">
        <f>ROUND('1. Статистика'!Q206,3)</f>
        <v>0</v>
      </c>
      <c r="G376" s="172">
        <f>ROUND(SUM(C376:F376),3)</f>
        <v>0</v>
      </c>
      <c r="H376" s="180">
        <f>ROUND(C375,3)</f>
        <v>0</v>
      </c>
      <c r="I376" s="181">
        <f>ROUND(D375,3)</f>
        <v>0</v>
      </c>
      <c r="J376" s="181">
        <f>ROUND(E375,3)</f>
        <v>0</v>
      </c>
      <c r="K376" s="182">
        <f>ROUND(F375,3)</f>
        <v>0</v>
      </c>
      <c r="L376" s="172">
        <f>ROUND(SUM(H376:K376),3)</f>
        <v>0</v>
      </c>
      <c r="M376" s="180">
        <f>ROUND(H375,3)</f>
        <v>0</v>
      </c>
      <c r="N376" s="181">
        <f>ROUND(I375,3)</f>
        <v>0</v>
      </c>
      <c r="O376" s="181">
        <f>ROUND(J375,3)</f>
        <v>0</v>
      </c>
      <c r="P376" s="183">
        <f>ROUND(K375,3)</f>
        <v>0</v>
      </c>
      <c r="Q376" s="172">
        <f>ROUND(SUM(M376:P376),3)</f>
        <v>0</v>
      </c>
    </row>
    <row r="377" spans="1:17" s="25" customFormat="1" ht="45" outlineLevel="3" x14ac:dyDescent="0.25">
      <c r="A377" s="31" t="s">
        <v>111</v>
      </c>
      <c r="B377" s="472" t="s">
        <v>189</v>
      </c>
      <c r="C377" s="180">
        <f>ROUND('1. Статистика'!D93,3)</f>
        <v>0</v>
      </c>
      <c r="D377" s="181">
        <f>ROUND('1. Статистика'!E93,3)</f>
        <v>0</v>
      </c>
      <c r="E377" s="181">
        <f>ROUND('1. Статистика'!F93,3)</f>
        <v>0</v>
      </c>
      <c r="F377" s="182">
        <f>ROUND('1. Статистика'!G93,3)</f>
        <v>0</v>
      </c>
      <c r="G377" s="172">
        <f>ROUND(SUM(C377:F377),3)</f>
        <v>0</v>
      </c>
      <c r="H377" s="180">
        <f>ROUND('1. Статистика'!I93,3)</f>
        <v>0</v>
      </c>
      <c r="I377" s="181">
        <f>ROUND('1. Статистика'!J93,3)</f>
        <v>0</v>
      </c>
      <c r="J377" s="181">
        <f>ROUND('1. Статистика'!K93,3)</f>
        <v>0</v>
      </c>
      <c r="K377" s="182">
        <f>ROUND('1. Статистика'!L93,3)</f>
        <v>0</v>
      </c>
      <c r="L377" s="172">
        <f>ROUND(SUM(H377:K377),3)</f>
        <v>0</v>
      </c>
      <c r="M377" s="180">
        <f>ROUND('1. Статистика'!N93,3)</f>
        <v>0</v>
      </c>
      <c r="N377" s="181">
        <f>ROUND('1. Статистика'!O93,3)</f>
        <v>0</v>
      </c>
      <c r="O377" s="181">
        <f>ROUND('1. Статистика'!P93,3)</f>
        <v>0</v>
      </c>
      <c r="P377" s="183">
        <f>ROUND('1. Статистика'!Q93,3)</f>
        <v>0</v>
      </c>
      <c r="Q377" s="172">
        <f>ROUND(SUM(M377:P377),3)</f>
        <v>0</v>
      </c>
    </row>
    <row r="378" spans="1:17" s="25" customFormat="1" ht="30" outlineLevel="3" x14ac:dyDescent="0.25">
      <c r="A378" s="31" t="s">
        <v>112</v>
      </c>
      <c r="B378" s="472" t="s">
        <v>189</v>
      </c>
      <c r="C378" s="498"/>
      <c r="D378" s="499"/>
      <c r="E378" s="499"/>
      <c r="F378" s="500"/>
      <c r="G378" s="172">
        <f>ROUND(SUM(C378:F378),3)</f>
        <v>0</v>
      </c>
      <c r="H378" s="498"/>
      <c r="I378" s="499"/>
      <c r="J378" s="499"/>
      <c r="K378" s="500"/>
      <c r="L378" s="172">
        <f>ROUND(SUM(H378:K378),3)</f>
        <v>0</v>
      </c>
      <c r="M378" s="498"/>
      <c r="N378" s="499"/>
      <c r="O378" s="499"/>
      <c r="P378" s="501"/>
      <c r="Q378" s="172">
        <f>ROUND(SUM(M378:P378),3)</f>
        <v>0</v>
      </c>
    </row>
    <row r="379" spans="1:17" s="25" customFormat="1" ht="28.15" customHeight="1" outlineLevel="3" x14ac:dyDescent="0.25">
      <c r="A379" s="31" t="s">
        <v>113</v>
      </c>
      <c r="B379" s="472" t="s">
        <v>189</v>
      </c>
      <c r="C379" s="493"/>
      <c r="D379" s="494"/>
      <c r="E379" s="494"/>
      <c r="F379" s="495"/>
      <c r="G379" s="172">
        <f>ROUND(SUM(C379:F379),3)</f>
        <v>0</v>
      </c>
      <c r="H379" s="493"/>
      <c r="I379" s="494"/>
      <c r="J379" s="494"/>
      <c r="K379" s="495"/>
      <c r="L379" s="172">
        <f>ROUND(SUM(H379:K379),3)</f>
        <v>0</v>
      </c>
      <c r="M379" s="493"/>
      <c r="N379" s="494"/>
      <c r="O379" s="494"/>
      <c r="P379" s="496"/>
      <c r="Q379" s="172">
        <f>ROUND(SUM(M379:P379),3)</f>
        <v>0</v>
      </c>
    </row>
    <row r="380" spans="1:17" outlineLevel="1" x14ac:dyDescent="0.25">
      <c r="A380" s="30" t="s">
        <v>6</v>
      </c>
      <c r="B380" s="471" t="s">
        <v>189</v>
      </c>
      <c r="C380" s="165">
        <f t="shared" ref="C380:Q380" si="85">ROUND(C381+C382-C383+C384,3)</f>
        <v>0</v>
      </c>
      <c r="D380" s="166">
        <f t="shared" si="85"/>
        <v>0</v>
      </c>
      <c r="E380" s="166">
        <f t="shared" si="85"/>
        <v>0</v>
      </c>
      <c r="F380" s="167">
        <f t="shared" si="85"/>
        <v>0</v>
      </c>
      <c r="G380" s="244">
        <f t="shared" si="85"/>
        <v>0</v>
      </c>
      <c r="H380" s="165">
        <f t="shared" si="85"/>
        <v>0</v>
      </c>
      <c r="I380" s="166">
        <f t="shared" si="85"/>
        <v>0</v>
      </c>
      <c r="J380" s="166">
        <f t="shared" si="85"/>
        <v>0</v>
      </c>
      <c r="K380" s="167">
        <f t="shared" si="85"/>
        <v>0</v>
      </c>
      <c r="L380" s="244">
        <f t="shared" si="85"/>
        <v>0</v>
      </c>
      <c r="M380" s="165">
        <f t="shared" si="85"/>
        <v>0</v>
      </c>
      <c r="N380" s="166">
        <f t="shared" si="85"/>
        <v>0</v>
      </c>
      <c r="O380" s="166">
        <f t="shared" si="85"/>
        <v>0</v>
      </c>
      <c r="P380" s="168">
        <f t="shared" si="85"/>
        <v>0</v>
      </c>
      <c r="Q380" s="244">
        <f t="shared" si="85"/>
        <v>0</v>
      </c>
    </row>
    <row r="381" spans="1:17" s="25" customFormat="1" ht="30" outlineLevel="3" x14ac:dyDescent="0.25">
      <c r="A381" s="31" t="s">
        <v>110</v>
      </c>
      <c r="B381" s="472" t="s">
        <v>189</v>
      </c>
      <c r="C381" s="180">
        <f>ROUND('1. Статистика'!N207,3)</f>
        <v>0</v>
      </c>
      <c r="D381" s="181">
        <f>ROUND('1. Статистика'!O207,3)</f>
        <v>0</v>
      </c>
      <c r="E381" s="181">
        <f>ROUND('1. Статистика'!P207,3)</f>
        <v>0</v>
      </c>
      <c r="F381" s="182">
        <f>ROUND('1. Статистика'!Q207,3)</f>
        <v>0</v>
      </c>
      <c r="G381" s="172">
        <f>ROUND(SUM(C381:F381),3)</f>
        <v>0</v>
      </c>
      <c r="H381" s="180">
        <f>ROUND(C380,3)</f>
        <v>0</v>
      </c>
      <c r="I381" s="181">
        <f>ROUND(D380,3)</f>
        <v>0</v>
      </c>
      <c r="J381" s="181">
        <f>ROUND(E380,3)</f>
        <v>0</v>
      </c>
      <c r="K381" s="182">
        <f>ROUND(F380,3)</f>
        <v>0</v>
      </c>
      <c r="L381" s="172">
        <f>ROUND(SUM(H381:K381),3)</f>
        <v>0</v>
      </c>
      <c r="M381" s="180">
        <f>ROUND(H380,3)</f>
        <v>0</v>
      </c>
      <c r="N381" s="181">
        <f>ROUND(I380,3)</f>
        <v>0</v>
      </c>
      <c r="O381" s="181">
        <f>ROUND(J380,3)</f>
        <v>0</v>
      </c>
      <c r="P381" s="183">
        <f>ROUND(K380,3)</f>
        <v>0</v>
      </c>
      <c r="Q381" s="172">
        <f>ROUND(SUM(M381:P381),3)</f>
        <v>0</v>
      </c>
    </row>
    <row r="382" spans="1:17" s="25" customFormat="1" ht="45" outlineLevel="3" x14ac:dyDescent="0.25">
      <c r="A382" s="31" t="s">
        <v>111</v>
      </c>
      <c r="B382" s="472" t="s">
        <v>189</v>
      </c>
      <c r="C382" s="180">
        <f>ROUND('1. Статистика'!D94,3)</f>
        <v>0</v>
      </c>
      <c r="D382" s="181">
        <f>ROUND('1. Статистика'!E94,3)</f>
        <v>0</v>
      </c>
      <c r="E382" s="181">
        <f>ROUND('1. Статистика'!F94,3)</f>
        <v>0</v>
      </c>
      <c r="F382" s="182">
        <f>ROUND('1. Статистика'!G94,3)</f>
        <v>0</v>
      </c>
      <c r="G382" s="172">
        <f>ROUND(SUM(C382:F382),3)</f>
        <v>0</v>
      </c>
      <c r="H382" s="180">
        <f>ROUND('1. Статистика'!I94,3)</f>
        <v>0</v>
      </c>
      <c r="I382" s="181">
        <f>ROUND('1. Статистика'!J94,3)</f>
        <v>0</v>
      </c>
      <c r="J382" s="181">
        <f>ROUND('1. Статистика'!K94,3)</f>
        <v>0</v>
      </c>
      <c r="K382" s="182">
        <f>ROUND('1. Статистика'!L94,3)</f>
        <v>0</v>
      </c>
      <c r="L382" s="172">
        <f>ROUND(SUM(H382:K382),3)</f>
        <v>0</v>
      </c>
      <c r="M382" s="180">
        <f>ROUND('1. Статистика'!N94,3)</f>
        <v>0</v>
      </c>
      <c r="N382" s="181">
        <f>ROUND('1. Статистика'!O94,3)</f>
        <v>0</v>
      </c>
      <c r="O382" s="181">
        <f>ROUND('1. Статистика'!P94,3)</f>
        <v>0</v>
      </c>
      <c r="P382" s="183">
        <f>ROUND('1. Статистика'!Q94,3)</f>
        <v>0</v>
      </c>
      <c r="Q382" s="172">
        <f>ROUND(SUM(M382:P382),3)</f>
        <v>0</v>
      </c>
    </row>
    <row r="383" spans="1:17" s="25" customFormat="1" ht="30" outlineLevel="3" x14ac:dyDescent="0.25">
      <c r="A383" s="31" t="s">
        <v>112</v>
      </c>
      <c r="B383" s="472" t="s">
        <v>189</v>
      </c>
      <c r="C383" s="498"/>
      <c r="D383" s="499"/>
      <c r="E383" s="499"/>
      <c r="F383" s="500"/>
      <c r="G383" s="172">
        <f>ROUND(SUM(C383:F383),3)</f>
        <v>0</v>
      </c>
      <c r="H383" s="498"/>
      <c r="I383" s="499"/>
      <c r="J383" s="499"/>
      <c r="K383" s="500"/>
      <c r="L383" s="172">
        <f>ROUND(SUM(H383:K383),3)</f>
        <v>0</v>
      </c>
      <c r="M383" s="498"/>
      <c r="N383" s="499"/>
      <c r="O383" s="499"/>
      <c r="P383" s="501"/>
      <c r="Q383" s="172">
        <f>ROUND(SUM(M383:P383),3)</f>
        <v>0</v>
      </c>
    </row>
    <row r="384" spans="1:17" s="25" customFormat="1" ht="28.15" customHeight="1" outlineLevel="3" x14ac:dyDescent="0.25">
      <c r="A384" s="31" t="s">
        <v>113</v>
      </c>
      <c r="B384" s="472" t="s">
        <v>189</v>
      </c>
      <c r="C384" s="493"/>
      <c r="D384" s="494"/>
      <c r="E384" s="494"/>
      <c r="F384" s="495"/>
      <c r="G384" s="172">
        <f>ROUND(SUM(C384:F384),3)</f>
        <v>0</v>
      </c>
      <c r="H384" s="493"/>
      <c r="I384" s="494"/>
      <c r="J384" s="494"/>
      <c r="K384" s="495"/>
      <c r="L384" s="172">
        <f>ROUND(SUM(H384:K384),3)</f>
        <v>0</v>
      </c>
      <c r="M384" s="493"/>
      <c r="N384" s="494"/>
      <c r="O384" s="494"/>
      <c r="P384" s="496"/>
      <c r="Q384" s="172">
        <f>ROUND(SUM(M384:P384),3)</f>
        <v>0</v>
      </c>
    </row>
    <row r="385" spans="1:17" outlineLevel="1" x14ac:dyDescent="0.25">
      <c r="A385" s="30" t="s">
        <v>7</v>
      </c>
      <c r="B385" s="471" t="s">
        <v>189</v>
      </c>
      <c r="C385" s="165">
        <f t="shared" ref="C385:Q385" si="86">ROUND(C386+C387-C388+C389,3)</f>
        <v>0</v>
      </c>
      <c r="D385" s="166">
        <f t="shared" si="86"/>
        <v>0</v>
      </c>
      <c r="E385" s="166">
        <f t="shared" si="86"/>
        <v>0</v>
      </c>
      <c r="F385" s="167">
        <f t="shared" si="86"/>
        <v>0</v>
      </c>
      <c r="G385" s="244">
        <f t="shared" si="86"/>
        <v>0</v>
      </c>
      <c r="H385" s="165">
        <f t="shared" si="86"/>
        <v>0</v>
      </c>
      <c r="I385" s="166">
        <f t="shared" si="86"/>
        <v>0</v>
      </c>
      <c r="J385" s="166">
        <f t="shared" si="86"/>
        <v>0</v>
      </c>
      <c r="K385" s="167">
        <f t="shared" si="86"/>
        <v>0</v>
      </c>
      <c r="L385" s="244">
        <f t="shared" si="86"/>
        <v>0</v>
      </c>
      <c r="M385" s="165">
        <f t="shared" si="86"/>
        <v>0</v>
      </c>
      <c r="N385" s="166">
        <f t="shared" si="86"/>
        <v>0</v>
      </c>
      <c r="O385" s="166">
        <f t="shared" si="86"/>
        <v>0</v>
      </c>
      <c r="P385" s="168">
        <f t="shared" si="86"/>
        <v>0</v>
      </c>
      <c r="Q385" s="244">
        <f t="shared" si="86"/>
        <v>0</v>
      </c>
    </row>
    <row r="386" spans="1:17" s="25" customFormat="1" ht="30" outlineLevel="3" x14ac:dyDescent="0.25">
      <c r="A386" s="31" t="s">
        <v>110</v>
      </c>
      <c r="B386" s="472" t="s">
        <v>189</v>
      </c>
      <c r="C386" s="180">
        <f>ROUND('1. Статистика'!N208,3)</f>
        <v>0</v>
      </c>
      <c r="D386" s="181">
        <f>ROUND('1. Статистика'!O208,3)</f>
        <v>0</v>
      </c>
      <c r="E386" s="181">
        <f>ROUND('1. Статистика'!P208,3)</f>
        <v>0</v>
      </c>
      <c r="F386" s="182">
        <f>ROUND('1. Статистика'!Q208,3)</f>
        <v>0</v>
      </c>
      <c r="G386" s="172">
        <f>ROUND(SUM(C386:F386),3)</f>
        <v>0</v>
      </c>
      <c r="H386" s="180">
        <f>ROUND(C385,3)</f>
        <v>0</v>
      </c>
      <c r="I386" s="181">
        <f>ROUND(D385,3)</f>
        <v>0</v>
      </c>
      <c r="J386" s="181">
        <f>ROUND(E385,3)</f>
        <v>0</v>
      </c>
      <c r="K386" s="182">
        <f>ROUND(F385,3)</f>
        <v>0</v>
      </c>
      <c r="L386" s="172">
        <f>ROUND(SUM(H386:K386),3)</f>
        <v>0</v>
      </c>
      <c r="M386" s="180">
        <f>ROUND(H385,3)</f>
        <v>0</v>
      </c>
      <c r="N386" s="181">
        <f>ROUND(I385,3)</f>
        <v>0</v>
      </c>
      <c r="O386" s="181">
        <f>ROUND(J385,3)</f>
        <v>0</v>
      </c>
      <c r="P386" s="183">
        <f>ROUND(K385,3)</f>
        <v>0</v>
      </c>
      <c r="Q386" s="172">
        <f>ROUND(SUM(M386:P386),3)</f>
        <v>0</v>
      </c>
    </row>
    <row r="387" spans="1:17" s="25" customFormat="1" ht="45" outlineLevel="3" x14ac:dyDescent="0.25">
      <c r="A387" s="31" t="s">
        <v>111</v>
      </c>
      <c r="B387" s="472" t="s">
        <v>189</v>
      </c>
      <c r="C387" s="180">
        <f>ROUND('1. Статистика'!D95,3)</f>
        <v>0</v>
      </c>
      <c r="D387" s="181">
        <f>ROUND('1. Статистика'!E95,3)</f>
        <v>0</v>
      </c>
      <c r="E387" s="181">
        <f>ROUND('1. Статистика'!F95,3)</f>
        <v>0</v>
      </c>
      <c r="F387" s="182">
        <f>ROUND('1. Статистика'!G95,3)</f>
        <v>0</v>
      </c>
      <c r="G387" s="172">
        <f>ROUND(SUM(C387:F387),3)</f>
        <v>0</v>
      </c>
      <c r="H387" s="180">
        <f>ROUND('1. Статистика'!I95,3)</f>
        <v>0</v>
      </c>
      <c r="I387" s="181">
        <f>ROUND('1. Статистика'!J95,3)</f>
        <v>0</v>
      </c>
      <c r="J387" s="181">
        <f>ROUND('1. Статистика'!K95,3)</f>
        <v>0</v>
      </c>
      <c r="K387" s="182">
        <f>ROUND('1. Статистика'!L95,3)</f>
        <v>0</v>
      </c>
      <c r="L387" s="172">
        <f>ROUND(SUM(H387:K387),3)</f>
        <v>0</v>
      </c>
      <c r="M387" s="180">
        <f>ROUND('1. Статистика'!N95,3)</f>
        <v>0</v>
      </c>
      <c r="N387" s="181">
        <f>ROUND('1. Статистика'!O95,3)</f>
        <v>0</v>
      </c>
      <c r="O387" s="181">
        <f>ROUND('1. Статистика'!P95,3)</f>
        <v>0</v>
      </c>
      <c r="P387" s="183">
        <f>ROUND('1. Статистика'!Q95,3)</f>
        <v>0</v>
      </c>
      <c r="Q387" s="172">
        <f>ROUND(SUM(M387:P387),3)</f>
        <v>0</v>
      </c>
    </row>
    <row r="388" spans="1:17" s="25" customFormat="1" ht="30" outlineLevel="3" x14ac:dyDescent="0.25">
      <c r="A388" s="31" t="s">
        <v>112</v>
      </c>
      <c r="B388" s="472" t="s">
        <v>189</v>
      </c>
      <c r="C388" s="498"/>
      <c r="D388" s="499"/>
      <c r="E388" s="499"/>
      <c r="F388" s="500"/>
      <c r="G388" s="172">
        <f>ROUND(SUM(C388:F388),3)</f>
        <v>0</v>
      </c>
      <c r="H388" s="498"/>
      <c r="I388" s="499"/>
      <c r="J388" s="499"/>
      <c r="K388" s="500"/>
      <c r="L388" s="172">
        <f>ROUND(SUM(H388:K388),3)</f>
        <v>0</v>
      </c>
      <c r="M388" s="498"/>
      <c r="N388" s="499"/>
      <c r="O388" s="499"/>
      <c r="P388" s="501"/>
      <c r="Q388" s="172">
        <f>ROUND(SUM(M388:P388),3)</f>
        <v>0</v>
      </c>
    </row>
    <row r="389" spans="1:17" s="25" customFormat="1" ht="28.15" customHeight="1" outlineLevel="3" x14ac:dyDescent="0.25">
      <c r="A389" s="31" t="s">
        <v>113</v>
      </c>
      <c r="B389" s="472" t="s">
        <v>189</v>
      </c>
      <c r="C389" s="493"/>
      <c r="D389" s="494"/>
      <c r="E389" s="494"/>
      <c r="F389" s="495"/>
      <c r="G389" s="172">
        <f>ROUND(SUM(C389:F389),3)</f>
        <v>0</v>
      </c>
      <c r="H389" s="493"/>
      <c r="I389" s="494"/>
      <c r="J389" s="494"/>
      <c r="K389" s="495"/>
      <c r="L389" s="172">
        <f>ROUND(SUM(H389:K389),3)</f>
        <v>0</v>
      </c>
      <c r="M389" s="493"/>
      <c r="N389" s="494"/>
      <c r="O389" s="494"/>
      <c r="P389" s="496"/>
      <c r="Q389" s="172">
        <f>ROUND(SUM(M389:P389),3)</f>
        <v>0</v>
      </c>
    </row>
    <row r="390" spans="1:17" outlineLevel="1" x14ac:dyDescent="0.25">
      <c r="A390" s="30" t="s">
        <v>8</v>
      </c>
      <c r="B390" s="471" t="s">
        <v>189</v>
      </c>
      <c r="C390" s="165">
        <f t="shared" ref="C390:Q390" si="87">ROUND(C391+C392-C393+C394,3)</f>
        <v>0</v>
      </c>
      <c r="D390" s="166">
        <f t="shared" si="87"/>
        <v>0</v>
      </c>
      <c r="E390" s="166">
        <f t="shared" si="87"/>
        <v>0</v>
      </c>
      <c r="F390" s="167">
        <f t="shared" si="87"/>
        <v>0</v>
      </c>
      <c r="G390" s="244">
        <f t="shared" si="87"/>
        <v>0</v>
      </c>
      <c r="H390" s="165">
        <f t="shared" si="87"/>
        <v>0</v>
      </c>
      <c r="I390" s="166">
        <f t="shared" si="87"/>
        <v>0</v>
      </c>
      <c r="J390" s="166">
        <f t="shared" si="87"/>
        <v>0</v>
      </c>
      <c r="K390" s="167">
        <f t="shared" si="87"/>
        <v>0</v>
      </c>
      <c r="L390" s="244">
        <f t="shared" si="87"/>
        <v>0</v>
      </c>
      <c r="M390" s="165">
        <f t="shared" si="87"/>
        <v>0</v>
      </c>
      <c r="N390" s="166">
        <f t="shared" si="87"/>
        <v>0</v>
      </c>
      <c r="O390" s="166">
        <f t="shared" si="87"/>
        <v>0</v>
      </c>
      <c r="P390" s="168">
        <f t="shared" si="87"/>
        <v>0</v>
      </c>
      <c r="Q390" s="244">
        <f t="shared" si="87"/>
        <v>0</v>
      </c>
    </row>
    <row r="391" spans="1:17" s="25" customFormat="1" ht="30" outlineLevel="3" x14ac:dyDescent="0.25">
      <c r="A391" s="31" t="s">
        <v>110</v>
      </c>
      <c r="B391" s="472" t="s">
        <v>189</v>
      </c>
      <c r="C391" s="180">
        <f>ROUND('1. Статистика'!N209,3)</f>
        <v>0</v>
      </c>
      <c r="D391" s="181">
        <f>ROUND('1. Статистика'!O209,3)</f>
        <v>0</v>
      </c>
      <c r="E391" s="181">
        <f>ROUND('1. Статистика'!P209,3)</f>
        <v>0</v>
      </c>
      <c r="F391" s="182">
        <f>ROUND('1. Статистика'!Q209,3)</f>
        <v>0</v>
      </c>
      <c r="G391" s="172">
        <f>ROUND(SUM(C391:F391),3)</f>
        <v>0</v>
      </c>
      <c r="H391" s="180">
        <f>ROUND(C390,3)</f>
        <v>0</v>
      </c>
      <c r="I391" s="181">
        <f>ROUND(D390,3)</f>
        <v>0</v>
      </c>
      <c r="J391" s="181">
        <f>ROUND(E390,3)</f>
        <v>0</v>
      </c>
      <c r="K391" s="182">
        <f>ROUND(F390,3)</f>
        <v>0</v>
      </c>
      <c r="L391" s="172">
        <f>ROUND(SUM(H391:K391),3)</f>
        <v>0</v>
      </c>
      <c r="M391" s="180">
        <f>ROUND(H390,3)</f>
        <v>0</v>
      </c>
      <c r="N391" s="181">
        <f>ROUND(I390,3)</f>
        <v>0</v>
      </c>
      <c r="O391" s="181">
        <f>ROUND(J390,3)</f>
        <v>0</v>
      </c>
      <c r="P391" s="183">
        <f>ROUND(K390,3)</f>
        <v>0</v>
      </c>
      <c r="Q391" s="172">
        <f>ROUND(SUM(M391:P391),3)</f>
        <v>0</v>
      </c>
    </row>
    <row r="392" spans="1:17" s="25" customFormat="1" ht="45" outlineLevel="3" x14ac:dyDescent="0.25">
      <c r="A392" s="31" t="s">
        <v>111</v>
      </c>
      <c r="B392" s="472" t="s">
        <v>189</v>
      </c>
      <c r="C392" s="180">
        <f>ROUND('1. Статистика'!D96,3)</f>
        <v>0</v>
      </c>
      <c r="D392" s="181">
        <f>ROUND('1. Статистика'!E96,3)</f>
        <v>0</v>
      </c>
      <c r="E392" s="181">
        <f>ROUND('1. Статистика'!F96,3)</f>
        <v>0</v>
      </c>
      <c r="F392" s="182">
        <f>ROUND('1. Статистика'!G96,3)</f>
        <v>0</v>
      </c>
      <c r="G392" s="172">
        <f>ROUND(SUM(C392:F392),3)</f>
        <v>0</v>
      </c>
      <c r="H392" s="180">
        <f>ROUND('1. Статистика'!I96,3)</f>
        <v>0</v>
      </c>
      <c r="I392" s="181">
        <f>ROUND('1. Статистика'!J96,3)</f>
        <v>0</v>
      </c>
      <c r="J392" s="181">
        <f>ROUND('1. Статистика'!K96,3)</f>
        <v>0</v>
      </c>
      <c r="K392" s="182">
        <f>ROUND('1. Статистика'!L96,3)</f>
        <v>0</v>
      </c>
      <c r="L392" s="172">
        <f>ROUND(SUM(H392:K392),3)</f>
        <v>0</v>
      </c>
      <c r="M392" s="180">
        <f>ROUND('1. Статистика'!N96,3)</f>
        <v>0</v>
      </c>
      <c r="N392" s="181">
        <f>ROUND('1. Статистика'!O96,3)</f>
        <v>0</v>
      </c>
      <c r="O392" s="181">
        <f>ROUND('1. Статистика'!P96,3)</f>
        <v>0</v>
      </c>
      <c r="P392" s="183">
        <f>ROUND('1. Статистика'!Q96,3)</f>
        <v>0</v>
      </c>
      <c r="Q392" s="172">
        <f>ROUND(SUM(M392:P392),3)</f>
        <v>0</v>
      </c>
    </row>
    <row r="393" spans="1:17" s="25" customFormat="1" ht="30" outlineLevel="3" x14ac:dyDescent="0.25">
      <c r="A393" s="31" t="s">
        <v>112</v>
      </c>
      <c r="B393" s="472" t="s">
        <v>189</v>
      </c>
      <c r="C393" s="498"/>
      <c r="D393" s="499"/>
      <c r="E393" s="499"/>
      <c r="F393" s="500"/>
      <c r="G393" s="172">
        <f>ROUND(SUM(C393:F393),3)</f>
        <v>0</v>
      </c>
      <c r="H393" s="498"/>
      <c r="I393" s="499"/>
      <c r="J393" s="499"/>
      <c r="K393" s="500"/>
      <c r="L393" s="172">
        <f>ROUND(SUM(H393:K393),3)</f>
        <v>0</v>
      </c>
      <c r="M393" s="498"/>
      <c r="N393" s="499"/>
      <c r="O393" s="499"/>
      <c r="P393" s="501"/>
      <c r="Q393" s="172">
        <f>ROUND(SUM(M393:P393),3)</f>
        <v>0</v>
      </c>
    </row>
    <row r="394" spans="1:17" s="25" customFormat="1" ht="28.15" customHeight="1" outlineLevel="3" x14ac:dyDescent="0.25">
      <c r="A394" s="31" t="s">
        <v>113</v>
      </c>
      <c r="B394" s="472" t="s">
        <v>189</v>
      </c>
      <c r="C394" s="493"/>
      <c r="D394" s="494"/>
      <c r="E394" s="494"/>
      <c r="F394" s="495"/>
      <c r="G394" s="172">
        <f>ROUND(SUM(C394:F394),3)</f>
        <v>0</v>
      </c>
      <c r="H394" s="493"/>
      <c r="I394" s="494"/>
      <c r="J394" s="494"/>
      <c r="K394" s="495"/>
      <c r="L394" s="172">
        <f>ROUND(SUM(H394:K394),3)</f>
        <v>0</v>
      </c>
      <c r="M394" s="493"/>
      <c r="N394" s="494"/>
      <c r="O394" s="494"/>
      <c r="P394" s="496"/>
      <c r="Q394" s="172">
        <f>ROUND(SUM(M394:P394),3)</f>
        <v>0</v>
      </c>
    </row>
    <row r="395" spans="1:17" outlineLevel="1" x14ac:dyDescent="0.25">
      <c r="A395" s="30" t="s">
        <v>9</v>
      </c>
      <c r="B395" s="471" t="s">
        <v>189</v>
      </c>
      <c r="C395" s="165">
        <f t="shared" ref="C395:Q395" si="88">ROUND(C396+C397-C398+C399,3)</f>
        <v>0</v>
      </c>
      <c r="D395" s="166">
        <f t="shared" si="88"/>
        <v>0</v>
      </c>
      <c r="E395" s="166">
        <f t="shared" si="88"/>
        <v>0</v>
      </c>
      <c r="F395" s="167">
        <f t="shared" si="88"/>
        <v>0</v>
      </c>
      <c r="G395" s="244">
        <f t="shared" si="88"/>
        <v>0</v>
      </c>
      <c r="H395" s="165">
        <f t="shared" si="88"/>
        <v>0</v>
      </c>
      <c r="I395" s="166">
        <f t="shared" si="88"/>
        <v>0</v>
      </c>
      <c r="J395" s="166">
        <f t="shared" si="88"/>
        <v>0</v>
      </c>
      <c r="K395" s="167">
        <f t="shared" si="88"/>
        <v>0</v>
      </c>
      <c r="L395" s="244">
        <f t="shared" si="88"/>
        <v>0</v>
      </c>
      <c r="M395" s="165">
        <f t="shared" si="88"/>
        <v>0</v>
      </c>
      <c r="N395" s="166">
        <f t="shared" si="88"/>
        <v>0</v>
      </c>
      <c r="O395" s="166">
        <f t="shared" si="88"/>
        <v>0</v>
      </c>
      <c r="P395" s="168">
        <f t="shared" si="88"/>
        <v>0</v>
      </c>
      <c r="Q395" s="244">
        <f t="shared" si="88"/>
        <v>0</v>
      </c>
    </row>
    <row r="396" spans="1:17" s="25" customFormat="1" ht="30" outlineLevel="3" x14ac:dyDescent="0.25">
      <c r="A396" s="31" t="s">
        <v>110</v>
      </c>
      <c r="B396" s="472" t="s">
        <v>189</v>
      </c>
      <c r="C396" s="180">
        <f>ROUND('1. Статистика'!N210,3)</f>
        <v>0</v>
      </c>
      <c r="D396" s="181">
        <f>ROUND('1. Статистика'!O210,3)</f>
        <v>0</v>
      </c>
      <c r="E396" s="181">
        <f>ROUND('1. Статистика'!P210,3)</f>
        <v>0</v>
      </c>
      <c r="F396" s="182">
        <f>ROUND('1. Статистика'!Q210,3)</f>
        <v>0</v>
      </c>
      <c r="G396" s="172">
        <f>ROUND(SUM(C396:F396),3)</f>
        <v>0</v>
      </c>
      <c r="H396" s="180">
        <f>ROUND(C395,3)</f>
        <v>0</v>
      </c>
      <c r="I396" s="181">
        <f>ROUND(D395,3)</f>
        <v>0</v>
      </c>
      <c r="J396" s="181">
        <f>ROUND(E395,3)</f>
        <v>0</v>
      </c>
      <c r="K396" s="182">
        <f>ROUND(F395,3)</f>
        <v>0</v>
      </c>
      <c r="L396" s="172">
        <f>ROUND(SUM(H396:K396),3)</f>
        <v>0</v>
      </c>
      <c r="M396" s="180">
        <f>ROUND(H395,3)</f>
        <v>0</v>
      </c>
      <c r="N396" s="181">
        <f>ROUND(I395,3)</f>
        <v>0</v>
      </c>
      <c r="O396" s="181">
        <f>ROUND(J395,3)</f>
        <v>0</v>
      </c>
      <c r="P396" s="183">
        <f>ROUND(K395,3)</f>
        <v>0</v>
      </c>
      <c r="Q396" s="172">
        <f>ROUND(SUM(M396:P396),3)</f>
        <v>0</v>
      </c>
    </row>
    <row r="397" spans="1:17" s="25" customFormat="1" ht="45" outlineLevel="3" x14ac:dyDescent="0.25">
      <c r="A397" s="31" t="s">
        <v>111</v>
      </c>
      <c r="B397" s="472" t="s">
        <v>189</v>
      </c>
      <c r="C397" s="180">
        <f>ROUND('1. Статистика'!D97,3)</f>
        <v>0</v>
      </c>
      <c r="D397" s="181">
        <f>ROUND('1. Статистика'!E97,3)</f>
        <v>0</v>
      </c>
      <c r="E397" s="181">
        <f>ROUND('1. Статистика'!F97,3)</f>
        <v>0</v>
      </c>
      <c r="F397" s="182">
        <f>ROUND('1. Статистика'!G97,3)</f>
        <v>0</v>
      </c>
      <c r="G397" s="172">
        <f>ROUND(SUM(C397:F397),3)</f>
        <v>0</v>
      </c>
      <c r="H397" s="180">
        <f>ROUND('1. Статистика'!I97,3)</f>
        <v>0</v>
      </c>
      <c r="I397" s="181">
        <f>ROUND('1. Статистика'!J97,3)</f>
        <v>0</v>
      </c>
      <c r="J397" s="181">
        <f>ROUND('1. Статистика'!K97,3)</f>
        <v>0</v>
      </c>
      <c r="K397" s="182">
        <f>ROUND('1. Статистика'!L97,3)</f>
        <v>0</v>
      </c>
      <c r="L397" s="172">
        <f>ROUND(SUM(H397:K397),3)</f>
        <v>0</v>
      </c>
      <c r="M397" s="180">
        <f>ROUND('1. Статистика'!N97,3)</f>
        <v>0</v>
      </c>
      <c r="N397" s="181">
        <f>ROUND('1. Статистика'!O97,3)</f>
        <v>0</v>
      </c>
      <c r="O397" s="181">
        <f>ROUND('1. Статистика'!P97,3)</f>
        <v>0</v>
      </c>
      <c r="P397" s="183">
        <f>ROUND('1. Статистика'!Q97,3)</f>
        <v>0</v>
      </c>
      <c r="Q397" s="172">
        <f>ROUND(SUM(M397:P397),3)</f>
        <v>0</v>
      </c>
    </row>
    <row r="398" spans="1:17" s="25" customFormat="1" ht="30" outlineLevel="3" x14ac:dyDescent="0.25">
      <c r="A398" s="31" t="s">
        <v>112</v>
      </c>
      <c r="B398" s="472" t="s">
        <v>189</v>
      </c>
      <c r="C398" s="498"/>
      <c r="D398" s="499"/>
      <c r="E398" s="499"/>
      <c r="F398" s="500"/>
      <c r="G398" s="172">
        <f>ROUND(SUM(C398:F398),3)</f>
        <v>0</v>
      </c>
      <c r="H398" s="498"/>
      <c r="I398" s="499"/>
      <c r="J398" s="499"/>
      <c r="K398" s="500"/>
      <c r="L398" s="172">
        <f>ROUND(SUM(H398:K398),3)</f>
        <v>0</v>
      </c>
      <c r="M398" s="498"/>
      <c r="N398" s="499"/>
      <c r="O398" s="499"/>
      <c r="P398" s="501"/>
      <c r="Q398" s="172">
        <f>ROUND(SUM(M398:P398),3)</f>
        <v>0</v>
      </c>
    </row>
    <row r="399" spans="1:17" s="25" customFormat="1" ht="28.15" customHeight="1" outlineLevel="3" x14ac:dyDescent="0.25">
      <c r="A399" s="31" t="s">
        <v>113</v>
      </c>
      <c r="B399" s="472" t="s">
        <v>189</v>
      </c>
      <c r="C399" s="493"/>
      <c r="D399" s="494"/>
      <c r="E399" s="494"/>
      <c r="F399" s="495"/>
      <c r="G399" s="172">
        <f>ROUND(SUM(C399:F399),3)</f>
        <v>0</v>
      </c>
      <c r="H399" s="493"/>
      <c r="I399" s="494"/>
      <c r="J399" s="494"/>
      <c r="K399" s="495"/>
      <c r="L399" s="172">
        <f>ROUND(SUM(H399:K399),3)</f>
        <v>0</v>
      </c>
      <c r="M399" s="493"/>
      <c r="N399" s="494"/>
      <c r="O399" s="494"/>
      <c r="P399" s="496"/>
      <c r="Q399" s="172">
        <f>ROUND(SUM(M399:P399),3)</f>
        <v>0</v>
      </c>
    </row>
    <row r="400" spans="1:17" outlineLevel="1" x14ac:dyDescent="0.25">
      <c r="A400" s="30" t="s">
        <v>10</v>
      </c>
      <c r="B400" s="471" t="s">
        <v>189</v>
      </c>
      <c r="C400" s="165">
        <f t="shared" ref="C400:Q400" si="89">ROUND(C401+C402-C403+C404,3)</f>
        <v>0</v>
      </c>
      <c r="D400" s="166">
        <f t="shared" si="89"/>
        <v>0</v>
      </c>
      <c r="E400" s="166">
        <f t="shared" si="89"/>
        <v>0</v>
      </c>
      <c r="F400" s="167">
        <f t="shared" si="89"/>
        <v>0</v>
      </c>
      <c r="G400" s="244">
        <f t="shared" si="89"/>
        <v>0</v>
      </c>
      <c r="H400" s="165">
        <f t="shared" si="89"/>
        <v>0</v>
      </c>
      <c r="I400" s="166">
        <f t="shared" si="89"/>
        <v>0</v>
      </c>
      <c r="J400" s="166">
        <f t="shared" si="89"/>
        <v>0</v>
      </c>
      <c r="K400" s="167">
        <f t="shared" si="89"/>
        <v>0</v>
      </c>
      <c r="L400" s="244">
        <f t="shared" si="89"/>
        <v>0</v>
      </c>
      <c r="M400" s="165">
        <f t="shared" si="89"/>
        <v>0</v>
      </c>
      <c r="N400" s="166">
        <f t="shared" si="89"/>
        <v>0</v>
      </c>
      <c r="O400" s="166">
        <f t="shared" si="89"/>
        <v>0</v>
      </c>
      <c r="P400" s="168">
        <f t="shared" si="89"/>
        <v>0</v>
      </c>
      <c r="Q400" s="244">
        <f t="shared" si="89"/>
        <v>0</v>
      </c>
    </row>
    <row r="401" spans="1:17" s="25" customFormat="1" ht="30" outlineLevel="3" x14ac:dyDescent="0.25">
      <c r="A401" s="31" t="s">
        <v>110</v>
      </c>
      <c r="B401" s="472" t="s">
        <v>189</v>
      </c>
      <c r="C401" s="180">
        <f>ROUND('1. Статистика'!N211,3)</f>
        <v>0</v>
      </c>
      <c r="D401" s="181">
        <f>ROUND('1. Статистика'!O211,3)</f>
        <v>0</v>
      </c>
      <c r="E401" s="181">
        <f>ROUND('1. Статистика'!P211,3)</f>
        <v>0</v>
      </c>
      <c r="F401" s="182">
        <f>ROUND('1. Статистика'!Q211,3)</f>
        <v>0</v>
      </c>
      <c r="G401" s="172">
        <f>ROUND(SUM(C401:F401),3)</f>
        <v>0</v>
      </c>
      <c r="H401" s="180">
        <f>ROUND(C400,3)</f>
        <v>0</v>
      </c>
      <c r="I401" s="181">
        <f>ROUND(D400,3)</f>
        <v>0</v>
      </c>
      <c r="J401" s="181">
        <f>ROUND(E400,3)</f>
        <v>0</v>
      </c>
      <c r="K401" s="182">
        <f>ROUND(F400,3)</f>
        <v>0</v>
      </c>
      <c r="L401" s="172">
        <f>ROUND(SUM(H401:K401),3)</f>
        <v>0</v>
      </c>
      <c r="M401" s="180">
        <f>ROUND(H400,3)</f>
        <v>0</v>
      </c>
      <c r="N401" s="181">
        <f>ROUND(I400,3)</f>
        <v>0</v>
      </c>
      <c r="O401" s="181">
        <f>ROUND(J400,3)</f>
        <v>0</v>
      </c>
      <c r="P401" s="183">
        <f>ROUND(K400,3)</f>
        <v>0</v>
      </c>
      <c r="Q401" s="172">
        <f>ROUND(SUM(M401:P401),3)</f>
        <v>0</v>
      </c>
    </row>
    <row r="402" spans="1:17" s="25" customFormat="1" ht="45" outlineLevel="3" x14ac:dyDescent="0.25">
      <c r="A402" s="31" t="s">
        <v>111</v>
      </c>
      <c r="B402" s="472" t="s">
        <v>189</v>
      </c>
      <c r="C402" s="180">
        <f>ROUND('1. Статистика'!D98,3)</f>
        <v>0</v>
      </c>
      <c r="D402" s="181">
        <f>ROUND('1. Статистика'!E98,3)</f>
        <v>0</v>
      </c>
      <c r="E402" s="181">
        <f>ROUND('1. Статистика'!F98,3)</f>
        <v>0</v>
      </c>
      <c r="F402" s="182">
        <f>ROUND('1. Статистика'!G98,3)</f>
        <v>0</v>
      </c>
      <c r="G402" s="172">
        <f>ROUND(SUM(C402:F402),3)</f>
        <v>0</v>
      </c>
      <c r="H402" s="180">
        <f>ROUND('1. Статистика'!I98,3)</f>
        <v>0</v>
      </c>
      <c r="I402" s="181">
        <f>ROUND('1. Статистика'!J98,3)</f>
        <v>0</v>
      </c>
      <c r="J402" s="181">
        <f>ROUND('1. Статистика'!K98,3)</f>
        <v>0</v>
      </c>
      <c r="K402" s="182">
        <f>ROUND('1. Статистика'!L98,3)</f>
        <v>0</v>
      </c>
      <c r="L402" s="172">
        <f>ROUND(SUM(H402:K402),3)</f>
        <v>0</v>
      </c>
      <c r="M402" s="180">
        <f>ROUND('1. Статистика'!N98,3)</f>
        <v>0</v>
      </c>
      <c r="N402" s="181">
        <f>ROUND('1. Статистика'!O98,3)</f>
        <v>0</v>
      </c>
      <c r="O402" s="181">
        <f>ROUND('1. Статистика'!P98,3)</f>
        <v>0</v>
      </c>
      <c r="P402" s="183">
        <f>ROUND('1. Статистика'!Q98,3)</f>
        <v>0</v>
      </c>
      <c r="Q402" s="172">
        <f>ROUND(SUM(M402:P402),3)</f>
        <v>0</v>
      </c>
    </row>
    <row r="403" spans="1:17" s="25" customFormat="1" ht="30" outlineLevel="3" x14ac:dyDescent="0.25">
      <c r="A403" s="31" t="s">
        <v>112</v>
      </c>
      <c r="B403" s="472" t="s">
        <v>189</v>
      </c>
      <c r="C403" s="498"/>
      <c r="D403" s="499"/>
      <c r="E403" s="499"/>
      <c r="F403" s="500"/>
      <c r="G403" s="172">
        <f>ROUND(SUM(C403:F403),3)</f>
        <v>0</v>
      </c>
      <c r="H403" s="498"/>
      <c r="I403" s="499"/>
      <c r="J403" s="499"/>
      <c r="K403" s="500"/>
      <c r="L403" s="172">
        <f>ROUND(SUM(H403:K403),3)</f>
        <v>0</v>
      </c>
      <c r="M403" s="498"/>
      <c r="N403" s="499"/>
      <c r="O403" s="499"/>
      <c r="P403" s="501"/>
      <c r="Q403" s="172">
        <f>ROUND(SUM(M403:P403),3)</f>
        <v>0</v>
      </c>
    </row>
    <row r="404" spans="1:17" s="25" customFormat="1" ht="28.15" customHeight="1" outlineLevel="3" x14ac:dyDescent="0.25">
      <c r="A404" s="31" t="s">
        <v>113</v>
      </c>
      <c r="B404" s="472" t="s">
        <v>189</v>
      </c>
      <c r="C404" s="493"/>
      <c r="D404" s="494"/>
      <c r="E404" s="494"/>
      <c r="F404" s="495"/>
      <c r="G404" s="172">
        <f>ROUND(SUM(C404:F404),3)</f>
        <v>0</v>
      </c>
      <c r="H404" s="493"/>
      <c r="I404" s="494"/>
      <c r="J404" s="494"/>
      <c r="K404" s="495"/>
      <c r="L404" s="172">
        <f>ROUND(SUM(H404:K404),3)</f>
        <v>0</v>
      </c>
      <c r="M404" s="493"/>
      <c r="N404" s="494"/>
      <c r="O404" s="494"/>
      <c r="P404" s="496"/>
      <c r="Q404" s="172">
        <f>ROUND(SUM(M404:P404),3)</f>
        <v>0</v>
      </c>
    </row>
    <row r="405" spans="1:17" s="36" customFormat="1" x14ac:dyDescent="0.25">
      <c r="A405" s="237" t="s">
        <v>204</v>
      </c>
      <c r="B405" s="474" t="s">
        <v>189</v>
      </c>
      <c r="C405" s="238">
        <f t="shared" ref="C405:Q405" si="90">ROUND(C406+C408+C410+C412+C414+C416+C418+C420+C422+C424+C426,3)</f>
        <v>0</v>
      </c>
      <c r="D405" s="239">
        <f t="shared" si="90"/>
        <v>0.13100000000000001</v>
      </c>
      <c r="E405" s="239">
        <f t="shared" si="90"/>
        <v>0.36399999999999999</v>
      </c>
      <c r="F405" s="240">
        <f t="shared" si="90"/>
        <v>0.30499999999999999</v>
      </c>
      <c r="G405" s="160">
        <f t="shared" si="90"/>
        <v>0.8</v>
      </c>
      <c r="H405" s="238">
        <f t="shared" si="90"/>
        <v>0</v>
      </c>
      <c r="I405" s="239">
        <f t="shared" si="90"/>
        <v>0.13300000000000001</v>
      </c>
      <c r="J405" s="239">
        <f t="shared" si="90"/>
        <v>0.36</v>
      </c>
      <c r="K405" s="240">
        <f t="shared" si="90"/>
        <v>0.308</v>
      </c>
      <c r="L405" s="160">
        <f t="shared" si="90"/>
        <v>0.80100000000000005</v>
      </c>
      <c r="M405" s="238">
        <f t="shared" si="90"/>
        <v>0</v>
      </c>
      <c r="N405" s="239">
        <f t="shared" si="90"/>
        <v>0.13400000000000001</v>
      </c>
      <c r="O405" s="239">
        <f t="shared" si="90"/>
        <v>0.35899999999999999</v>
      </c>
      <c r="P405" s="241">
        <f t="shared" si="90"/>
        <v>0.309</v>
      </c>
      <c r="Q405" s="160">
        <f t="shared" si="90"/>
        <v>0.80200000000000005</v>
      </c>
    </row>
    <row r="406" spans="1:17" outlineLevel="1" x14ac:dyDescent="0.25">
      <c r="A406" s="32" t="s">
        <v>0</v>
      </c>
      <c r="B406" s="471" t="s">
        <v>189</v>
      </c>
      <c r="C406" s="165">
        <f>ROUND('1. Статистика'!D381*$G$406,3)</f>
        <v>0</v>
      </c>
      <c r="D406" s="166">
        <f>ROUND(G406-(C406+E406+F406),3)</f>
        <v>0</v>
      </c>
      <c r="E406" s="166">
        <f>ROUND('1. Статистика'!F381*$G$406,3)</f>
        <v>0</v>
      </c>
      <c r="F406" s="167">
        <f>ROUND('1. Статистика'!G381*$G$406,3)</f>
        <v>0</v>
      </c>
      <c r="G406" s="243">
        <f>ROUND(G$134*G407,3)</f>
        <v>0</v>
      </c>
      <c r="H406" s="165">
        <f>ROUND('1. Статистика'!D381*$L$406,3)</f>
        <v>0</v>
      </c>
      <c r="I406" s="166">
        <f>ROUND(L406-(H406+J406+K406),3)</f>
        <v>0</v>
      </c>
      <c r="J406" s="166">
        <f>ROUND('1. Статистика'!F381*$L$406,3)</f>
        <v>0</v>
      </c>
      <c r="K406" s="167">
        <f>ROUND('1. Статистика'!G381*$L$406,3)</f>
        <v>0</v>
      </c>
      <c r="L406" s="243">
        <f>ROUND(L$134*L407,3)</f>
        <v>0</v>
      </c>
      <c r="M406" s="165">
        <f>ROUND('1. Статистика'!D381*$Q$406,3)</f>
        <v>0</v>
      </c>
      <c r="N406" s="166">
        <f>ROUND(Q406-(M406+O406+P406),3)</f>
        <v>0</v>
      </c>
      <c r="O406" s="166">
        <f>ROUND('1. Статистика'!F381*$Q$406,3)</f>
        <v>0</v>
      </c>
      <c r="P406" s="167">
        <f>ROUND('1. Статистика'!G381*$Q$406,3)</f>
        <v>0</v>
      </c>
      <c r="Q406" s="243">
        <f>ROUND(Q$134*Q407,3)</f>
        <v>0</v>
      </c>
    </row>
    <row r="407" spans="1:17" s="25" customFormat="1" outlineLevel="2" x14ac:dyDescent="0.25">
      <c r="A407" s="24" t="s">
        <v>116</v>
      </c>
      <c r="B407" s="472" t="s">
        <v>190</v>
      </c>
      <c r="C407" s="169"/>
      <c r="D407" s="170"/>
      <c r="E407" s="170"/>
      <c r="F407" s="171"/>
      <c r="G407" s="558"/>
      <c r="H407" s="169"/>
      <c r="I407" s="170"/>
      <c r="J407" s="170"/>
      <c r="K407" s="171"/>
      <c r="L407" s="558">
        <f>ROUND(G407,3)</f>
        <v>0</v>
      </c>
      <c r="M407" s="169"/>
      <c r="N407" s="170"/>
      <c r="O407" s="170"/>
      <c r="P407" s="173"/>
      <c r="Q407" s="558">
        <f>ROUND(G407,3)</f>
        <v>0</v>
      </c>
    </row>
    <row r="408" spans="1:17" outlineLevel="1" x14ac:dyDescent="0.25">
      <c r="A408" s="32" t="s">
        <v>1</v>
      </c>
      <c r="B408" s="471" t="s">
        <v>189</v>
      </c>
      <c r="C408" s="165">
        <f>ROUND('1. Статистика'!D382*$G$408,3)</f>
        <v>0</v>
      </c>
      <c r="D408" s="166">
        <f>ROUND(G408-(C408+E408+F408),3)</f>
        <v>0</v>
      </c>
      <c r="E408" s="166">
        <f>ROUND('1. Статистика'!F382*$G$408,3)</f>
        <v>0</v>
      </c>
      <c r="F408" s="167">
        <f>ROUND('1. Статистика'!G382*$G$408,3)</f>
        <v>0</v>
      </c>
      <c r="G408" s="243">
        <f>ROUND(G$135*G409,3)</f>
        <v>0</v>
      </c>
      <c r="H408" s="165">
        <f>ROUND('1. Статистика'!D382*$L$408,3)</f>
        <v>0</v>
      </c>
      <c r="I408" s="166">
        <f>ROUND(L408-(H408+J408+K408),3)</f>
        <v>0</v>
      </c>
      <c r="J408" s="166">
        <f>ROUND('1. Статистика'!F382*$L$408,3)</f>
        <v>0</v>
      </c>
      <c r="K408" s="167">
        <f>ROUND('1. Статистика'!G382*$L$408,3)</f>
        <v>0</v>
      </c>
      <c r="L408" s="243">
        <f>ROUND(L$135*L409,3)</f>
        <v>0</v>
      </c>
      <c r="M408" s="165">
        <f>ROUND('1. Статистика'!D382*$Q$408,3)</f>
        <v>0</v>
      </c>
      <c r="N408" s="166">
        <f>ROUND(Q408-(M408+O408+P408),3)</f>
        <v>0</v>
      </c>
      <c r="O408" s="166">
        <f>ROUND('1. Статистика'!F382*$Q$408,3)</f>
        <v>0</v>
      </c>
      <c r="P408" s="167">
        <f>ROUND('1. Статистика'!G382*$Q$408,3)</f>
        <v>0</v>
      </c>
      <c r="Q408" s="243">
        <f>ROUND(Q$135*Q409,3)</f>
        <v>0</v>
      </c>
    </row>
    <row r="409" spans="1:17" s="25" customFormat="1" outlineLevel="2" x14ac:dyDescent="0.25">
      <c r="A409" s="24" t="s">
        <v>116</v>
      </c>
      <c r="B409" s="472" t="s">
        <v>190</v>
      </c>
      <c r="C409" s="169"/>
      <c r="D409" s="170"/>
      <c r="E409" s="170"/>
      <c r="F409" s="171"/>
      <c r="G409" s="558"/>
      <c r="H409" s="169"/>
      <c r="I409" s="170"/>
      <c r="J409" s="170"/>
      <c r="K409" s="171"/>
      <c r="L409" s="558">
        <f>ROUND(G409,3)</f>
        <v>0</v>
      </c>
      <c r="M409" s="169"/>
      <c r="N409" s="170"/>
      <c r="O409" s="170"/>
      <c r="P409" s="173"/>
      <c r="Q409" s="558">
        <f>ROUND(G409,3)</f>
        <v>0</v>
      </c>
    </row>
    <row r="410" spans="1:17" outlineLevel="1" x14ac:dyDescent="0.25">
      <c r="A410" s="32" t="s">
        <v>2</v>
      </c>
      <c r="B410" s="471" t="s">
        <v>189</v>
      </c>
      <c r="C410" s="165">
        <f>ROUND('1. Статистика'!D383*$G$410,3)</f>
        <v>0</v>
      </c>
      <c r="D410" s="166">
        <f>ROUND(G410-(C410+E410+F410),3)</f>
        <v>0.03</v>
      </c>
      <c r="E410" s="166">
        <f>ROUND('1. Статистика'!F383*$G$410,3)</f>
        <v>0.17899999999999999</v>
      </c>
      <c r="F410" s="167">
        <f>ROUND('1. Статистика'!G383*$G$410,3)</f>
        <v>0.09</v>
      </c>
      <c r="G410" s="243">
        <f>ROUND(G$136*G411,3)</f>
        <v>0.29899999999999999</v>
      </c>
      <c r="H410" s="165">
        <f>ROUND('1. Статистика'!D383*$L$410,3)</f>
        <v>0</v>
      </c>
      <c r="I410" s="166">
        <f>ROUND(L410-(H410+J410+K410),3)</f>
        <v>2.8000000000000001E-2</v>
      </c>
      <c r="J410" s="166">
        <f>ROUND('1. Статистика'!F383*$L$410,3)</f>
        <v>0.16600000000000001</v>
      </c>
      <c r="K410" s="167">
        <f>ROUND('1. Статистика'!G383*$L$410,3)</f>
        <v>8.3000000000000004E-2</v>
      </c>
      <c r="L410" s="243">
        <f>ROUND(L$136*L411,3)</f>
        <v>0.27700000000000002</v>
      </c>
      <c r="M410" s="165">
        <f>ROUND('1. Статистика'!D383*$Q$410,3)</f>
        <v>0</v>
      </c>
      <c r="N410" s="166">
        <f>ROUND(Q410-(M410+O410+P410),3)</f>
        <v>2.8000000000000001E-2</v>
      </c>
      <c r="O410" s="166">
        <f>ROUND('1. Статистика'!F383*$Q$410,3)</f>
        <v>0.16400000000000001</v>
      </c>
      <c r="P410" s="167">
        <f>ROUND('1. Статистика'!G383*$Q$410,3)</f>
        <v>8.2000000000000003E-2</v>
      </c>
      <c r="Q410" s="243">
        <f>ROUND(Q$136*Q411,3)</f>
        <v>0.27400000000000002</v>
      </c>
    </row>
    <row r="411" spans="1:17" s="25" customFormat="1" outlineLevel="2" x14ac:dyDescent="0.25">
      <c r="A411" s="24" t="s">
        <v>116</v>
      </c>
      <c r="B411" s="472" t="s">
        <v>190</v>
      </c>
      <c r="C411" s="169"/>
      <c r="D411" s="170"/>
      <c r="E411" s="170"/>
      <c r="F411" s="171"/>
      <c r="G411" s="558">
        <v>1.3600000000000001E-3</v>
      </c>
      <c r="H411" s="169"/>
      <c r="I411" s="170"/>
      <c r="J411" s="170"/>
      <c r="K411" s="171"/>
      <c r="L411" s="558">
        <v>1.6000000000000001E-3</v>
      </c>
      <c r="M411" s="169"/>
      <c r="N411" s="170"/>
      <c r="O411" s="170"/>
      <c r="P411" s="173"/>
      <c r="Q411" s="558">
        <v>2.15E-3</v>
      </c>
    </row>
    <row r="412" spans="1:17" outlineLevel="1" x14ac:dyDescent="0.25">
      <c r="A412" s="32" t="s">
        <v>3</v>
      </c>
      <c r="B412" s="471" t="s">
        <v>189</v>
      </c>
      <c r="C412" s="165">
        <f>ROUND('1. Статистика'!D384*$G$412,3)</f>
        <v>0</v>
      </c>
      <c r="D412" s="166">
        <f>ROUND(G412-(C412+E412+F412),3)</f>
        <v>0</v>
      </c>
      <c r="E412" s="166">
        <f>ROUND('1. Статистика'!F384*$G$412,3)</f>
        <v>0</v>
      </c>
      <c r="F412" s="167">
        <f>ROUND('1. Статистика'!G384*$G$412,3)</f>
        <v>0</v>
      </c>
      <c r="G412" s="243">
        <f>ROUND(G$137*G413,3)</f>
        <v>0</v>
      </c>
      <c r="H412" s="165">
        <f>ROUND('1. Статистика'!D384*$L$412,3)</f>
        <v>0</v>
      </c>
      <c r="I412" s="166">
        <f>ROUND(L412-(H412+J412+K412),3)</f>
        <v>0</v>
      </c>
      <c r="J412" s="166">
        <f>ROUND('1. Статистика'!F384*$L$412,3)</f>
        <v>0</v>
      </c>
      <c r="K412" s="167">
        <f>ROUND('1. Статистика'!G384*$L$412,3)</f>
        <v>0</v>
      </c>
      <c r="L412" s="243">
        <f>ROUND(L$137*L413,3)</f>
        <v>0</v>
      </c>
      <c r="M412" s="165">
        <f>ROUND('1. Статистика'!D384*$Q$412,3)</f>
        <v>0</v>
      </c>
      <c r="N412" s="166">
        <f>ROUND(Q412-(M412+O412+P412),3)</f>
        <v>0</v>
      </c>
      <c r="O412" s="166">
        <f>ROUND('1. Статистика'!F384*$Q$412,3)</f>
        <v>0</v>
      </c>
      <c r="P412" s="167">
        <f>ROUND('1. Статистика'!G384*$Q$412,3)</f>
        <v>0</v>
      </c>
      <c r="Q412" s="243">
        <f>ROUND(Q$137*Q413,3)</f>
        <v>0</v>
      </c>
    </row>
    <row r="413" spans="1:17" s="25" customFormat="1" outlineLevel="2" x14ac:dyDescent="0.25">
      <c r="A413" s="24" t="s">
        <v>116</v>
      </c>
      <c r="B413" s="472" t="s">
        <v>190</v>
      </c>
      <c r="C413" s="169"/>
      <c r="D413" s="170"/>
      <c r="E413" s="170"/>
      <c r="F413" s="171"/>
      <c r="G413" s="558"/>
      <c r="H413" s="169"/>
      <c r="I413" s="170"/>
      <c r="J413" s="170"/>
      <c r="K413" s="171"/>
      <c r="L413" s="558">
        <f>ROUND(G413,3)</f>
        <v>0</v>
      </c>
      <c r="M413" s="169"/>
      <c r="N413" s="170"/>
      <c r="O413" s="170"/>
      <c r="P413" s="173"/>
      <c r="Q413" s="558">
        <f>ROUND(G413,3)</f>
        <v>0</v>
      </c>
    </row>
    <row r="414" spans="1:17" outlineLevel="1" x14ac:dyDescent="0.25">
      <c r="A414" s="32" t="s">
        <v>4</v>
      </c>
      <c r="B414" s="471" t="s">
        <v>189</v>
      </c>
      <c r="C414" s="165">
        <f>ROUND('1. Статистика'!D385*$G$414,3)</f>
        <v>0</v>
      </c>
      <c r="D414" s="166">
        <f>ROUND(G414-(C414+E414+F414),3)</f>
        <v>0</v>
      </c>
      <c r="E414" s="166">
        <f>ROUND('1. Статистика'!F385*$G$414,3)</f>
        <v>0</v>
      </c>
      <c r="F414" s="167">
        <f>ROUND('1. Статистика'!G385*$G$414,3)</f>
        <v>0</v>
      </c>
      <c r="G414" s="243">
        <f>ROUND(G$138*G415,3)</f>
        <v>0</v>
      </c>
      <c r="H414" s="165">
        <f>ROUND('1. Статистика'!D385*$L$414,3)</f>
        <v>0</v>
      </c>
      <c r="I414" s="166">
        <f>ROUND(L414-(H414+J414+K414),3)</f>
        <v>0</v>
      </c>
      <c r="J414" s="166">
        <f>ROUND('1. Статистика'!F385*$L$414,3)</f>
        <v>0</v>
      </c>
      <c r="K414" s="167">
        <f>ROUND('1. Статистика'!G385*$L$414,3)</f>
        <v>0</v>
      </c>
      <c r="L414" s="243">
        <f>ROUND(L$138*L415,3)</f>
        <v>0</v>
      </c>
      <c r="M414" s="165">
        <f>ROUND('1. Статистика'!D385*$Q$414,3)</f>
        <v>0</v>
      </c>
      <c r="N414" s="166">
        <f>ROUND(Q414-(M414+O414+P414),3)</f>
        <v>0</v>
      </c>
      <c r="O414" s="166">
        <f>ROUND('1. Статистика'!F385*$Q$414,3)</f>
        <v>0</v>
      </c>
      <c r="P414" s="167">
        <f>ROUND('1. Статистика'!G385*$Q$414,3)</f>
        <v>0</v>
      </c>
      <c r="Q414" s="243">
        <f>ROUND(Q$138*Q415,3)</f>
        <v>0</v>
      </c>
    </row>
    <row r="415" spans="1:17" s="25" customFormat="1" outlineLevel="2" x14ac:dyDescent="0.25">
      <c r="A415" s="24" t="s">
        <v>116</v>
      </c>
      <c r="B415" s="472" t="s">
        <v>190</v>
      </c>
      <c r="C415" s="169"/>
      <c r="D415" s="170"/>
      <c r="E415" s="170"/>
      <c r="F415" s="171"/>
      <c r="G415" s="558">
        <f>ROUND(IFERROR(('1. Статистика'!C217+'1. Статистика'!H217+'1. Статистика'!M217)/('1. Статистика'!C145+'1. Статистика'!H145+'1. Статистика'!M145),0),3)</f>
        <v>0</v>
      </c>
      <c r="H415" s="169"/>
      <c r="I415" s="170"/>
      <c r="J415" s="170"/>
      <c r="K415" s="171"/>
      <c r="L415" s="558">
        <f>ROUND(G415,3)</f>
        <v>0</v>
      </c>
      <c r="M415" s="169"/>
      <c r="N415" s="170"/>
      <c r="O415" s="170"/>
      <c r="P415" s="173"/>
      <c r="Q415" s="558">
        <f>ROUND(G415,3)</f>
        <v>0</v>
      </c>
    </row>
    <row r="416" spans="1:17" outlineLevel="1" x14ac:dyDescent="0.25">
      <c r="A416" s="32" t="s">
        <v>5</v>
      </c>
      <c r="B416" s="471" t="s">
        <v>189</v>
      </c>
      <c r="C416" s="165">
        <f>ROUND('1. Статистика'!D386*$G$416,3)</f>
        <v>0</v>
      </c>
      <c r="D416" s="166">
        <f>ROUND(G416-(C416+E416+F416),3)</f>
        <v>0</v>
      </c>
      <c r="E416" s="166">
        <f>ROUND('1. Статистика'!F386*$G$416,3)</f>
        <v>0</v>
      </c>
      <c r="F416" s="167">
        <f>ROUND('1. Статистика'!G386*$G$416,3)</f>
        <v>0</v>
      </c>
      <c r="G416" s="243">
        <f>ROUND(G$139*G417,3)</f>
        <v>0</v>
      </c>
      <c r="H416" s="165">
        <f>ROUND('1. Статистика'!D386*$L$416,3)</f>
        <v>0</v>
      </c>
      <c r="I416" s="166">
        <f>ROUND(L416-(H416+J416+K416),3)</f>
        <v>0</v>
      </c>
      <c r="J416" s="166">
        <f>ROUND('1. Статистика'!F386*$L$416,3)</f>
        <v>0</v>
      </c>
      <c r="K416" s="167">
        <f>ROUND('1. Статистика'!G386*$L$416,3)</f>
        <v>0</v>
      </c>
      <c r="L416" s="243">
        <f>ROUND(L$139*L417,3)</f>
        <v>0</v>
      </c>
      <c r="M416" s="165">
        <f>ROUND('1. Статистика'!D386*$Q$416,3)</f>
        <v>0</v>
      </c>
      <c r="N416" s="166">
        <f>ROUND(Q416-(M416+O416+P416),3)</f>
        <v>0</v>
      </c>
      <c r="O416" s="166">
        <f>ROUND('1. Статистика'!F386*$Q$416,3)</f>
        <v>0</v>
      </c>
      <c r="P416" s="167">
        <f>ROUND('1. Статистика'!G386*$Q$416,3)</f>
        <v>0</v>
      </c>
      <c r="Q416" s="243">
        <f>ROUND(Q$139*Q417,3)</f>
        <v>0</v>
      </c>
    </row>
    <row r="417" spans="1:17" s="25" customFormat="1" outlineLevel="2" x14ac:dyDescent="0.25">
      <c r="A417" s="24" t="s">
        <v>116</v>
      </c>
      <c r="B417" s="472" t="s">
        <v>190</v>
      </c>
      <c r="C417" s="169"/>
      <c r="D417" s="170"/>
      <c r="E417" s="170"/>
      <c r="F417" s="171"/>
      <c r="G417" s="558">
        <f>ROUND(IFERROR(('1. Статистика'!C218+'1. Статистика'!H218+'1. Статистика'!M218)/('1. Статистика'!C146+'1. Статистика'!H146+'1. Статистика'!M146),0),3)</f>
        <v>0</v>
      </c>
      <c r="H417" s="169"/>
      <c r="I417" s="170"/>
      <c r="J417" s="170"/>
      <c r="K417" s="171"/>
      <c r="L417" s="558">
        <f>ROUND(G417,3)</f>
        <v>0</v>
      </c>
      <c r="M417" s="169"/>
      <c r="N417" s="170"/>
      <c r="O417" s="170"/>
      <c r="P417" s="173"/>
      <c r="Q417" s="558">
        <f>ROUND(G417,3)</f>
        <v>0</v>
      </c>
    </row>
    <row r="418" spans="1:17" outlineLevel="1" x14ac:dyDescent="0.25">
      <c r="A418" s="32" t="s">
        <v>6</v>
      </c>
      <c r="B418" s="471" t="s">
        <v>189</v>
      </c>
      <c r="C418" s="165">
        <f>ROUND('1. Статистика'!D387*$G$418,3)</f>
        <v>0</v>
      </c>
      <c r="D418" s="166">
        <f>ROUND(G418-(C418+E418+F418),3)</f>
        <v>0</v>
      </c>
      <c r="E418" s="166">
        <f>ROUND('1. Статистика'!F387*$G$418,3)</f>
        <v>0</v>
      </c>
      <c r="F418" s="167">
        <f>ROUND('1. Статистика'!G387*$G$418,3)</f>
        <v>0</v>
      </c>
      <c r="G418" s="243">
        <f>ROUND(G$140*G419,3)</f>
        <v>0</v>
      </c>
      <c r="H418" s="165">
        <f>ROUND('1. Статистика'!D387*$L$418,3)</f>
        <v>0</v>
      </c>
      <c r="I418" s="166">
        <f>ROUND(L418-(H418+J418+K418),3)</f>
        <v>0</v>
      </c>
      <c r="J418" s="166">
        <f>ROUND('1. Статистика'!F387*$L$418,3)</f>
        <v>0</v>
      </c>
      <c r="K418" s="167">
        <f>ROUND('1. Статистика'!G387*$L$418,3)</f>
        <v>0</v>
      </c>
      <c r="L418" s="243">
        <f>ROUND(L$140*L419,3)</f>
        <v>0</v>
      </c>
      <c r="M418" s="165">
        <f>ROUND('1. Статистика'!D387*$Q$418,3)</f>
        <v>0</v>
      </c>
      <c r="N418" s="166">
        <f>ROUND(Q418-(M418+O418+P418),3)</f>
        <v>0</v>
      </c>
      <c r="O418" s="166">
        <f>ROUND('1. Статистика'!F387*$Q$418,3)</f>
        <v>0</v>
      </c>
      <c r="P418" s="167">
        <f>ROUND('1. Статистика'!G387*$Q$418,3)</f>
        <v>0</v>
      </c>
      <c r="Q418" s="243">
        <f>ROUND(Q$140*Q419,3)</f>
        <v>0</v>
      </c>
    </row>
    <row r="419" spans="1:17" s="25" customFormat="1" outlineLevel="2" x14ac:dyDescent="0.25">
      <c r="A419" s="24" t="s">
        <v>116</v>
      </c>
      <c r="B419" s="472" t="s">
        <v>190</v>
      </c>
      <c r="C419" s="169"/>
      <c r="D419" s="170"/>
      <c r="E419" s="170"/>
      <c r="F419" s="171"/>
      <c r="G419" s="558">
        <f>ROUND(IFERROR(('1. Статистика'!C219+'1. Статистика'!H219+'1. Статистика'!M219)/('1. Статистика'!C147+'1. Статистика'!H147+'1. Статистика'!M147),0),3)</f>
        <v>0</v>
      </c>
      <c r="H419" s="169"/>
      <c r="I419" s="170"/>
      <c r="J419" s="170"/>
      <c r="K419" s="171"/>
      <c r="L419" s="558">
        <f>ROUND(G419,3)</f>
        <v>0</v>
      </c>
      <c r="M419" s="169"/>
      <c r="N419" s="170"/>
      <c r="O419" s="170"/>
      <c r="P419" s="173"/>
      <c r="Q419" s="558">
        <f>ROUND(G419,3)</f>
        <v>0</v>
      </c>
    </row>
    <row r="420" spans="1:17" outlineLevel="1" x14ac:dyDescent="0.25">
      <c r="A420" s="32" t="s">
        <v>7</v>
      </c>
      <c r="B420" s="471" t="s">
        <v>189</v>
      </c>
      <c r="C420" s="165">
        <f>ROUND('1. Статистика'!D388*$G$420,3)</f>
        <v>0</v>
      </c>
      <c r="D420" s="166">
        <f>ROUND(G420-(C420+E420+F420),3)</f>
        <v>0.10100000000000001</v>
      </c>
      <c r="E420" s="166">
        <f>ROUND('1. Статистика'!F388*$G$420,3)</f>
        <v>0.185</v>
      </c>
      <c r="F420" s="167">
        <f>ROUND('1. Статистика'!G388*$G$420,3)</f>
        <v>0.215</v>
      </c>
      <c r="G420" s="243">
        <f>ROUND(G$141*G421,3)</f>
        <v>0.501</v>
      </c>
      <c r="H420" s="165">
        <f>ROUND('1. Статистика'!D388*$L$420,3)</f>
        <v>0</v>
      </c>
      <c r="I420" s="166">
        <f>ROUND(L420-(H420+J420+K420),3)</f>
        <v>0.105</v>
      </c>
      <c r="J420" s="166">
        <f>ROUND('1. Статистика'!F388*$L$420,3)</f>
        <v>0.19400000000000001</v>
      </c>
      <c r="K420" s="167">
        <f>ROUND('1. Статистика'!G388*$L$420,3)</f>
        <v>0.22500000000000001</v>
      </c>
      <c r="L420" s="243">
        <f>ROUND(L$141*L421,3)</f>
        <v>0.52400000000000002</v>
      </c>
      <c r="M420" s="165">
        <f>ROUND('1. Статистика'!D388*$Q$420,3)</f>
        <v>0</v>
      </c>
      <c r="N420" s="166">
        <f>ROUND(Q420-(M420+O420+P420),3)</f>
        <v>0.106</v>
      </c>
      <c r="O420" s="166">
        <f>ROUND('1. Статистика'!F388*$Q$420,3)</f>
        <v>0.19500000000000001</v>
      </c>
      <c r="P420" s="167">
        <f>ROUND('1. Статистика'!G388*$Q$420,3)</f>
        <v>0.22700000000000001</v>
      </c>
      <c r="Q420" s="243">
        <f>ROUND(Q$141*Q421,3)</f>
        <v>0.52800000000000002</v>
      </c>
    </row>
    <row r="421" spans="1:17" s="25" customFormat="1" outlineLevel="2" x14ac:dyDescent="0.25">
      <c r="A421" s="24" t="s">
        <v>116</v>
      </c>
      <c r="B421" s="472" t="s">
        <v>190</v>
      </c>
      <c r="C421" s="169"/>
      <c r="D421" s="170"/>
      <c r="E421" s="170"/>
      <c r="F421" s="171"/>
      <c r="G421" s="558">
        <v>1.26E-2</v>
      </c>
      <c r="H421" s="169"/>
      <c r="I421" s="170"/>
      <c r="J421" s="170"/>
      <c r="K421" s="171"/>
      <c r="L421" s="558">
        <v>1.72E-2</v>
      </c>
      <c r="M421" s="169"/>
      <c r="N421" s="170"/>
      <c r="O421" s="170"/>
      <c r="P421" s="173"/>
      <c r="Q421" s="558">
        <v>2.5000000000000001E-2</v>
      </c>
    </row>
    <row r="422" spans="1:17" outlineLevel="1" x14ac:dyDescent="0.25">
      <c r="A422" s="32" t="s">
        <v>8</v>
      </c>
      <c r="B422" s="471" t="s">
        <v>189</v>
      </c>
      <c r="C422" s="165">
        <f>ROUND('1. Статистика'!D389*$G$422,3)</f>
        <v>0</v>
      </c>
      <c r="D422" s="166">
        <f>ROUND(G422-(C422+E422+F422),3)</f>
        <v>0</v>
      </c>
      <c r="E422" s="166">
        <f>ROUND('1. Статистика'!F389*$G$422,3)</f>
        <v>0</v>
      </c>
      <c r="F422" s="167">
        <f>ROUND('1. Статистика'!G389*$G$422,3)</f>
        <v>0</v>
      </c>
      <c r="G422" s="243">
        <f>ROUND(G$142*G423,3)</f>
        <v>0</v>
      </c>
      <c r="H422" s="165">
        <f>ROUND('1. Статистика'!D389*$L$422,3)</f>
        <v>0</v>
      </c>
      <c r="I422" s="166">
        <f>ROUND(L422-(H422+J422+K422),3)</f>
        <v>0</v>
      </c>
      <c r="J422" s="166">
        <f>ROUND('1. Статистика'!F389*$L$422,3)</f>
        <v>0</v>
      </c>
      <c r="K422" s="167">
        <f>ROUND('1. Статистика'!G389*$L$422,3)</f>
        <v>0</v>
      </c>
      <c r="L422" s="243">
        <f>ROUND(L$142*L423,3)</f>
        <v>0</v>
      </c>
      <c r="M422" s="165">
        <f>ROUND('1. Статистика'!D389*$Q$422,3)</f>
        <v>0</v>
      </c>
      <c r="N422" s="166">
        <f>ROUND(Q422-(M422+O422+P422),3)</f>
        <v>0</v>
      </c>
      <c r="O422" s="166">
        <f>ROUND('1. Статистика'!F389*$Q$422,3)</f>
        <v>0</v>
      </c>
      <c r="P422" s="167">
        <f>ROUND('1. Статистика'!G389*$Q$422,3)</f>
        <v>0</v>
      </c>
      <c r="Q422" s="243">
        <f>ROUND(Q$142*Q423,3)</f>
        <v>0</v>
      </c>
    </row>
    <row r="423" spans="1:17" s="25" customFormat="1" outlineLevel="2" x14ac:dyDescent="0.25">
      <c r="A423" s="24" t="s">
        <v>116</v>
      </c>
      <c r="B423" s="472" t="s">
        <v>190</v>
      </c>
      <c r="C423" s="169"/>
      <c r="D423" s="170"/>
      <c r="E423" s="170"/>
      <c r="F423" s="171"/>
      <c r="G423" s="558">
        <f>ROUND(IFERROR(('1. Статистика'!C221+'1. Статистика'!H221+'1. Статистика'!M221)/('1. Статистика'!C149+'1. Статистика'!H149+'1. Статистика'!M149),0),3)</f>
        <v>0</v>
      </c>
      <c r="H423" s="169"/>
      <c r="I423" s="170"/>
      <c r="J423" s="170"/>
      <c r="K423" s="171"/>
      <c r="L423" s="558">
        <f>ROUND(G423,3)</f>
        <v>0</v>
      </c>
      <c r="M423" s="169"/>
      <c r="N423" s="170"/>
      <c r="O423" s="170"/>
      <c r="P423" s="173"/>
      <c r="Q423" s="558">
        <f>ROUND(G423,3)</f>
        <v>0</v>
      </c>
    </row>
    <row r="424" spans="1:17" outlineLevel="1" x14ac:dyDescent="0.25">
      <c r="A424" s="32" t="s">
        <v>9</v>
      </c>
      <c r="B424" s="471" t="s">
        <v>189</v>
      </c>
      <c r="C424" s="165">
        <f>ROUND('1. Статистика'!D390*$G$424,3)</f>
        <v>0</v>
      </c>
      <c r="D424" s="166">
        <f>ROUND(G424-(C424+E424+F424),3)</f>
        <v>0</v>
      </c>
      <c r="E424" s="166">
        <f>ROUND('1. Статистика'!F390*$G$424,3)</f>
        <v>0</v>
      </c>
      <c r="F424" s="167">
        <f>ROUND('1. Статистика'!G390*$G$424,3)</f>
        <v>0</v>
      </c>
      <c r="G424" s="243">
        <f>ROUND(G$143*G425,3)</f>
        <v>0</v>
      </c>
      <c r="H424" s="165">
        <f>ROUND('1. Статистика'!D390*$L$424,3)</f>
        <v>0</v>
      </c>
      <c r="I424" s="166">
        <f>ROUND(L424-(H424+J424+K424),3)</f>
        <v>0</v>
      </c>
      <c r="J424" s="166">
        <f>ROUND('1. Статистика'!F390*$L$424,3)</f>
        <v>0</v>
      </c>
      <c r="K424" s="167">
        <f>ROUND('1. Статистика'!G390*$L$424,3)</f>
        <v>0</v>
      </c>
      <c r="L424" s="243">
        <f>ROUND(L$143*L425,3)</f>
        <v>0</v>
      </c>
      <c r="M424" s="165">
        <f>ROUND('1. Статистика'!D390*$Q$424,3)</f>
        <v>0</v>
      </c>
      <c r="N424" s="166">
        <f>ROUND(Q424-(M424+O424+P424),3)</f>
        <v>0</v>
      </c>
      <c r="O424" s="166">
        <f>ROUND('1. Статистика'!F390*$Q$424,3)</f>
        <v>0</v>
      </c>
      <c r="P424" s="167">
        <f>ROUND('1. Статистика'!G390*$Q$424,3)</f>
        <v>0</v>
      </c>
      <c r="Q424" s="243">
        <f>ROUND(Q$143*Q425,3)</f>
        <v>0</v>
      </c>
    </row>
    <row r="425" spans="1:17" s="25" customFormat="1" outlineLevel="2" x14ac:dyDescent="0.25">
      <c r="A425" s="24" t="s">
        <v>116</v>
      </c>
      <c r="B425" s="472" t="s">
        <v>190</v>
      </c>
      <c r="C425" s="169"/>
      <c r="D425" s="170"/>
      <c r="E425" s="170"/>
      <c r="F425" s="171"/>
      <c r="G425" s="558">
        <f>ROUND(IFERROR(('1. Статистика'!C222+'1. Статистика'!H222+'1. Статистика'!M222)/('1. Статистика'!C150+'1. Статистика'!H150+'1. Статистика'!M150),0),3)</f>
        <v>0</v>
      </c>
      <c r="H425" s="169"/>
      <c r="I425" s="170"/>
      <c r="J425" s="170"/>
      <c r="K425" s="171"/>
      <c r="L425" s="558">
        <f>ROUND(G425,3)</f>
        <v>0</v>
      </c>
      <c r="M425" s="169"/>
      <c r="N425" s="170"/>
      <c r="O425" s="170"/>
      <c r="P425" s="173"/>
      <c r="Q425" s="558">
        <f>ROUND(G425,3)</f>
        <v>0</v>
      </c>
    </row>
    <row r="426" spans="1:17" outlineLevel="1" x14ac:dyDescent="0.25">
      <c r="A426" s="32" t="s">
        <v>10</v>
      </c>
      <c r="B426" s="471" t="s">
        <v>189</v>
      </c>
      <c r="C426" s="165">
        <f>ROUND('1. Статистика'!D391*$G$426,3)</f>
        <v>0</v>
      </c>
      <c r="D426" s="166">
        <f>ROUND(G426-(C426+E426+F426),3)</f>
        <v>0</v>
      </c>
      <c r="E426" s="166">
        <f>ROUND('1. Статистика'!F391*$G$426,3)</f>
        <v>0</v>
      </c>
      <c r="F426" s="167">
        <f>ROUND('1. Статистика'!G391*$G$426,3)</f>
        <v>0</v>
      </c>
      <c r="G426" s="243">
        <f>ROUND(G$144*G427,3)</f>
        <v>0</v>
      </c>
      <c r="H426" s="165">
        <f>ROUND('1. Статистика'!D391*$L$426,3)</f>
        <v>0</v>
      </c>
      <c r="I426" s="166">
        <f>ROUND(L426-(H426+J426+K426),3)</f>
        <v>0</v>
      </c>
      <c r="J426" s="166">
        <f>ROUND('1. Статистика'!F391*$L$426,3)</f>
        <v>0</v>
      </c>
      <c r="K426" s="167">
        <f>ROUND('1. Статистика'!G391*$L$426,3)</f>
        <v>0</v>
      </c>
      <c r="L426" s="243">
        <f>ROUND(L$144*L427,3)</f>
        <v>0</v>
      </c>
      <c r="M426" s="165">
        <f>ROUND('1. Статистика'!D391*$Q$426,3)</f>
        <v>0</v>
      </c>
      <c r="N426" s="166">
        <f>ROUND(Q426-(M426+O426+P426),3)</f>
        <v>0</v>
      </c>
      <c r="O426" s="166">
        <f>ROUND('1. Статистика'!F391*$Q$426,3)</f>
        <v>0</v>
      </c>
      <c r="P426" s="167">
        <f>ROUND('1. Статистика'!G391*$Q$426,3)</f>
        <v>0</v>
      </c>
      <c r="Q426" s="243">
        <f>ROUND(Q$144*Q427,3)</f>
        <v>0</v>
      </c>
    </row>
    <row r="427" spans="1:17" s="25" customFormat="1" outlineLevel="2" x14ac:dyDescent="0.25">
      <c r="A427" s="24" t="s">
        <v>116</v>
      </c>
      <c r="B427" s="472" t="s">
        <v>190</v>
      </c>
      <c r="C427" s="169"/>
      <c r="D427" s="170"/>
      <c r="E427" s="170"/>
      <c r="F427" s="171"/>
      <c r="G427" s="558">
        <f>ROUND(IFERROR(('1. Статистика'!C223+'1. Статистика'!H223+'1. Статистика'!M223)/('1. Статистика'!C151+'1. Статистика'!H151+'1. Статистика'!M151),0),3)</f>
        <v>0</v>
      </c>
      <c r="H427" s="169"/>
      <c r="I427" s="170"/>
      <c r="J427" s="170"/>
      <c r="K427" s="171"/>
      <c r="L427" s="558">
        <f>ROUND(G427,3)</f>
        <v>0</v>
      </c>
      <c r="M427" s="169"/>
      <c r="N427" s="170"/>
      <c r="O427" s="170"/>
      <c r="P427" s="173"/>
      <c r="Q427" s="558">
        <f>ROUND(G427,3)</f>
        <v>0</v>
      </c>
    </row>
    <row r="428" spans="1:17" s="36" customFormat="1" x14ac:dyDescent="0.25">
      <c r="A428" s="237" t="s">
        <v>205</v>
      </c>
      <c r="B428" s="474" t="s">
        <v>189</v>
      </c>
      <c r="C428" s="238">
        <f t="shared" ref="C428:Q428" si="91">ROUND(C429+C432+C435+C438+C441+C444+C447+C450+C453+C456+C459,3)</f>
        <v>222.66399999999999</v>
      </c>
      <c r="D428" s="239">
        <f t="shared" si="91"/>
        <v>102.622</v>
      </c>
      <c r="E428" s="239">
        <f t="shared" si="91"/>
        <v>104.553</v>
      </c>
      <c r="F428" s="240">
        <f t="shared" si="91"/>
        <v>114.04</v>
      </c>
      <c r="G428" s="160">
        <f t="shared" si="91"/>
        <v>543.87900000000002</v>
      </c>
      <c r="H428" s="238">
        <f t="shared" si="91"/>
        <v>222.66399999999999</v>
      </c>
      <c r="I428" s="239">
        <f t="shared" si="91"/>
        <v>102.622</v>
      </c>
      <c r="J428" s="239">
        <f t="shared" si="91"/>
        <v>104.553</v>
      </c>
      <c r="K428" s="240">
        <f t="shared" si="91"/>
        <v>114.04</v>
      </c>
      <c r="L428" s="160">
        <f t="shared" si="91"/>
        <v>543.87900000000002</v>
      </c>
      <c r="M428" s="238">
        <f t="shared" si="91"/>
        <v>222.66399999999999</v>
      </c>
      <c r="N428" s="239">
        <f t="shared" si="91"/>
        <v>102.622</v>
      </c>
      <c r="O428" s="239">
        <f t="shared" si="91"/>
        <v>104.553</v>
      </c>
      <c r="P428" s="241">
        <f t="shared" si="91"/>
        <v>114.04</v>
      </c>
      <c r="Q428" s="160">
        <f t="shared" si="91"/>
        <v>543.87900000000002</v>
      </c>
    </row>
    <row r="429" spans="1:17" outlineLevel="1" x14ac:dyDescent="0.25">
      <c r="A429" s="22" t="s">
        <v>0</v>
      </c>
      <c r="B429" s="471" t="s">
        <v>189</v>
      </c>
      <c r="C429" s="165">
        <f t="shared" ref="C429:Q429" si="92">ROUND(C430+C431,3)</f>
        <v>10.513</v>
      </c>
      <c r="D429" s="166">
        <f t="shared" si="92"/>
        <v>49.252000000000002</v>
      </c>
      <c r="E429" s="166">
        <f t="shared" si="92"/>
        <v>22.844000000000001</v>
      </c>
      <c r="F429" s="167">
        <f t="shared" si="92"/>
        <v>41.74</v>
      </c>
      <c r="G429" s="244">
        <f t="shared" si="92"/>
        <v>124.349</v>
      </c>
      <c r="H429" s="165">
        <f t="shared" si="92"/>
        <v>10.513</v>
      </c>
      <c r="I429" s="166">
        <f t="shared" si="92"/>
        <v>49.252000000000002</v>
      </c>
      <c r="J429" s="166">
        <f t="shared" si="92"/>
        <v>22.844000000000001</v>
      </c>
      <c r="K429" s="167">
        <f t="shared" si="92"/>
        <v>41.74</v>
      </c>
      <c r="L429" s="244">
        <f t="shared" si="92"/>
        <v>124.349</v>
      </c>
      <c r="M429" s="165">
        <f t="shared" si="92"/>
        <v>10.513</v>
      </c>
      <c r="N429" s="166">
        <f t="shared" si="92"/>
        <v>49.252000000000002</v>
      </c>
      <c r="O429" s="166">
        <f t="shared" si="92"/>
        <v>22.844000000000001</v>
      </c>
      <c r="P429" s="168">
        <f t="shared" si="92"/>
        <v>41.74</v>
      </c>
      <c r="Q429" s="244">
        <f t="shared" si="92"/>
        <v>124.349</v>
      </c>
    </row>
    <row r="430" spans="1:17" s="25" customFormat="1" outlineLevel="2" x14ac:dyDescent="0.25">
      <c r="A430" s="24" t="s">
        <v>117</v>
      </c>
      <c r="B430" s="472" t="s">
        <v>189</v>
      </c>
      <c r="C430" s="180">
        <f>ROUND('1. Статистика'!N225,3)</f>
        <v>10.513</v>
      </c>
      <c r="D430" s="181">
        <f>ROUND('1. Статистика'!O225,3)</f>
        <v>49.252000000000002</v>
      </c>
      <c r="E430" s="181">
        <f>ROUND('1. Статистика'!P225,3)</f>
        <v>22.844000000000001</v>
      </c>
      <c r="F430" s="182">
        <f>ROUND('1. Статистика'!Q225,3)</f>
        <v>41.74</v>
      </c>
      <c r="G430" s="172">
        <f>ROUND(SUM(C430:F430),3)</f>
        <v>124.349</v>
      </c>
      <c r="H430" s="180">
        <f>ROUND(C429,3)</f>
        <v>10.513</v>
      </c>
      <c r="I430" s="180">
        <f>ROUND(D429,3)</f>
        <v>49.252000000000002</v>
      </c>
      <c r="J430" s="180">
        <f>ROUND(E429,3)</f>
        <v>22.844000000000001</v>
      </c>
      <c r="K430" s="180">
        <f>ROUND(F429,3)</f>
        <v>41.74</v>
      </c>
      <c r="L430" s="172">
        <f>ROUND(SUM(H430:K430),3)</f>
        <v>124.349</v>
      </c>
      <c r="M430" s="180">
        <f>ROUND(H429,3)</f>
        <v>10.513</v>
      </c>
      <c r="N430" s="180">
        <f>ROUND(I429,3)</f>
        <v>49.252000000000002</v>
      </c>
      <c r="O430" s="180">
        <f>ROUND(J429,3)</f>
        <v>22.844000000000001</v>
      </c>
      <c r="P430" s="180">
        <f>ROUND(K429,3)</f>
        <v>41.74</v>
      </c>
      <c r="Q430" s="172">
        <f>ROUND(SUM(M430:P430),3)</f>
        <v>124.349</v>
      </c>
    </row>
    <row r="431" spans="1:17" s="25" customFormat="1" outlineLevel="2" x14ac:dyDescent="0.25">
      <c r="A431" s="24" t="s">
        <v>118</v>
      </c>
      <c r="B431" s="472" t="s">
        <v>189</v>
      </c>
      <c r="C431" s="493"/>
      <c r="D431" s="596"/>
      <c r="E431" s="494"/>
      <c r="F431" s="495"/>
      <c r="G431" s="172">
        <f>ROUND(SUM(C431:F431),3)</f>
        <v>0</v>
      </c>
      <c r="H431" s="493"/>
      <c r="I431" s="494"/>
      <c r="J431" s="494"/>
      <c r="K431" s="495"/>
      <c r="L431" s="172">
        <f>ROUND(SUM(H431:K431),3)</f>
        <v>0</v>
      </c>
      <c r="M431" s="493"/>
      <c r="N431" s="494"/>
      <c r="O431" s="494"/>
      <c r="P431" s="496"/>
      <c r="Q431" s="172">
        <f>ROUND(SUM(M431:P431),3)</f>
        <v>0</v>
      </c>
    </row>
    <row r="432" spans="1:17" outlineLevel="1" x14ac:dyDescent="0.25">
      <c r="A432" s="22" t="s">
        <v>1</v>
      </c>
      <c r="B432" s="471" t="s">
        <v>189</v>
      </c>
      <c r="C432" s="165">
        <f t="shared" ref="C432:Q432" si="93">ROUND(C433+C434,3)</f>
        <v>0.997</v>
      </c>
      <c r="D432" s="166">
        <f t="shared" si="93"/>
        <v>5.97</v>
      </c>
      <c r="E432" s="166">
        <f t="shared" si="93"/>
        <v>1.657</v>
      </c>
      <c r="F432" s="167">
        <f t="shared" si="93"/>
        <v>28.463000000000001</v>
      </c>
      <c r="G432" s="244">
        <f t="shared" si="93"/>
        <v>37.087000000000003</v>
      </c>
      <c r="H432" s="165">
        <f t="shared" si="93"/>
        <v>0.997</v>
      </c>
      <c r="I432" s="166">
        <f t="shared" si="93"/>
        <v>5.97</v>
      </c>
      <c r="J432" s="166">
        <f t="shared" si="93"/>
        <v>1.657</v>
      </c>
      <c r="K432" s="167">
        <f t="shared" si="93"/>
        <v>28.463000000000001</v>
      </c>
      <c r="L432" s="244">
        <f t="shared" si="93"/>
        <v>37.087000000000003</v>
      </c>
      <c r="M432" s="165">
        <f t="shared" si="93"/>
        <v>0.997</v>
      </c>
      <c r="N432" s="166">
        <f t="shared" si="93"/>
        <v>5.97</v>
      </c>
      <c r="O432" s="166">
        <f t="shared" si="93"/>
        <v>1.657</v>
      </c>
      <c r="P432" s="168">
        <f t="shared" si="93"/>
        <v>28.463000000000001</v>
      </c>
      <c r="Q432" s="244">
        <f t="shared" si="93"/>
        <v>37.087000000000003</v>
      </c>
    </row>
    <row r="433" spans="1:17" s="25" customFormat="1" outlineLevel="2" x14ac:dyDescent="0.25">
      <c r="A433" s="24" t="s">
        <v>117</v>
      </c>
      <c r="B433" s="472" t="s">
        <v>189</v>
      </c>
      <c r="C433" s="180">
        <f>ROUND('1. Статистика'!N226,3)</f>
        <v>0.997</v>
      </c>
      <c r="D433" s="181">
        <f>ROUND('1. Статистика'!O226,3)</f>
        <v>5.97</v>
      </c>
      <c r="E433" s="181">
        <f>ROUND('1. Статистика'!P226,3)</f>
        <v>1.657</v>
      </c>
      <c r="F433" s="182">
        <f>ROUND('1. Статистика'!Q226,3)</f>
        <v>28.463000000000001</v>
      </c>
      <c r="G433" s="172">
        <f>ROUND(SUM(C433:F433),3)</f>
        <v>37.087000000000003</v>
      </c>
      <c r="H433" s="180">
        <f>ROUND(C432,3)</f>
        <v>0.997</v>
      </c>
      <c r="I433" s="180">
        <f>ROUND(D432,3)</f>
        <v>5.97</v>
      </c>
      <c r="J433" s="180">
        <f>ROUND(E432,3)</f>
        <v>1.657</v>
      </c>
      <c r="K433" s="180">
        <f>ROUND(F432,3)</f>
        <v>28.463000000000001</v>
      </c>
      <c r="L433" s="172">
        <f>ROUND(SUM(H433:K433),3)</f>
        <v>37.087000000000003</v>
      </c>
      <c r="M433" s="180">
        <f>ROUND(H432,3)</f>
        <v>0.997</v>
      </c>
      <c r="N433" s="180">
        <f>ROUND(I432,3)</f>
        <v>5.97</v>
      </c>
      <c r="O433" s="180">
        <f>ROUND(J432,3)</f>
        <v>1.657</v>
      </c>
      <c r="P433" s="180">
        <f>ROUND(K432,3)</f>
        <v>28.463000000000001</v>
      </c>
      <c r="Q433" s="172">
        <f>ROUND(SUM(M433:P433),3)</f>
        <v>37.087000000000003</v>
      </c>
    </row>
    <row r="434" spans="1:17" s="25" customFormat="1" outlineLevel="2" x14ac:dyDescent="0.25">
      <c r="A434" s="24" t="s">
        <v>118</v>
      </c>
      <c r="B434" s="472" t="s">
        <v>189</v>
      </c>
      <c r="C434" s="493"/>
      <c r="D434" s="494"/>
      <c r="E434" s="494"/>
      <c r="F434" s="495"/>
      <c r="G434" s="172">
        <f>ROUND(SUM(C434:F434),3)</f>
        <v>0</v>
      </c>
      <c r="H434" s="493"/>
      <c r="I434" s="494"/>
      <c r="J434" s="494"/>
      <c r="K434" s="495"/>
      <c r="L434" s="172">
        <f>ROUND(SUM(H434:K434),3)</f>
        <v>0</v>
      </c>
      <c r="M434" s="493"/>
      <c r="N434" s="494"/>
      <c r="O434" s="494"/>
      <c r="P434" s="496"/>
      <c r="Q434" s="172">
        <f>ROUND(SUM(M434:P434),3)</f>
        <v>0</v>
      </c>
    </row>
    <row r="435" spans="1:17" outlineLevel="1" x14ac:dyDescent="0.25">
      <c r="A435" s="22" t="s">
        <v>2</v>
      </c>
      <c r="B435" s="471" t="s">
        <v>189</v>
      </c>
      <c r="C435" s="165">
        <f t="shared" ref="C435:Q435" si="94">ROUND(C436+C437,3)</f>
        <v>121.51900000000001</v>
      </c>
      <c r="D435" s="166">
        <f t="shared" si="94"/>
        <v>42.4</v>
      </c>
      <c r="E435" s="166">
        <f t="shared" si="94"/>
        <v>45.143999999999998</v>
      </c>
      <c r="F435" s="167">
        <f t="shared" si="94"/>
        <v>16.477</v>
      </c>
      <c r="G435" s="244">
        <f t="shared" si="94"/>
        <v>225.54</v>
      </c>
      <c r="H435" s="165">
        <f t="shared" si="94"/>
        <v>121.51900000000001</v>
      </c>
      <c r="I435" s="166">
        <f t="shared" si="94"/>
        <v>42.4</v>
      </c>
      <c r="J435" s="166">
        <f t="shared" si="94"/>
        <v>45.143999999999998</v>
      </c>
      <c r="K435" s="167">
        <f t="shared" si="94"/>
        <v>16.477</v>
      </c>
      <c r="L435" s="244">
        <f t="shared" si="94"/>
        <v>225.54</v>
      </c>
      <c r="M435" s="165">
        <f t="shared" si="94"/>
        <v>121.51900000000001</v>
      </c>
      <c r="N435" s="166">
        <f t="shared" si="94"/>
        <v>42.4</v>
      </c>
      <c r="O435" s="166">
        <f t="shared" si="94"/>
        <v>45.143999999999998</v>
      </c>
      <c r="P435" s="168">
        <f t="shared" si="94"/>
        <v>16.477</v>
      </c>
      <c r="Q435" s="244">
        <f t="shared" si="94"/>
        <v>225.54</v>
      </c>
    </row>
    <row r="436" spans="1:17" s="25" customFormat="1" outlineLevel="2" x14ac:dyDescent="0.25">
      <c r="A436" s="24" t="s">
        <v>117</v>
      </c>
      <c r="B436" s="472" t="s">
        <v>189</v>
      </c>
      <c r="C436" s="180">
        <f>ROUND('1. Статистика'!N227,3)</f>
        <v>121.869</v>
      </c>
      <c r="D436" s="181">
        <f>ROUND('1. Статистика'!O227,3)</f>
        <v>42.4</v>
      </c>
      <c r="E436" s="181">
        <f>ROUND('1. Статистика'!P227,3)</f>
        <v>45.143999999999998</v>
      </c>
      <c r="F436" s="182">
        <f>ROUND('1. Статистика'!Q227,3)</f>
        <v>16.477</v>
      </c>
      <c r="G436" s="172">
        <f>ROUND(SUM(C436:F436),3)</f>
        <v>225.89</v>
      </c>
      <c r="H436" s="180">
        <f>ROUND(C435,3)</f>
        <v>121.51900000000001</v>
      </c>
      <c r="I436" s="180">
        <f>ROUND(D435,3)</f>
        <v>42.4</v>
      </c>
      <c r="J436" s="180">
        <f>ROUND(E435,3)</f>
        <v>45.143999999999998</v>
      </c>
      <c r="K436" s="180">
        <f>ROUND(F435,3)</f>
        <v>16.477</v>
      </c>
      <c r="L436" s="172">
        <f>ROUND(SUM(H436:K436),3)</f>
        <v>225.54</v>
      </c>
      <c r="M436" s="180">
        <f>ROUND(H435,3)</f>
        <v>121.51900000000001</v>
      </c>
      <c r="N436" s="180">
        <f>ROUND(I435,3)</f>
        <v>42.4</v>
      </c>
      <c r="O436" s="180">
        <f>ROUND(J435,3)</f>
        <v>45.143999999999998</v>
      </c>
      <c r="P436" s="180">
        <f>ROUND(K435,3)</f>
        <v>16.477</v>
      </c>
      <c r="Q436" s="172">
        <f>ROUND(SUM(M436:P436),3)</f>
        <v>225.54</v>
      </c>
    </row>
    <row r="437" spans="1:17" s="25" customFormat="1" outlineLevel="2" x14ac:dyDescent="0.25">
      <c r="A437" s="24" t="s">
        <v>118</v>
      </c>
      <c r="B437" s="472" t="s">
        <v>189</v>
      </c>
      <c r="C437" s="493">
        <v>-0.35</v>
      </c>
      <c r="D437" s="494"/>
      <c r="E437" s="494"/>
      <c r="F437" s="495"/>
      <c r="G437" s="172">
        <f>ROUND(SUM(C437:F437),3)</f>
        <v>-0.35</v>
      </c>
      <c r="H437" s="493"/>
      <c r="I437" s="494"/>
      <c r="J437" s="494"/>
      <c r="K437" s="495"/>
      <c r="L437" s="172">
        <f>ROUND(SUM(H437:K437),3)</f>
        <v>0</v>
      </c>
      <c r="M437" s="493"/>
      <c r="N437" s="494"/>
      <c r="O437" s="494"/>
      <c r="P437" s="496"/>
      <c r="Q437" s="172">
        <f>ROUND(SUM(M437:P437),3)</f>
        <v>0</v>
      </c>
    </row>
    <row r="438" spans="1:17" outlineLevel="1" x14ac:dyDescent="0.25">
      <c r="A438" s="22" t="s">
        <v>3</v>
      </c>
      <c r="B438" s="471" t="s">
        <v>189</v>
      </c>
      <c r="C438" s="165">
        <f t="shared" ref="C438:Q438" si="95">ROUND(C439+C440,3)</f>
        <v>73</v>
      </c>
      <c r="D438" s="166">
        <f t="shared" si="95"/>
        <v>5</v>
      </c>
      <c r="E438" s="166">
        <f t="shared" si="95"/>
        <v>13.3</v>
      </c>
      <c r="F438" s="167">
        <f t="shared" si="95"/>
        <v>27.26</v>
      </c>
      <c r="G438" s="244">
        <f t="shared" si="95"/>
        <v>118.56</v>
      </c>
      <c r="H438" s="165">
        <f t="shared" si="95"/>
        <v>73</v>
      </c>
      <c r="I438" s="166">
        <f t="shared" si="95"/>
        <v>5</v>
      </c>
      <c r="J438" s="166">
        <f t="shared" si="95"/>
        <v>13.3</v>
      </c>
      <c r="K438" s="167">
        <f t="shared" si="95"/>
        <v>27.26</v>
      </c>
      <c r="L438" s="244">
        <f t="shared" si="95"/>
        <v>118.56</v>
      </c>
      <c r="M438" s="165">
        <f t="shared" si="95"/>
        <v>73</v>
      </c>
      <c r="N438" s="166">
        <f t="shared" si="95"/>
        <v>5</v>
      </c>
      <c r="O438" s="166">
        <f t="shared" si="95"/>
        <v>13.3</v>
      </c>
      <c r="P438" s="168">
        <f t="shared" si="95"/>
        <v>27.26</v>
      </c>
      <c r="Q438" s="244">
        <f t="shared" si="95"/>
        <v>118.56</v>
      </c>
    </row>
    <row r="439" spans="1:17" s="25" customFormat="1" outlineLevel="2" x14ac:dyDescent="0.25">
      <c r="A439" s="24" t="s">
        <v>117</v>
      </c>
      <c r="B439" s="472" t="s">
        <v>189</v>
      </c>
      <c r="C439" s="180">
        <f>ROUND('1. Статистика'!N228,3)</f>
        <v>73</v>
      </c>
      <c r="D439" s="181">
        <f>ROUND('1. Статистика'!O228,3)</f>
        <v>5</v>
      </c>
      <c r="E439" s="181">
        <f>ROUND('1. Статистика'!P228,3)</f>
        <v>13.3</v>
      </c>
      <c r="F439" s="182">
        <f>ROUND('1. Статистика'!Q228,3)</f>
        <v>27.26</v>
      </c>
      <c r="G439" s="172">
        <f>ROUND(SUM(C439:F439),3)</f>
        <v>118.56</v>
      </c>
      <c r="H439" s="180">
        <f>ROUND(C438,3)</f>
        <v>73</v>
      </c>
      <c r="I439" s="180">
        <f>ROUND(D438,3)</f>
        <v>5</v>
      </c>
      <c r="J439" s="180">
        <f>ROUND(E438,3)</f>
        <v>13.3</v>
      </c>
      <c r="K439" s="180">
        <f>ROUND(F438,3)</f>
        <v>27.26</v>
      </c>
      <c r="L439" s="172">
        <f>ROUND(SUM(H439:K439),3)</f>
        <v>118.56</v>
      </c>
      <c r="M439" s="180">
        <f>ROUND(H438,3)</f>
        <v>73</v>
      </c>
      <c r="N439" s="180">
        <f>ROUND(I438,3)</f>
        <v>5</v>
      </c>
      <c r="O439" s="180">
        <f>ROUND(J438,3)</f>
        <v>13.3</v>
      </c>
      <c r="P439" s="180">
        <f>ROUND(K438,3)</f>
        <v>27.26</v>
      </c>
      <c r="Q439" s="172">
        <f>ROUND(SUM(M439:P439),3)</f>
        <v>118.56</v>
      </c>
    </row>
    <row r="440" spans="1:17" s="25" customFormat="1" outlineLevel="2" x14ac:dyDescent="0.25">
      <c r="A440" s="24" t="s">
        <v>118</v>
      </c>
      <c r="B440" s="472" t="s">
        <v>189</v>
      </c>
      <c r="C440" s="493"/>
      <c r="D440" s="494"/>
      <c r="E440" s="494"/>
      <c r="F440" s="495"/>
      <c r="G440" s="172">
        <f>ROUND(SUM(C440:F440),3)</f>
        <v>0</v>
      </c>
      <c r="H440" s="493"/>
      <c r="I440" s="494"/>
      <c r="J440" s="494"/>
      <c r="K440" s="495"/>
      <c r="L440" s="172">
        <f>ROUND(SUM(H440:K440),3)</f>
        <v>0</v>
      </c>
      <c r="M440" s="493"/>
      <c r="N440" s="494"/>
      <c r="O440" s="494"/>
      <c r="P440" s="496"/>
      <c r="Q440" s="187">
        <f>ROUND(SUM(M440:P440),3)</f>
        <v>0</v>
      </c>
    </row>
    <row r="441" spans="1:17" outlineLevel="1" x14ac:dyDescent="0.25">
      <c r="A441" s="22" t="s">
        <v>4</v>
      </c>
      <c r="B441" s="471" t="s">
        <v>189</v>
      </c>
      <c r="C441" s="165">
        <f t="shared" ref="C441:Q441" si="96">ROUND(C442+C443,3)</f>
        <v>0</v>
      </c>
      <c r="D441" s="166">
        <f t="shared" si="96"/>
        <v>0</v>
      </c>
      <c r="E441" s="166">
        <f t="shared" si="96"/>
        <v>0</v>
      </c>
      <c r="F441" s="167">
        <f t="shared" si="96"/>
        <v>0</v>
      </c>
      <c r="G441" s="244">
        <f t="shared" si="96"/>
        <v>0</v>
      </c>
      <c r="H441" s="165">
        <f t="shared" si="96"/>
        <v>0</v>
      </c>
      <c r="I441" s="166">
        <f t="shared" si="96"/>
        <v>0</v>
      </c>
      <c r="J441" s="166">
        <f t="shared" si="96"/>
        <v>0</v>
      </c>
      <c r="K441" s="167">
        <f t="shared" si="96"/>
        <v>0</v>
      </c>
      <c r="L441" s="244">
        <f t="shared" si="96"/>
        <v>0</v>
      </c>
      <c r="M441" s="165">
        <f t="shared" si="96"/>
        <v>0</v>
      </c>
      <c r="N441" s="166">
        <f t="shared" si="96"/>
        <v>0</v>
      </c>
      <c r="O441" s="166">
        <f t="shared" si="96"/>
        <v>0</v>
      </c>
      <c r="P441" s="168">
        <f t="shared" si="96"/>
        <v>0</v>
      </c>
      <c r="Q441" s="244">
        <f t="shared" si="96"/>
        <v>0</v>
      </c>
    </row>
    <row r="442" spans="1:17" s="25" customFormat="1" outlineLevel="2" x14ac:dyDescent="0.25">
      <c r="A442" s="24" t="s">
        <v>117</v>
      </c>
      <c r="B442" s="472" t="s">
        <v>189</v>
      </c>
      <c r="C442" s="180">
        <f>ROUND('1. Статистика'!N229,3)</f>
        <v>0</v>
      </c>
      <c r="D442" s="181">
        <f>ROUND('1. Статистика'!O229,3)</f>
        <v>0</v>
      </c>
      <c r="E442" s="181">
        <f>ROUND('1. Статистика'!P229,3)</f>
        <v>0</v>
      </c>
      <c r="F442" s="182">
        <f>ROUND('1. Статистика'!Q229,3)</f>
        <v>0</v>
      </c>
      <c r="G442" s="172">
        <f>ROUND(SUM(C442:F442),3)</f>
        <v>0</v>
      </c>
      <c r="H442" s="180">
        <f>ROUND(C441,3)</f>
        <v>0</v>
      </c>
      <c r="I442" s="180">
        <f>ROUND(D441,3)</f>
        <v>0</v>
      </c>
      <c r="J442" s="180">
        <f>ROUND(E441,3)</f>
        <v>0</v>
      </c>
      <c r="K442" s="180">
        <f>ROUND(F441,3)</f>
        <v>0</v>
      </c>
      <c r="L442" s="172">
        <f>ROUND(SUM(H442:K442),3)</f>
        <v>0</v>
      </c>
      <c r="M442" s="180">
        <f>ROUND(H441,3)</f>
        <v>0</v>
      </c>
      <c r="N442" s="180">
        <f>ROUND(I441,3)</f>
        <v>0</v>
      </c>
      <c r="O442" s="180">
        <f>ROUND(J441,3)</f>
        <v>0</v>
      </c>
      <c r="P442" s="180">
        <f>ROUND(K441,3)</f>
        <v>0</v>
      </c>
      <c r="Q442" s="172">
        <f>ROUND(SUM(M442:P442),3)</f>
        <v>0</v>
      </c>
    </row>
    <row r="443" spans="1:17" s="25" customFormat="1" outlineLevel="2" x14ac:dyDescent="0.25">
      <c r="A443" s="24" t="s">
        <v>118</v>
      </c>
      <c r="B443" s="472" t="s">
        <v>189</v>
      </c>
      <c r="C443" s="493"/>
      <c r="D443" s="494"/>
      <c r="E443" s="494"/>
      <c r="F443" s="495"/>
      <c r="G443" s="172">
        <f>ROUND(SUM(C443:F443),3)</f>
        <v>0</v>
      </c>
      <c r="H443" s="493"/>
      <c r="I443" s="494"/>
      <c r="J443" s="494"/>
      <c r="K443" s="495"/>
      <c r="L443" s="172">
        <f>ROUND(SUM(H443:K443),3)</f>
        <v>0</v>
      </c>
      <c r="M443" s="493"/>
      <c r="N443" s="494"/>
      <c r="O443" s="494"/>
      <c r="P443" s="496"/>
      <c r="Q443" s="172">
        <f>ROUND(SUM(M443:P443),3)</f>
        <v>0</v>
      </c>
    </row>
    <row r="444" spans="1:17" outlineLevel="1" x14ac:dyDescent="0.25">
      <c r="A444" s="22" t="s">
        <v>5</v>
      </c>
      <c r="B444" s="471" t="s">
        <v>189</v>
      </c>
      <c r="C444" s="165">
        <f t="shared" ref="C444:Q444" si="97">ROUND(C445+C446,3)</f>
        <v>0</v>
      </c>
      <c r="D444" s="166">
        <f t="shared" si="97"/>
        <v>0</v>
      </c>
      <c r="E444" s="166">
        <f t="shared" si="97"/>
        <v>0</v>
      </c>
      <c r="F444" s="167">
        <f t="shared" si="97"/>
        <v>0</v>
      </c>
      <c r="G444" s="244">
        <f t="shared" si="97"/>
        <v>0</v>
      </c>
      <c r="H444" s="165">
        <f t="shared" si="97"/>
        <v>0</v>
      </c>
      <c r="I444" s="166">
        <f t="shared" si="97"/>
        <v>0</v>
      </c>
      <c r="J444" s="166">
        <f t="shared" si="97"/>
        <v>0</v>
      </c>
      <c r="K444" s="167">
        <f t="shared" si="97"/>
        <v>0</v>
      </c>
      <c r="L444" s="244">
        <f t="shared" si="97"/>
        <v>0</v>
      </c>
      <c r="M444" s="165">
        <f t="shared" si="97"/>
        <v>0</v>
      </c>
      <c r="N444" s="166">
        <f t="shared" si="97"/>
        <v>0</v>
      </c>
      <c r="O444" s="166">
        <f t="shared" si="97"/>
        <v>0</v>
      </c>
      <c r="P444" s="168">
        <f t="shared" si="97"/>
        <v>0</v>
      </c>
      <c r="Q444" s="244">
        <f t="shared" si="97"/>
        <v>0</v>
      </c>
    </row>
    <row r="445" spans="1:17" s="25" customFormat="1" outlineLevel="2" x14ac:dyDescent="0.25">
      <c r="A445" s="24" t="s">
        <v>117</v>
      </c>
      <c r="B445" s="472" t="s">
        <v>189</v>
      </c>
      <c r="C445" s="180">
        <f>ROUND('1. Статистика'!N230,3)</f>
        <v>0</v>
      </c>
      <c r="D445" s="181">
        <f>ROUND('1. Статистика'!O230,3)</f>
        <v>0</v>
      </c>
      <c r="E445" s="181">
        <f>ROUND('1. Статистика'!P230,3)</f>
        <v>0</v>
      </c>
      <c r="F445" s="182">
        <f>ROUND('1. Статистика'!Q230,3)</f>
        <v>0</v>
      </c>
      <c r="G445" s="172">
        <f>ROUND(SUM(C445:F445),3)</f>
        <v>0</v>
      </c>
      <c r="H445" s="180">
        <f>ROUND(C444,3)</f>
        <v>0</v>
      </c>
      <c r="I445" s="180">
        <f>ROUND(D444,3)</f>
        <v>0</v>
      </c>
      <c r="J445" s="180">
        <f>ROUND(E444,3)</f>
        <v>0</v>
      </c>
      <c r="K445" s="180">
        <f>ROUND(F444,3)</f>
        <v>0</v>
      </c>
      <c r="L445" s="172">
        <f>ROUND(SUM(H445:K445),3)</f>
        <v>0</v>
      </c>
      <c r="M445" s="180">
        <f>ROUND(H444,3)</f>
        <v>0</v>
      </c>
      <c r="N445" s="180">
        <f>ROUND(I444,3)</f>
        <v>0</v>
      </c>
      <c r="O445" s="180">
        <f>ROUND(J444,3)</f>
        <v>0</v>
      </c>
      <c r="P445" s="180">
        <f>ROUND(K444,3)</f>
        <v>0</v>
      </c>
      <c r="Q445" s="172">
        <f>ROUND(SUM(M445:P445),3)</f>
        <v>0</v>
      </c>
    </row>
    <row r="446" spans="1:17" s="25" customFormat="1" outlineLevel="2" x14ac:dyDescent="0.25">
      <c r="A446" s="24" t="s">
        <v>118</v>
      </c>
      <c r="B446" s="472" t="s">
        <v>189</v>
      </c>
      <c r="C446" s="493"/>
      <c r="D446" s="494"/>
      <c r="E446" s="494"/>
      <c r="F446" s="495"/>
      <c r="G446" s="172">
        <f>ROUND(SUM(C446:F446),3)</f>
        <v>0</v>
      </c>
      <c r="H446" s="493"/>
      <c r="I446" s="494"/>
      <c r="J446" s="494"/>
      <c r="K446" s="495"/>
      <c r="L446" s="172">
        <f>ROUND(SUM(H446:K446),3)</f>
        <v>0</v>
      </c>
      <c r="M446" s="493"/>
      <c r="N446" s="494"/>
      <c r="O446" s="494"/>
      <c r="P446" s="496"/>
      <c r="Q446" s="172">
        <f>ROUND(SUM(M446:P446),3)</f>
        <v>0</v>
      </c>
    </row>
    <row r="447" spans="1:17" outlineLevel="1" x14ac:dyDescent="0.25">
      <c r="A447" s="22" t="s">
        <v>6</v>
      </c>
      <c r="B447" s="471" t="s">
        <v>189</v>
      </c>
      <c r="C447" s="165">
        <f t="shared" ref="C447:Q447" si="98">ROUND(C448+C449,3)</f>
        <v>0</v>
      </c>
      <c r="D447" s="166">
        <f t="shared" si="98"/>
        <v>0</v>
      </c>
      <c r="E447" s="166">
        <f t="shared" si="98"/>
        <v>0</v>
      </c>
      <c r="F447" s="167">
        <f t="shared" si="98"/>
        <v>0</v>
      </c>
      <c r="G447" s="244">
        <f t="shared" si="98"/>
        <v>0</v>
      </c>
      <c r="H447" s="165">
        <f t="shared" si="98"/>
        <v>0</v>
      </c>
      <c r="I447" s="166">
        <f t="shared" si="98"/>
        <v>0</v>
      </c>
      <c r="J447" s="166">
        <f t="shared" si="98"/>
        <v>0</v>
      </c>
      <c r="K447" s="167">
        <f t="shared" si="98"/>
        <v>0</v>
      </c>
      <c r="L447" s="244">
        <f t="shared" si="98"/>
        <v>0</v>
      </c>
      <c r="M447" s="165">
        <f t="shared" si="98"/>
        <v>0</v>
      </c>
      <c r="N447" s="166">
        <f t="shared" si="98"/>
        <v>0</v>
      </c>
      <c r="O447" s="166">
        <f t="shared" si="98"/>
        <v>0</v>
      </c>
      <c r="P447" s="168">
        <f t="shared" si="98"/>
        <v>0</v>
      </c>
      <c r="Q447" s="244">
        <f t="shared" si="98"/>
        <v>0</v>
      </c>
    </row>
    <row r="448" spans="1:17" s="25" customFormat="1" outlineLevel="2" x14ac:dyDescent="0.25">
      <c r="A448" s="24" t="s">
        <v>117</v>
      </c>
      <c r="B448" s="472" t="s">
        <v>189</v>
      </c>
      <c r="C448" s="180">
        <f>ROUND('1. Статистика'!N231,3)</f>
        <v>0</v>
      </c>
      <c r="D448" s="181">
        <f>ROUND('1. Статистика'!O231,3)</f>
        <v>0</v>
      </c>
      <c r="E448" s="181">
        <f>ROUND('1. Статистика'!P231,3)</f>
        <v>0</v>
      </c>
      <c r="F448" s="182">
        <f>ROUND('1. Статистика'!Q231,3)</f>
        <v>0</v>
      </c>
      <c r="G448" s="172">
        <f>ROUND(SUM(C448:F448),3)</f>
        <v>0</v>
      </c>
      <c r="H448" s="180">
        <f>ROUND(C447,3)</f>
        <v>0</v>
      </c>
      <c r="I448" s="180">
        <f>ROUND(D447,3)</f>
        <v>0</v>
      </c>
      <c r="J448" s="180">
        <f>ROUND(E447,3)</f>
        <v>0</v>
      </c>
      <c r="K448" s="180">
        <f>ROUND(F447,3)</f>
        <v>0</v>
      </c>
      <c r="L448" s="172">
        <f>ROUND(SUM(H448:K448),3)</f>
        <v>0</v>
      </c>
      <c r="M448" s="180">
        <f>ROUND(H447,3)</f>
        <v>0</v>
      </c>
      <c r="N448" s="180">
        <f>ROUND(I447,3)</f>
        <v>0</v>
      </c>
      <c r="O448" s="180">
        <f>ROUND(J447,3)</f>
        <v>0</v>
      </c>
      <c r="P448" s="180">
        <f>ROUND(K447,3)</f>
        <v>0</v>
      </c>
      <c r="Q448" s="172">
        <f>ROUND(SUM(M448:P448),3)</f>
        <v>0</v>
      </c>
    </row>
    <row r="449" spans="1:17" s="25" customFormat="1" outlineLevel="2" x14ac:dyDescent="0.25">
      <c r="A449" s="24" t="s">
        <v>118</v>
      </c>
      <c r="B449" s="472" t="s">
        <v>189</v>
      </c>
      <c r="C449" s="493"/>
      <c r="D449" s="494"/>
      <c r="E449" s="494"/>
      <c r="F449" s="495"/>
      <c r="G449" s="172">
        <f>ROUND(SUM(C449:F449),3)</f>
        <v>0</v>
      </c>
      <c r="H449" s="493"/>
      <c r="I449" s="494"/>
      <c r="J449" s="494"/>
      <c r="K449" s="495"/>
      <c r="L449" s="172">
        <f>ROUND(SUM(H449:K449),3)</f>
        <v>0</v>
      </c>
      <c r="M449" s="493"/>
      <c r="N449" s="494"/>
      <c r="O449" s="494"/>
      <c r="P449" s="496"/>
      <c r="Q449" s="172">
        <f>ROUND(SUM(M449:P449),3)</f>
        <v>0</v>
      </c>
    </row>
    <row r="450" spans="1:17" outlineLevel="1" x14ac:dyDescent="0.25">
      <c r="A450" s="22" t="s">
        <v>7</v>
      </c>
      <c r="B450" s="471" t="s">
        <v>189</v>
      </c>
      <c r="C450" s="165">
        <f t="shared" ref="C450:Q450" si="99">ROUND(C451+C452,3)</f>
        <v>15.702999999999999</v>
      </c>
      <c r="D450" s="166">
        <f t="shared" si="99"/>
        <v>0</v>
      </c>
      <c r="E450" s="166">
        <f t="shared" si="99"/>
        <v>20.776</v>
      </c>
      <c r="F450" s="167">
        <f t="shared" si="99"/>
        <v>0</v>
      </c>
      <c r="G450" s="244">
        <f t="shared" si="99"/>
        <v>36.478999999999999</v>
      </c>
      <c r="H450" s="165">
        <f t="shared" si="99"/>
        <v>15.702999999999999</v>
      </c>
      <c r="I450" s="166">
        <f t="shared" si="99"/>
        <v>0</v>
      </c>
      <c r="J450" s="166">
        <f t="shared" si="99"/>
        <v>20.776</v>
      </c>
      <c r="K450" s="167">
        <f t="shared" si="99"/>
        <v>0</v>
      </c>
      <c r="L450" s="244">
        <f t="shared" si="99"/>
        <v>36.478999999999999</v>
      </c>
      <c r="M450" s="165">
        <f t="shared" si="99"/>
        <v>15.702999999999999</v>
      </c>
      <c r="N450" s="166">
        <f t="shared" si="99"/>
        <v>0</v>
      </c>
      <c r="O450" s="166">
        <f t="shared" si="99"/>
        <v>20.776</v>
      </c>
      <c r="P450" s="168">
        <f t="shared" si="99"/>
        <v>0</v>
      </c>
      <c r="Q450" s="244">
        <f t="shared" si="99"/>
        <v>36.478999999999999</v>
      </c>
    </row>
    <row r="451" spans="1:17" s="25" customFormat="1" outlineLevel="2" x14ac:dyDescent="0.25">
      <c r="A451" s="24" t="s">
        <v>117</v>
      </c>
      <c r="B451" s="472" t="s">
        <v>189</v>
      </c>
      <c r="C451" s="180">
        <f>ROUND('1. Статистика'!N232,3)</f>
        <v>15.702999999999999</v>
      </c>
      <c r="D451" s="181">
        <f>ROUND('1. Статистика'!O232,3)</f>
        <v>0</v>
      </c>
      <c r="E451" s="181">
        <f>ROUND('1. Статистика'!P232,3)</f>
        <v>20.776</v>
      </c>
      <c r="F451" s="182">
        <f>ROUND('1. Статистика'!Q232,3)</f>
        <v>0</v>
      </c>
      <c r="G451" s="172">
        <f>ROUND(SUM(C451:F451),3)</f>
        <v>36.478999999999999</v>
      </c>
      <c r="H451" s="180">
        <f>ROUND(C450,3)</f>
        <v>15.702999999999999</v>
      </c>
      <c r="I451" s="180">
        <f>ROUND(D450,3)</f>
        <v>0</v>
      </c>
      <c r="J451" s="180">
        <f>ROUND(E450,3)</f>
        <v>20.776</v>
      </c>
      <c r="K451" s="180">
        <f>ROUND(F450,3)</f>
        <v>0</v>
      </c>
      <c r="L451" s="172">
        <f>ROUND(SUM(H451:K451),3)</f>
        <v>36.478999999999999</v>
      </c>
      <c r="M451" s="180">
        <f>ROUND(H450,3)</f>
        <v>15.702999999999999</v>
      </c>
      <c r="N451" s="180">
        <f>ROUND(I450,3)</f>
        <v>0</v>
      </c>
      <c r="O451" s="180">
        <f>ROUND(J450,3)</f>
        <v>20.776</v>
      </c>
      <c r="P451" s="180">
        <f>ROUND(K450,3)</f>
        <v>0</v>
      </c>
      <c r="Q451" s="172">
        <f>ROUND(SUM(M451:P451),3)</f>
        <v>36.478999999999999</v>
      </c>
    </row>
    <row r="452" spans="1:17" s="25" customFormat="1" outlineLevel="2" x14ac:dyDescent="0.25">
      <c r="A452" s="24" t="s">
        <v>118</v>
      </c>
      <c r="B452" s="472" t="s">
        <v>189</v>
      </c>
      <c r="C452" s="493"/>
      <c r="D452" s="494"/>
      <c r="E452" s="494"/>
      <c r="F452" s="495"/>
      <c r="G452" s="172">
        <f>ROUND(SUM(C452:F452),3)</f>
        <v>0</v>
      </c>
      <c r="H452" s="493"/>
      <c r="I452" s="494"/>
      <c r="J452" s="494"/>
      <c r="K452" s="495"/>
      <c r="L452" s="172">
        <f>ROUND(SUM(H452:K452),3)</f>
        <v>0</v>
      </c>
      <c r="M452" s="493"/>
      <c r="N452" s="494"/>
      <c r="O452" s="494"/>
      <c r="P452" s="496"/>
      <c r="Q452" s="187">
        <f>ROUND(SUM(M452:P452),3)</f>
        <v>0</v>
      </c>
    </row>
    <row r="453" spans="1:17" outlineLevel="1" x14ac:dyDescent="0.25">
      <c r="A453" s="22" t="s">
        <v>8</v>
      </c>
      <c r="B453" s="471" t="s">
        <v>189</v>
      </c>
      <c r="C453" s="165">
        <f t="shared" ref="C453:Q453" si="100">ROUND(C454+C455,3)</f>
        <v>0</v>
      </c>
      <c r="D453" s="166">
        <f t="shared" si="100"/>
        <v>0</v>
      </c>
      <c r="E453" s="166">
        <f t="shared" si="100"/>
        <v>0</v>
      </c>
      <c r="F453" s="167">
        <f t="shared" si="100"/>
        <v>0</v>
      </c>
      <c r="G453" s="244">
        <f t="shared" si="100"/>
        <v>0</v>
      </c>
      <c r="H453" s="165">
        <f t="shared" si="100"/>
        <v>0</v>
      </c>
      <c r="I453" s="166">
        <f t="shared" si="100"/>
        <v>0</v>
      </c>
      <c r="J453" s="166">
        <f t="shared" si="100"/>
        <v>0</v>
      </c>
      <c r="K453" s="167">
        <f t="shared" si="100"/>
        <v>0</v>
      </c>
      <c r="L453" s="244">
        <f t="shared" si="100"/>
        <v>0</v>
      </c>
      <c r="M453" s="165">
        <f t="shared" si="100"/>
        <v>0</v>
      </c>
      <c r="N453" s="166">
        <f t="shared" si="100"/>
        <v>0</v>
      </c>
      <c r="O453" s="166">
        <f t="shared" si="100"/>
        <v>0</v>
      </c>
      <c r="P453" s="168">
        <f t="shared" si="100"/>
        <v>0</v>
      </c>
      <c r="Q453" s="244">
        <f t="shared" si="100"/>
        <v>0</v>
      </c>
    </row>
    <row r="454" spans="1:17" s="25" customFormat="1" outlineLevel="2" x14ac:dyDescent="0.25">
      <c r="A454" s="24" t="s">
        <v>117</v>
      </c>
      <c r="B454" s="472" t="s">
        <v>189</v>
      </c>
      <c r="C454" s="180">
        <f>ROUND('1. Статистика'!N233,3)</f>
        <v>0</v>
      </c>
      <c r="D454" s="181">
        <f>ROUND('1. Статистика'!O233,3)</f>
        <v>0</v>
      </c>
      <c r="E454" s="181">
        <f>ROUND('1. Статистика'!P233,3)</f>
        <v>0</v>
      </c>
      <c r="F454" s="182">
        <f>ROUND('1. Статистика'!Q233,3)</f>
        <v>0</v>
      </c>
      <c r="G454" s="172">
        <f>ROUND(SUM(C454:F454),3)</f>
        <v>0</v>
      </c>
      <c r="H454" s="180">
        <f>ROUND(C453,3)</f>
        <v>0</v>
      </c>
      <c r="I454" s="180">
        <f>ROUND(D453,3)</f>
        <v>0</v>
      </c>
      <c r="J454" s="180">
        <f>ROUND(E453,3)</f>
        <v>0</v>
      </c>
      <c r="K454" s="180">
        <f>ROUND(F453,3)</f>
        <v>0</v>
      </c>
      <c r="L454" s="172">
        <f>ROUND(SUM(H454:K454),3)</f>
        <v>0</v>
      </c>
      <c r="M454" s="180">
        <f>ROUND(H453,3)</f>
        <v>0</v>
      </c>
      <c r="N454" s="180">
        <f>ROUND(I453,3)</f>
        <v>0</v>
      </c>
      <c r="O454" s="180">
        <f>ROUND(J453,3)</f>
        <v>0</v>
      </c>
      <c r="P454" s="180">
        <f>ROUND(K453,3)</f>
        <v>0</v>
      </c>
      <c r="Q454" s="172">
        <f>ROUND(SUM(M454:P454),3)</f>
        <v>0</v>
      </c>
    </row>
    <row r="455" spans="1:17" s="25" customFormat="1" outlineLevel="2" x14ac:dyDescent="0.25">
      <c r="A455" s="24" t="s">
        <v>118</v>
      </c>
      <c r="B455" s="472" t="s">
        <v>189</v>
      </c>
      <c r="C455" s="493"/>
      <c r="D455" s="494"/>
      <c r="E455" s="494"/>
      <c r="F455" s="495"/>
      <c r="G455" s="172">
        <f>ROUND(SUM(C455:F455),3)</f>
        <v>0</v>
      </c>
      <c r="H455" s="493"/>
      <c r="I455" s="494"/>
      <c r="J455" s="494"/>
      <c r="K455" s="495"/>
      <c r="L455" s="172">
        <f>ROUND(SUM(H455:K455),3)</f>
        <v>0</v>
      </c>
      <c r="M455" s="493"/>
      <c r="N455" s="494"/>
      <c r="O455" s="494"/>
      <c r="P455" s="496"/>
      <c r="Q455" s="172">
        <f>ROUND(SUM(M455:P455),3)</f>
        <v>0</v>
      </c>
    </row>
    <row r="456" spans="1:17" outlineLevel="1" x14ac:dyDescent="0.25">
      <c r="A456" s="22" t="s">
        <v>9</v>
      </c>
      <c r="B456" s="471" t="s">
        <v>189</v>
      </c>
      <c r="C456" s="165">
        <f t="shared" ref="C456:Q456" si="101">ROUND(C457+C458,3)</f>
        <v>0.03</v>
      </c>
      <c r="D456" s="166">
        <f t="shared" si="101"/>
        <v>0</v>
      </c>
      <c r="E456" s="166">
        <f t="shared" si="101"/>
        <v>0.25</v>
      </c>
      <c r="F456" s="167">
        <f t="shared" si="101"/>
        <v>0.1</v>
      </c>
      <c r="G456" s="244">
        <f t="shared" si="101"/>
        <v>0.38</v>
      </c>
      <c r="H456" s="165">
        <f t="shared" si="101"/>
        <v>0.03</v>
      </c>
      <c r="I456" s="166">
        <f t="shared" si="101"/>
        <v>0</v>
      </c>
      <c r="J456" s="166">
        <f t="shared" si="101"/>
        <v>0.25</v>
      </c>
      <c r="K456" s="167">
        <f t="shared" si="101"/>
        <v>0.1</v>
      </c>
      <c r="L456" s="244">
        <f t="shared" si="101"/>
        <v>0.38</v>
      </c>
      <c r="M456" s="165">
        <f t="shared" si="101"/>
        <v>0.03</v>
      </c>
      <c r="N456" s="166">
        <f t="shared" si="101"/>
        <v>0</v>
      </c>
      <c r="O456" s="166">
        <f t="shared" si="101"/>
        <v>0.25</v>
      </c>
      <c r="P456" s="168">
        <f t="shared" si="101"/>
        <v>0.1</v>
      </c>
      <c r="Q456" s="244">
        <f t="shared" si="101"/>
        <v>0.38</v>
      </c>
    </row>
    <row r="457" spans="1:17" s="25" customFormat="1" outlineLevel="2" x14ac:dyDescent="0.25">
      <c r="A457" s="24" t="s">
        <v>117</v>
      </c>
      <c r="B457" s="472" t="s">
        <v>189</v>
      </c>
      <c r="C457" s="180">
        <f>ROUND('1. Статистика'!N234,3)</f>
        <v>0.03</v>
      </c>
      <c r="D457" s="181">
        <f>ROUND('1. Статистика'!O234,3)</f>
        <v>0</v>
      </c>
      <c r="E457" s="181">
        <f>ROUND('1. Статистика'!P234,3)</f>
        <v>0.25</v>
      </c>
      <c r="F457" s="182">
        <f>ROUND('1. Статистика'!Q234,3)</f>
        <v>0.1</v>
      </c>
      <c r="G457" s="172">
        <f>ROUND(SUM(C457:F457),3)</f>
        <v>0.38</v>
      </c>
      <c r="H457" s="180">
        <f>ROUND(C456,3)</f>
        <v>0.03</v>
      </c>
      <c r="I457" s="180">
        <f>ROUND(D456,3)</f>
        <v>0</v>
      </c>
      <c r="J457" s="180">
        <f>ROUND(E456,3)</f>
        <v>0.25</v>
      </c>
      <c r="K457" s="180">
        <f>ROUND(F456,3)</f>
        <v>0.1</v>
      </c>
      <c r="L457" s="172">
        <f>ROUND(SUM(H457:K457),3)</f>
        <v>0.38</v>
      </c>
      <c r="M457" s="180">
        <f>ROUND(H456,3)</f>
        <v>0.03</v>
      </c>
      <c r="N457" s="180">
        <f>ROUND(I456,3)</f>
        <v>0</v>
      </c>
      <c r="O457" s="180">
        <f>ROUND(J456,3)</f>
        <v>0.25</v>
      </c>
      <c r="P457" s="180">
        <f>ROUND(K456,3)</f>
        <v>0.1</v>
      </c>
      <c r="Q457" s="172">
        <f>ROUND(SUM(M457:P457),3)</f>
        <v>0.38</v>
      </c>
    </row>
    <row r="458" spans="1:17" s="25" customFormat="1" outlineLevel="2" x14ac:dyDescent="0.25">
      <c r="A458" s="24" t="s">
        <v>118</v>
      </c>
      <c r="B458" s="472" t="s">
        <v>189</v>
      </c>
      <c r="C458" s="493"/>
      <c r="D458" s="494"/>
      <c r="E458" s="494"/>
      <c r="F458" s="495"/>
      <c r="G458" s="172">
        <f>ROUND(SUM(C458:F458),3)</f>
        <v>0</v>
      </c>
      <c r="H458" s="493"/>
      <c r="I458" s="494"/>
      <c r="J458" s="494"/>
      <c r="K458" s="495"/>
      <c r="L458" s="172">
        <f>ROUND(SUM(H458:K458),3)</f>
        <v>0</v>
      </c>
      <c r="M458" s="493"/>
      <c r="N458" s="494"/>
      <c r="O458" s="494"/>
      <c r="P458" s="496"/>
      <c r="Q458" s="172">
        <f>ROUND(SUM(M458:P458),3)</f>
        <v>0</v>
      </c>
    </row>
    <row r="459" spans="1:17" outlineLevel="1" x14ac:dyDescent="0.25">
      <c r="A459" s="22" t="s">
        <v>10</v>
      </c>
      <c r="B459" s="471" t="s">
        <v>189</v>
      </c>
      <c r="C459" s="165">
        <f t="shared" ref="C459:Q459" si="102">ROUND(C460+C461,3)</f>
        <v>0.90200000000000002</v>
      </c>
      <c r="D459" s="166">
        <f t="shared" si="102"/>
        <v>0</v>
      </c>
      <c r="E459" s="166">
        <f t="shared" si="102"/>
        <v>0.58199999999999996</v>
      </c>
      <c r="F459" s="167">
        <f t="shared" si="102"/>
        <v>0</v>
      </c>
      <c r="G459" s="244">
        <f t="shared" si="102"/>
        <v>1.484</v>
      </c>
      <c r="H459" s="165">
        <f t="shared" si="102"/>
        <v>0.90200000000000002</v>
      </c>
      <c r="I459" s="166">
        <f t="shared" si="102"/>
        <v>0</v>
      </c>
      <c r="J459" s="166">
        <f t="shared" si="102"/>
        <v>0.58199999999999996</v>
      </c>
      <c r="K459" s="167">
        <f t="shared" si="102"/>
        <v>0</v>
      </c>
      <c r="L459" s="244">
        <f t="shared" si="102"/>
        <v>1.484</v>
      </c>
      <c r="M459" s="165">
        <f t="shared" si="102"/>
        <v>0.90200000000000002</v>
      </c>
      <c r="N459" s="166">
        <f t="shared" si="102"/>
        <v>0</v>
      </c>
      <c r="O459" s="166">
        <f t="shared" si="102"/>
        <v>0.58199999999999996</v>
      </c>
      <c r="P459" s="168">
        <f t="shared" si="102"/>
        <v>0</v>
      </c>
      <c r="Q459" s="244">
        <f t="shared" si="102"/>
        <v>1.484</v>
      </c>
    </row>
    <row r="460" spans="1:17" s="25" customFormat="1" outlineLevel="2" x14ac:dyDescent="0.25">
      <c r="A460" s="24" t="s">
        <v>117</v>
      </c>
      <c r="B460" s="472" t="s">
        <v>189</v>
      </c>
      <c r="C460" s="180">
        <f>ROUND('1. Статистика'!N235,3)</f>
        <v>0.90200000000000002</v>
      </c>
      <c r="D460" s="181">
        <f>ROUND('1. Статистика'!O235,3)</f>
        <v>0</v>
      </c>
      <c r="E460" s="181">
        <f>ROUND('1. Статистика'!P235,3)</f>
        <v>0.58199999999999996</v>
      </c>
      <c r="F460" s="182">
        <f>ROUND('1. Статистика'!Q235,3)</f>
        <v>0</v>
      </c>
      <c r="G460" s="172">
        <f>ROUND(SUM(C460:F460),3)</f>
        <v>1.484</v>
      </c>
      <c r="H460" s="180">
        <f>ROUND(C459,3)</f>
        <v>0.90200000000000002</v>
      </c>
      <c r="I460" s="180">
        <f>ROUND(D459,3)</f>
        <v>0</v>
      </c>
      <c r="J460" s="180">
        <f>ROUND(E459,3)</f>
        <v>0.58199999999999996</v>
      </c>
      <c r="K460" s="180">
        <f>ROUND(F459,3)</f>
        <v>0</v>
      </c>
      <c r="L460" s="172">
        <f>ROUND(SUM(H460:K460),3)</f>
        <v>1.484</v>
      </c>
      <c r="M460" s="180">
        <f>ROUND(H459,3)</f>
        <v>0.90200000000000002</v>
      </c>
      <c r="N460" s="180">
        <f>ROUND(I459,3)</f>
        <v>0</v>
      </c>
      <c r="O460" s="180">
        <f>ROUND(J459,3)</f>
        <v>0.58199999999999996</v>
      </c>
      <c r="P460" s="180">
        <f>ROUND(K459,3)</f>
        <v>0</v>
      </c>
      <c r="Q460" s="172">
        <f>ROUND(SUM(M460:P460),3)</f>
        <v>1.484</v>
      </c>
    </row>
    <row r="461" spans="1:17" s="25" customFormat="1" outlineLevel="2" x14ac:dyDescent="0.25">
      <c r="A461" s="24" t="s">
        <v>118</v>
      </c>
      <c r="B461" s="472" t="s">
        <v>189</v>
      </c>
      <c r="C461" s="493"/>
      <c r="D461" s="494"/>
      <c r="E461" s="494"/>
      <c r="F461" s="495"/>
      <c r="G461" s="172">
        <f>ROUND(SUM(C461:F461),3)</f>
        <v>0</v>
      </c>
      <c r="H461" s="493"/>
      <c r="I461" s="494"/>
      <c r="J461" s="494"/>
      <c r="K461" s="495"/>
      <c r="L461" s="172">
        <f>ROUND(SUM(H461:K461),3)</f>
        <v>0</v>
      </c>
      <c r="M461" s="493"/>
      <c r="N461" s="494"/>
      <c r="O461" s="494"/>
      <c r="P461" s="496"/>
      <c r="Q461" s="187">
        <f>ROUND(SUM(M461:P461),3)</f>
        <v>0</v>
      </c>
    </row>
    <row r="462" spans="1:17" s="36" customFormat="1" x14ac:dyDescent="0.25">
      <c r="A462" s="237" t="s">
        <v>206</v>
      </c>
      <c r="B462" s="474" t="s">
        <v>189</v>
      </c>
      <c r="C462" s="238">
        <f t="shared" ref="C462:Q462" si="103">ROUND(C463+C466+C469+C472+C475+C478+C481+C484+C487+C490+C493,3)</f>
        <v>0</v>
      </c>
      <c r="D462" s="239">
        <f t="shared" si="103"/>
        <v>0</v>
      </c>
      <c r="E462" s="239">
        <f t="shared" si="103"/>
        <v>0</v>
      </c>
      <c r="F462" s="240">
        <f t="shared" si="103"/>
        <v>0</v>
      </c>
      <c r="G462" s="160">
        <f t="shared" si="103"/>
        <v>0</v>
      </c>
      <c r="H462" s="238">
        <f t="shared" si="103"/>
        <v>0</v>
      </c>
      <c r="I462" s="239">
        <f t="shared" si="103"/>
        <v>0</v>
      </c>
      <c r="J462" s="239">
        <f t="shared" si="103"/>
        <v>0</v>
      </c>
      <c r="K462" s="240">
        <f t="shared" si="103"/>
        <v>0</v>
      </c>
      <c r="L462" s="160">
        <f t="shared" si="103"/>
        <v>0</v>
      </c>
      <c r="M462" s="238">
        <f t="shared" si="103"/>
        <v>0</v>
      </c>
      <c r="N462" s="239">
        <f t="shared" si="103"/>
        <v>0</v>
      </c>
      <c r="O462" s="239">
        <f t="shared" si="103"/>
        <v>0</v>
      </c>
      <c r="P462" s="241">
        <f t="shared" si="103"/>
        <v>0</v>
      </c>
      <c r="Q462" s="160">
        <f t="shared" si="103"/>
        <v>0</v>
      </c>
    </row>
    <row r="463" spans="1:17" outlineLevel="1" x14ac:dyDescent="0.25">
      <c r="A463" s="22" t="s">
        <v>0</v>
      </c>
      <c r="B463" s="471" t="s">
        <v>189</v>
      </c>
      <c r="C463" s="165">
        <f t="shared" ref="C463:Q463" si="104">ROUND(C464+C465,3)</f>
        <v>0</v>
      </c>
      <c r="D463" s="166">
        <f t="shared" si="104"/>
        <v>0</v>
      </c>
      <c r="E463" s="166">
        <f t="shared" si="104"/>
        <v>0</v>
      </c>
      <c r="F463" s="167">
        <f t="shared" si="104"/>
        <v>0</v>
      </c>
      <c r="G463" s="244">
        <f t="shared" si="104"/>
        <v>0</v>
      </c>
      <c r="H463" s="165">
        <f t="shared" si="104"/>
        <v>0</v>
      </c>
      <c r="I463" s="166">
        <f t="shared" si="104"/>
        <v>0</v>
      </c>
      <c r="J463" s="166">
        <f t="shared" si="104"/>
        <v>0</v>
      </c>
      <c r="K463" s="167">
        <f t="shared" si="104"/>
        <v>0</v>
      </c>
      <c r="L463" s="244">
        <f t="shared" si="104"/>
        <v>0</v>
      </c>
      <c r="M463" s="165">
        <f t="shared" si="104"/>
        <v>0</v>
      </c>
      <c r="N463" s="166">
        <f t="shared" si="104"/>
        <v>0</v>
      </c>
      <c r="O463" s="166">
        <f t="shared" si="104"/>
        <v>0</v>
      </c>
      <c r="P463" s="168">
        <f t="shared" si="104"/>
        <v>0</v>
      </c>
      <c r="Q463" s="246">
        <f t="shared" si="104"/>
        <v>0</v>
      </c>
    </row>
    <row r="464" spans="1:17" s="25" customFormat="1" outlineLevel="2" x14ac:dyDescent="0.25">
      <c r="A464" s="24" t="s">
        <v>119</v>
      </c>
      <c r="B464" s="472" t="s">
        <v>189</v>
      </c>
      <c r="C464" s="180">
        <f>ROUND('1. Статистика'!N237,3)</f>
        <v>0</v>
      </c>
      <c r="D464" s="181">
        <f>ROUND('1. Статистика'!O237,3)</f>
        <v>0</v>
      </c>
      <c r="E464" s="181">
        <f>ROUND('1. Статистика'!P237,3)</f>
        <v>0</v>
      </c>
      <c r="F464" s="182">
        <f>ROUND('1. Статистика'!Q237,3)</f>
        <v>0</v>
      </c>
      <c r="G464" s="172">
        <f>ROUND(SUM(C464:F464),3)</f>
        <v>0</v>
      </c>
      <c r="H464" s="180">
        <f>ROUND(C463,3)</f>
        <v>0</v>
      </c>
      <c r="I464" s="181">
        <f>ROUND(D463,3)</f>
        <v>0</v>
      </c>
      <c r="J464" s="181">
        <f>ROUND(E463,3)</f>
        <v>0</v>
      </c>
      <c r="K464" s="182">
        <f>ROUND(F463,3)</f>
        <v>0</v>
      </c>
      <c r="L464" s="172">
        <f>ROUND(SUM(H464:K464),3)</f>
        <v>0</v>
      </c>
      <c r="M464" s="180">
        <f>ROUND(H463,3)</f>
        <v>0</v>
      </c>
      <c r="N464" s="181">
        <f>ROUND(I463,3)</f>
        <v>0</v>
      </c>
      <c r="O464" s="181">
        <f>ROUND(J463,3)</f>
        <v>0</v>
      </c>
      <c r="P464" s="183">
        <f>ROUND(K463,3)</f>
        <v>0</v>
      </c>
      <c r="Q464" s="187">
        <f>ROUND(SUM(M464:P464),3)</f>
        <v>0</v>
      </c>
    </row>
    <row r="465" spans="1:17" s="25" customFormat="1" ht="30" outlineLevel="2" x14ac:dyDescent="0.25">
      <c r="A465" s="33" t="s">
        <v>120</v>
      </c>
      <c r="B465" s="472" t="s">
        <v>189</v>
      </c>
      <c r="C465" s="493"/>
      <c r="D465" s="494"/>
      <c r="E465" s="494"/>
      <c r="F465" s="495"/>
      <c r="G465" s="172">
        <f>ROUND(SUM(C465:F465),3)</f>
        <v>0</v>
      </c>
      <c r="H465" s="493"/>
      <c r="I465" s="494"/>
      <c r="J465" s="494"/>
      <c r="K465" s="495"/>
      <c r="L465" s="172">
        <f>ROUND(SUM(H465:K465),3)</f>
        <v>0</v>
      </c>
      <c r="M465" s="493"/>
      <c r="N465" s="494"/>
      <c r="O465" s="494"/>
      <c r="P465" s="496"/>
      <c r="Q465" s="187">
        <f>ROUND(SUM(M465:P465),3)</f>
        <v>0</v>
      </c>
    </row>
    <row r="466" spans="1:17" outlineLevel="1" x14ac:dyDescent="0.25">
      <c r="A466" s="22" t="s">
        <v>1</v>
      </c>
      <c r="B466" s="471" t="s">
        <v>189</v>
      </c>
      <c r="C466" s="165">
        <f t="shared" ref="C466:Q466" si="105">ROUND(C467+C468,3)</f>
        <v>0</v>
      </c>
      <c r="D466" s="166">
        <f t="shared" si="105"/>
        <v>0</v>
      </c>
      <c r="E466" s="166">
        <f t="shared" si="105"/>
        <v>0</v>
      </c>
      <c r="F466" s="167">
        <f t="shared" si="105"/>
        <v>0</v>
      </c>
      <c r="G466" s="244">
        <f t="shared" si="105"/>
        <v>0</v>
      </c>
      <c r="H466" s="165">
        <f t="shared" si="105"/>
        <v>0</v>
      </c>
      <c r="I466" s="166">
        <f t="shared" si="105"/>
        <v>0</v>
      </c>
      <c r="J466" s="166">
        <f t="shared" si="105"/>
        <v>0</v>
      </c>
      <c r="K466" s="167">
        <f t="shared" si="105"/>
        <v>0</v>
      </c>
      <c r="L466" s="244">
        <f t="shared" si="105"/>
        <v>0</v>
      </c>
      <c r="M466" s="165">
        <f t="shared" si="105"/>
        <v>0</v>
      </c>
      <c r="N466" s="166">
        <f t="shared" si="105"/>
        <v>0</v>
      </c>
      <c r="O466" s="166">
        <f t="shared" si="105"/>
        <v>0</v>
      </c>
      <c r="P466" s="168">
        <f t="shared" si="105"/>
        <v>0</v>
      </c>
      <c r="Q466" s="246">
        <f t="shared" si="105"/>
        <v>0</v>
      </c>
    </row>
    <row r="467" spans="1:17" s="25" customFormat="1" outlineLevel="2" x14ac:dyDescent="0.25">
      <c r="A467" s="24" t="s">
        <v>119</v>
      </c>
      <c r="B467" s="472" t="s">
        <v>189</v>
      </c>
      <c r="C467" s="180">
        <f>ROUND('1. Статистика'!N238,3)</f>
        <v>0</v>
      </c>
      <c r="D467" s="181">
        <f>ROUND('1. Статистика'!O238,3)</f>
        <v>0</v>
      </c>
      <c r="E467" s="181">
        <f>ROUND('1. Статистика'!P238,3)</f>
        <v>0</v>
      </c>
      <c r="F467" s="182">
        <f>ROUND('1. Статистика'!Q238,3)</f>
        <v>0</v>
      </c>
      <c r="G467" s="172">
        <f>ROUND(SUM(C467:F467),3)</f>
        <v>0</v>
      </c>
      <c r="H467" s="180">
        <f>ROUND(C466,3)</f>
        <v>0</v>
      </c>
      <c r="I467" s="181">
        <f>ROUND(D466,3)</f>
        <v>0</v>
      </c>
      <c r="J467" s="181">
        <f>ROUND(E466,3)</f>
        <v>0</v>
      </c>
      <c r="K467" s="182">
        <f>ROUND(F466,3)</f>
        <v>0</v>
      </c>
      <c r="L467" s="172">
        <f>ROUND(SUM(H467:K467),3)</f>
        <v>0</v>
      </c>
      <c r="M467" s="180">
        <f>ROUND(H466,3)</f>
        <v>0</v>
      </c>
      <c r="N467" s="181">
        <f>ROUND(I466,3)</f>
        <v>0</v>
      </c>
      <c r="O467" s="181">
        <f>ROUND(J466,3)</f>
        <v>0</v>
      </c>
      <c r="P467" s="183">
        <f>ROUND(K466,3)</f>
        <v>0</v>
      </c>
      <c r="Q467" s="187">
        <f>ROUND(SUM(M467:P467),3)</f>
        <v>0</v>
      </c>
    </row>
    <row r="468" spans="1:17" s="25" customFormat="1" ht="30" outlineLevel="2" x14ac:dyDescent="0.25">
      <c r="A468" s="33" t="s">
        <v>120</v>
      </c>
      <c r="B468" s="472" t="s">
        <v>189</v>
      </c>
      <c r="C468" s="493"/>
      <c r="D468" s="494"/>
      <c r="E468" s="494"/>
      <c r="F468" s="495"/>
      <c r="G468" s="172">
        <f>ROUND(SUM(C468:F468),3)</f>
        <v>0</v>
      </c>
      <c r="H468" s="493"/>
      <c r="I468" s="494"/>
      <c r="J468" s="494"/>
      <c r="K468" s="495"/>
      <c r="L468" s="172">
        <f>ROUND(SUM(H468:K468),3)</f>
        <v>0</v>
      </c>
      <c r="M468" s="493"/>
      <c r="N468" s="494"/>
      <c r="O468" s="494"/>
      <c r="P468" s="496"/>
      <c r="Q468" s="187">
        <f>ROUND(SUM(M468:P468),3)</f>
        <v>0</v>
      </c>
    </row>
    <row r="469" spans="1:17" outlineLevel="1" x14ac:dyDescent="0.25">
      <c r="A469" s="22" t="s">
        <v>2</v>
      </c>
      <c r="B469" s="471" t="s">
        <v>189</v>
      </c>
      <c r="C469" s="165">
        <f t="shared" ref="C469:Q469" si="106">ROUND(C470+C471,3)</f>
        <v>0</v>
      </c>
      <c r="D469" s="166">
        <f t="shared" si="106"/>
        <v>0</v>
      </c>
      <c r="E469" s="166">
        <f t="shared" si="106"/>
        <v>0</v>
      </c>
      <c r="F469" s="167">
        <f t="shared" si="106"/>
        <v>0</v>
      </c>
      <c r="G469" s="244">
        <f t="shared" si="106"/>
        <v>0</v>
      </c>
      <c r="H469" s="174">
        <f t="shared" si="106"/>
        <v>0</v>
      </c>
      <c r="I469" s="175">
        <f t="shared" si="106"/>
        <v>0</v>
      </c>
      <c r="J469" s="175">
        <f t="shared" si="106"/>
        <v>0</v>
      </c>
      <c r="K469" s="188">
        <f t="shared" si="106"/>
        <v>0</v>
      </c>
      <c r="L469" s="246">
        <f t="shared" si="106"/>
        <v>0</v>
      </c>
      <c r="M469" s="174">
        <f t="shared" si="106"/>
        <v>0</v>
      </c>
      <c r="N469" s="175">
        <f t="shared" si="106"/>
        <v>0</v>
      </c>
      <c r="O469" s="175">
        <f t="shared" si="106"/>
        <v>0</v>
      </c>
      <c r="P469" s="189">
        <f t="shared" si="106"/>
        <v>0</v>
      </c>
      <c r="Q469" s="246">
        <f t="shared" si="106"/>
        <v>0</v>
      </c>
    </row>
    <row r="470" spans="1:17" s="25" customFormat="1" outlineLevel="2" x14ac:dyDescent="0.25">
      <c r="A470" s="24" t="s">
        <v>119</v>
      </c>
      <c r="B470" s="472" t="s">
        <v>189</v>
      </c>
      <c r="C470" s="180">
        <f>ROUND('1. Статистика'!N239,3)</f>
        <v>0</v>
      </c>
      <c r="D470" s="181">
        <f>ROUND('1. Статистика'!O239,3)</f>
        <v>0</v>
      </c>
      <c r="E470" s="181">
        <f>ROUND('1. Статистика'!P239,3)</f>
        <v>0</v>
      </c>
      <c r="F470" s="182">
        <f>ROUND('1. Статистика'!Q239,3)</f>
        <v>0</v>
      </c>
      <c r="G470" s="172">
        <f>ROUND(SUM(C470:F470),3)</f>
        <v>0</v>
      </c>
      <c r="H470" s="180">
        <f>ROUND(C469,3)</f>
        <v>0</v>
      </c>
      <c r="I470" s="181">
        <f>ROUND(D469,3)</f>
        <v>0</v>
      </c>
      <c r="J470" s="181">
        <f>ROUND(E469,3)</f>
        <v>0</v>
      </c>
      <c r="K470" s="182">
        <f>ROUND(F469,3)</f>
        <v>0</v>
      </c>
      <c r="L470" s="172">
        <f>ROUND(SUM(H470:K470),3)</f>
        <v>0</v>
      </c>
      <c r="M470" s="180">
        <f>ROUND(H469,3)</f>
        <v>0</v>
      </c>
      <c r="N470" s="181">
        <f>ROUND(I469,3)</f>
        <v>0</v>
      </c>
      <c r="O470" s="181">
        <f>ROUND(J469,3)</f>
        <v>0</v>
      </c>
      <c r="P470" s="183">
        <f>ROUND(K469,3)</f>
        <v>0</v>
      </c>
      <c r="Q470" s="187">
        <f>ROUND(SUM(M470:P470),3)</f>
        <v>0</v>
      </c>
    </row>
    <row r="471" spans="1:17" s="25" customFormat="1" ht="30" outlineLevel="2" x14ac:dyDescent="0.25">
      <c r="A471" s="33" t="s">
        <v>120</v>
      </c>
      <c r="B471" s="472" t="s">
        <v>189</v>
      </c>
      <c r="C471" s="493"/>
      <c r="D471" s="494"/>
      <c r="E471" s="494"/>
      <c r="F471" s="495"/>
      <c r="G471" s="172">
        <f>ROUND(SUM(C471:F471),3)</f>
        <v>0</v>
      </c>
      <c r="H471" s="493"/>
      <c r="I471" s="494"/>
      <c r="J471" s="494"/>
      <c r="K471" s="495"/>
      <c r="L471" s="172">
        <f>ROUND(SUM(H471:K471),3)</f>
        <v>0</v>
      </c>
      <c r="M471" s="493"/>
      <c r="N471" s="494"/>
      <c r="O471" s="494"/>
      <c r="P471" s="496"/>
      <c r="Q471" s="187">
        <f>ROUND(SUM(M471:P471),3)</f>
        <v>0</v>
      </c>
    </row>
    <row r="472" spans="1:17" outlineLevel="1" x14ac:dyDescent="0.25">
      <c r="A472" s="22" t="s">
        <v>3</v>
      </c>
      <c r="B472" s="471" t="s">
        <v>189</v>
      </c>
      <c r="C472" s="165">
        <f t="shared" ref="C472:Q472" si="107">ROUND(C473+C474,3)</f>
        <v>0</v>
      </c>
      <c r="D472" s="166">
        <f t="shared" si="107"/>
        <v>0</v>
      </c>
      <c r="E472" s="166">
        <f t="shared" si="107"/>
        <v>0</v>
      </c>
      <c r="F472" s="188">
        <f t="shared" si="107"/>
        <v>0</v>
      </c>
      <c r="G472" s="244">
        <f t="shared" si="107"/>
        <v>0</v>
      </c>
      <c r="H472" s="174">
        <f t="shared" si="107"/>
        <v>0</v>
      </c>
      <c r="I472" s="175">
        <f t="shared" si="107"/>
        <v>0</v>
      </c>
      <c r="J472" s="175">
        <f t="shared" si="107"/>
        <v>0</v>
      </c>
      <c r="K472" s="188">
        <f t="shared" si="107"/>
        <v>0</v>
      </c>
      <c r="L472" s="246">
        <f t="shared" si="107"/>
        <v>0</v>
      </c>
      <c r="M472" s="174">
        <f t="shared" si="107"/>
        <v>0</v>
      </c>
      <c r="N472" s="175">
        <f t="shared" si="107"/>
        <v>0</v>
      </c>
      <c r="O472" s="175">
        <f t="shared" si="107"/>
        <v>0</v>
      </c>
      <c r="P472" s="189">
        <f t="shared" si="107"/>
        <v>0</v>
      </c>
      <c r="Q472" s="246">
        <f t="shared" si="107"/>
        <v>0</v>
      </c>
    </row>
    <row r="473" spans="1:17" s="25" customFormat="1" outlineLevel="2" x14ac:dyDescent="0.25">
      <c r="A473" s="24" t="s">
        <v>119</v>
      </c>
      <c r="B473" s="472" t="s">
        <v>189</v>
      </c>
      <c r="C473" s="180">
        <f>ROUND('1. Статистика'!N240,3)</f>
        <v>0</v>
      </c>
      <c r="D473" s="181">
        <f>ROUND('1. Статистика'!O240,3)</f>
        <v>0</v>
      </c>
      <c r="E473" s="181">
        <f>ROUND('1. Статистика'!P240,3)</f>
        <v>0</v>
      </c>
      <c r="F473" s="182">
        <f>ROUND('1. Статистика'!Q240,3)</f>
        <v>0</v>
      </c>
      <c r="G473" s="172">
        <f>ROUND(SUM(C473:F473),3)</f>
        <v>0</v>
      </c>
      <c r="H473" s="180">
        <f>ROUND(C472,3)</f>
        <v>0</v>
      </c>
      <c r="I473" s="181">
        <f>ROUND(D472,3)</f>
        <v>0</v>
      </c>
      <c r="J473" s="181">
        <f>ROUND(E472,3)</f>
        <v>0</v>
      </c>
      <c r="K473" s="182">
        <f>ROUND(F472,3)</f>
        <v>0</v>
      </c>
      <c r="L473" s="172">
        <f>ROUND(SUM(H473:K473),3)</f>
        <v>0</v>
      </c>
      <c r="M473" s="180">
        <f>ROUND(H472,3)</f>
        <v>0</v>
      </c>
      <c r="N473" s="181">
        <f>ROUND(I472,3)</f>
        <v>0</v>
      </c>
      <c r="O473" s="181">
        <f>ROUND(J472,3)</f>
        <v>0</v>
      </c>
      <c r="P473" s="183">
        <f>ROUND(K472,3)</f>
        <v>0</v>
      </c>
      <c r="Q473" s="187">
        <f>ROUND(SUM(M473:P473),3)</f>
        <v>0</v>
      </c>
    </row>
    <row r="474" spans="1:17" s="25" customFormat="1" ht="30" outlineLevel="2" x14ac:dyDescent="0.25">
      <c r="A474" s="33" t="s">
        <v>120</v>
      </c>
      <c r="B474" s="472" t="s">
        <v>189</v>
      </c>
      <c r="C474" s="493"/>
      <c r="D474" s="494"/>
      <c r="E474" s="494"/>
      <c r="F474" s="495"/>
      <c r="G474" s="172">
        <f>ROUND(SUM(C474:F474),3)</f>
        <v>0</v>
      </c>
      <c r="H474" s="493"/>
      <c r="I474" s="494"/>
      <c r="J474" s="494"/>
      <c r="K474" s="495"/>
      <c r="L474" s="172">
        <f>ROUND(SUM(H474:K474),3)</f>
        <v>0</v>
      </c>
      <c r="M474" s="493"/>
      <c r="N474" s="494"/>
      <c r="O474" s="494"/>
      <c r="P474" s="496"/>
      <c r="Q474" s="187">
        <f>ROUND(SUM(M474:P474),3)</f>
        <v>0</v>
      </c>
    </row>
    <row r="475" spans="1:17" outlineLevel="1" x14ac:dyDescent="0.25">
      <c r="A475" s="22" t="s">
        <v>4</v>
      </c>
      <c r="B475" s="471" t="s">
        <v>189</v>
      </c>
      <c r="C475" s="165">
        <f t="shared" ref="C475:Q475" si="108">ROUND(C476+C477,3)</f>
        <v>0</v>
      </c>
      <c r="D475" s="166">
        <f t="shared" si="108"/>
        <v>0</v>
      </c>
      <c r="E475" s="166">
        <f t="shared" si="108"/>
        <v>0</v>
      </c>
      <c r="F475" s="167">
        <f t="shared" si="108"/>
        <v>0</v>
      </c>
      <c r="G475" s="244">
        <f t="shared" si="108"/>
        <v>0</v>
      </c>
      <c r="H475" s="165">
        <f t="shared" si="108"/>
        <v>0</v>
      </c>
      <c r="I475" s="166">
        <f t="shared" si="108"/>
        <v>0</v>
      </c>
      <c r="J475" s="166">
        <f t="shared" si="108"/>
        <v>0</v>
      </c>
      <c r="K475" s="167">
        <f t="shared" si="108"/>
        <v>0</v>
      </c>
      <c r="L475" s="244">
        <f t="shared" si="108"/>
        <v>0</v>
      </c>
      <c r="M475" s="165">
        <f t="shared" si="108"/>
        <v>0</v>
      </c>
      <c r="N475" s="166">
        <f t="shared" si="108"/>
        <v>0</v>
      </c>
      <c r="O475" s="166">
        <f t="shared" si="108"/>
        <v>0</v>
      </c>
      <c r="P475" s="168">
        <f t="shared" si="108"/>
        <v>0</v>
      </c>
      <c r="Q475" s="246">
        <f t="shared" si="108"/>
        <v>0</v>
      </c>
    </row>
    <row r="476" spans="1:17" s="25" customFormat="1" outlineLevel="2" x14ac:dyDescent="0.25">
      <c r="A476" s="24" t="s">
        <v>119</v>
      </c>
      <c r="B476" s="472" t="s">
        <v>189</v>
      </c>
      <c r="C476" s="180">
        <f>ROUND('1. Статистика'!N241,3)</f>
        <v>0</v>
      </c>
      <c r="D476" s="181">
        <f>ROUND('1. Статистика'!O241,3)</f>
        <v>0</v>
      </c>
      <c r="E476" s="181">
        <f>ROUND('1. Статистика'!P241,3)</f>
        <v>0</v>
      </c>
      <c r="F476" s="182">
        <f>ROUND('1. Статистика'!Q241,3)</f>
        <v>0</v>
      </c>
      <c r="G476" s="172">
        <f>ROUND(SUM(C476:F476),3)</f>
        <v>0</v>
      </c>
      <c r="H476" s="180">
        <f>ROUND(C475,3)</f>
        <v>0</v>
      </c>
      <c r="I476" s="181">
        <f>ROUND(D475,3)</f>
        <v>0</v>
      </c>
      <c r="J476" s="181">
        <f>ROUND(E475,3)</f>
        <v>0</v>
      </c>
      <c r="K476" s="182">
        <f>ROUND(F475,3)</f>
        <v>0</v>
      </c>
      <c r="L476" s="172">
        <f>ROUND(SUM(H476:K476),3)</f>
        <v>0</v>
      </c>
      <c r="M476" s="180">
        <f>ROUND(H475,3)</f>
        <v>0</v>
      </c>
      <c r="N476" s="181">
        <f>ROUND(I475,3)</f>
        <v>0</v>
      </c>
      <c r="O476" s="181">
        <f>ROUND(J475,3)</f>
        <v>0</v>
      </c>
      <c r="P476" s="183">
        <f>ROUND(K475,3)</f>
        <v>0</v>
      </c>
      <c r="Q476" s="187">
        <f>ROUND(SUM(M476:P476),3)</f>
        <v>0</v>
      </c>
    </row>
    <row r="477" spans="1:17" s="25" customFormat="1" ht="30" outlineLevel="2" x14ac:dyDescent="0.25">
      <c r="A477" s="33" t="s">
        <v>120</v>
      </c>
      <c r="B477" s="472" t="s">
        <v>189</v>
      </c>
      <c r="C477" s="493"/>
      <c r="D477" s="494"/>
      <c r="E477" s="494"/>
      <c r="F477" s="495"/>
      <c r="G477" s="172">
        <f>ROUND(SUM(C477:F477),3)</f>
        <v>0</v>
      </c>
      <c r="H477" s="493"/>
      <c r="I477" s="494"/>
      <c r="J477" s="494"/>
      <c r="K477" s="495"/>
      <c r="L477" s="172">
        <f>ROUND(SUM(H477:K477),3)</f>
        <v>0</v>
      </c>
      <c r="M477" s="493"/>
      <c r="N477" s="494"/>
      <c r="O477" s="494"/>
      <c r="P477" s="496"/>
      <c r="Q477" s="187">
        <f>ROUND(SUM(M477:P477),3)</f>
        <v>0</v>
      </c>
    </row>
    <row r="478" spans="1:17" outlineLevel="1" x14ac:dyDescent="0.25">
      <c r="A478" s="22" t="s">
        <v>5</v>
      </c>
      <c r="B478" s="471" t="s">
        <v>189</v>
      </c>
      <c r="C478" s="165">
        <f t="shared" ref="C478:Q478" si="109">ROUND(C479+C480,3)</f>
        <v>0</v>
      </c>
      <c r="D478" s="166">
        <f t="shared" si="109"/>
        <v>0</v>
      </c>
      <c r="E478" s="166">
        <f t="shared" si="109"/>
        <v>0</v>
      </c>
      <c r="F478" s="167">
        <f t="shared" si="109"/>
        <v>0</v>
      </c>
      <c r="G478" s="244">
        <f t="shared" si="109"/>
        <v>0</v>
      </c>
      <c r="H478" s="165">
        <f t="shared" si="109"/>
        <v>0</v>
      </c>
      <c r="I478" s="166">
        <f t="shared" si="109"/>
        <v>0</v>
      </c>
      <c r="J478" s="166">
        <f t="shared" si="109"/>
        <v>0</v>
      </c>
      <c r="K478" s="167">
        <f t="shared" si="109"/>
        <v>0</v>
      </c>
      <c r="L478" s="244">
        <f t="shared" si="109"/>
        <v>0</v>
      </c>
      <c r="M478" s="165">
        <f t="shared" si="109"/>
        <v>0</v>
      </c>
      <c r="N478" s="166">
        <f t="shared" si="109"/>
        <v>0</v>
      </c>
      <c r="O478" s="166">
        <f t="shared" si="109"/>
        <v>0</v>
      </c>
      <c r="P478" s="168">
        <f t="shared" si="109"/>
        <v>0</v>
      </c>
      <c r="Q478" s="246">
        <f t="shared" si="109"/>
        <v>0</v>
      </c>
    </row>
    <row r="479" spans="1:17" s="25" customFormat="1" outlineLevel="2" x14ac:dyDescent="0.25">
      <c r="A479" s="24" t="s">
        <v>119</v>
      </c>
      <c r="B479" s="472" t="s">
        <v>189</v>
      </c>
      <c r="C479" s="180">
        <f>ROUND('1. Статистика'!N242,3)</f>
        <v>0</v>
      </c>
      <c r="D479" s="181">
        <f>ROUND('1. Статистика'!O242,3)</f>
        <v>0</v>
      </c>
      <c r="E479" s="181">
        <f>ROUND('1. Статистика'!P242,3)</f>
        <v>0</v>
      </c>
      <c r="F479" s="182">
        <f>ROUND('1. Статистика'!Q242,3)</f>
        <v>0</v>
      </c>
      <c r="G479" s="172">
        <f>ROUND(SUM(C479:F479),3)</f>
        <v>0</v>
      </c>
      <c r="H479" s="180">
        <f>ROUND(C478,3)</f>
        <v>0</v>
      </c>
      <c r="I479" s="181">
        <f>ROUND(D478,3)</f>
        <v>0</v>
      </c>
      <c r="J479" s="181">
        <f>ROUND(E478,3)</f>
        <v>0</v>
      </c>
      <c r="K479" s="182">
        <f>ROUND(F478,3)</f>
        <v>0</v>
      </c>
      <c r="L479" s="172">
        <f>ROUND(SUM(H479:K479),3)</f>
        <v>0</v>
      </c>
      <c r="M479" s="180">
        <f>ROUND(H478,3)</f>
        <v>0</v>
      </c>
      <c r="N479" s="181">
        <f>ROUND(I478,3)</f>
        <v>0</v>
      </c>
      <c r="O479" s="181">
        <f>ROUND(J478,3)</f>
        <v>0</v>
      </c>
      <c r="P479" s="183">
        <f>ROUND(K478,3)</f>
        <v>0</v>
      </c>
      <c r="Q479" s="187">
        <f>ROUND(SUM(M479:P479),3)</f>
        <v>0</v>
      </c>
    </row>
    <row r="480" spans="1:17" s="25" customFormat="1" ht="30" outlineLevel="2" x14ac:dyDescent="0.25">
      <c r="A480" s="33" t="s">
        <v>120</v>
      </c>
      <c r="B480" s="472" t="s">
        <v>189</v>
      </c>
      <c r="C480" s="493"/>
      <c r="D480" s="494"/>
      <c r="E480" s="494"/>
      <c r="F480" s="495"/>
      <c r="G480" s="172">
        <f>ROUND(SUM(C480:F480),3)</f>
        <v>0</v>
      </c>
      <c r="H480" s="493"/>
      <c r="I480" s="494"/>
      <c r="J480" s="494"/>
      <c r="K480" s="495"/>
      <c r="L480" s="172">
        <f>ROUND(SUM(H480:K480),3)</f>
        <v>0</v>
      </c>
      <c r="M480" s="493"/>
      <c r="N480" s="494"/>
      <c r="O480" s="494"/>
      <c r="P480" s="496"/>
      <c r="Q480" s="187">
        <f>ROUND(SUM(M480:P480),3)</f>
        <v>0</v>
      </c>
    </row>
    <row r="481" spans="1:17" outlineLevel="1" x14ac:dyDescent="0.25">
      <c r="A481" s="22" t="s">
        <v>6</v>
      </c>
      <c r="B481" s="471" t="s">
        <v>189</v>
      </c>
      <c r="C481" s="165">
        <f t="shared" ref="C481:Q481" si="110">ROUND(C482+C483,3)</f>
        <v>0</v>
      </c>
      <c r="D481" s="166">
        <f t="shared" si="110"/>
        <v>0</v>
      </c>
      <c r="E481" s="166">
        <f t="shared" si="110"/>
        <v>0</v>
      </c>
      <c r="F481" s="167">
        <f t="shared" si="110"/>
        <v>0</v>
      </c>
      <c r="G481" s="244">
        <f t="shared" si="110"/>
        <v>0</v>
      </c>
      <c r="H481" s="174">
        <f t="shared" si="110"/>
        <v>0</v>
      </c>
      <c r="I481" s="175">
        <f t="shared" si="110"/>
        <v>0</v>
      </c>
      <c r="J481" s="175">
        <f t="shared" si="110"/>
        <v>0</v>
      </c>
      <c r="K481" s="188">
        <f t="shared" si="110"/>
        <v>0</v>
      </c>
      <c r="L481" s="246">
        <f t="shared" si="110"/>
        <v>0</v>
      </c>
      <c r="M481" s="174">
        <f t="shared" si="110"/>
        <v>0</v>
      </c>
      <c r="N481" s="175">
        <f t="shared" si="110"/>
        <v>0</v>
      </c>
      <c r="O481" s="175">
        <f t="shared" si="110"/>
        <v>0</v>
      </c>
      <c r="P481" s="189">
        <f t="shared" si="110"/>
        <v>0</v>
      </c>
      <c r="Q481" s="246">
        <f t="shared" si="110"/>
        <v>0</v>
      </c>
    </row>
    <row r="482" spans="1:17" s="25" customFormat="1" outlineLevel="2" x14ac:dyDescent="0.25">
      <c r="A482" s="24" t="s">
        <v>119</v>
      </c>
      <c r="B482" s="472" t="s">
        <v>189</v>
      </c>
      <c r="C482" s="180">
        <f>ROUND('1. Статистика'!N243,3)</f>
        <v>0</v>
      </c>
      <c r="D482" s="181">
        <f>ROUND('1. Статистика'!O243,3)</f>
        <v>0</v>
      </c>
      <c r="E482" s="181">
        <f>ROUND('1. Статистика'!P243,3)</f>
        <v>0</v>
      </c>
      <c r="F482" s="182">
        <f>ROUND('1. Статистика'!Q243,3)</f>
        <v>0</v>
      </c>
      <c r="G482" s="172">
        <f>ROUND(SUM(C482:F482),3)</f>
        <v>0</v>
      </c>
      <c r="H482" s="180">
        <f>ROUND(C481,3)</f>
        <v>0</v>
      </c>
      <c r="I482" s="181">
        <f>ROUND(D481,3)</f>
        <v>0</v>
      </c>
      <c r="J482" s="181">
        <f>ROUND(E481,3)</f>
        <v>0</v>
      </c>
      <c r="K482" s="182">
        <f>ROUND(F481,3)</f>
        <v>0</v>
      </c>
      <c r="L482" s="172">
        <f>ROUND(SUM(H482:K482),3)</f>
        <v>0</v>
      </c>
      <c r="M482" s="180">
        <f>ROUND(H481,3)</f>
        <v>0</v>
      </c>
      <c r="N482" s="181">
        <f>ROUND(I481,3)</f>
        <v>0</v>
      </c>
      <c r="O482" s="181">
        <f>ROUND(J481,3)</f>
        <v>0</v>
      </c>
      <c r="P482" s="183">
        <f>ROUND(K481,3)</f>
        <v>0</v>
      </c>
      <c r="Q482" s="187">
        <f>ROUND(SUM(M482:P482),3)</f>
        <v>0</v>
      </c>
    </row>
    <row r="483" spans="1:17" s="25" customFormat="1" ht="30" outlineLevel="2" x14ac:dyDescent="0.25">
      <c r="A483" s="33" t="s">
        <v>120</v>
      </c>
      <c r="B483" s="472" t="s">
        <v>189</v>
      </c>
      <c r="C483" s="493"/>
      <c r="D483" s="494"/>
      <c r="E483" s="494"/>
      <c r="F483" s="495"/>
      <c r="G483" s="172">
        <f>ROUND(SUM(C483:F483),3)</f>
        <v>0</v>
      </c>
      <c r="H483" s="493"/>
      <c r="I483" s="494"/>
      <c r="J483" s="494"/>
      <c r="K483" s="495"/>
      <c r="L483" s="172">
        <f>ROUND(SUM(H483:K483),3)</f>
        <v>0</v>
      </c>
      <c r="M483" s="493"/>
      <c r="N483" s="494"/>
      <c r="O483" s="494"/>
      <c r="P483" s="496"/>
      <c r="Q483" s="187">
        <f>ROUND(SUM(M483:P483),3)</f>
        <v>0</v>
      </c>
    </row>
    <row r="484" spans="1:17" outlineLevel="1" x14ac:dyDescent="0.25">
      <c r="A484" s="22" t="s">
        <v>7</v>
      </c>
      <c r="B484" s="471" t="s">
        <v>189</v>
      </c>
      <c r="C484" s="165">
        <f t="shared" ref="C484:Q484" si="111">ROUND(C485+C486,3)</f>
        <v>0</v>
      </c>
      <c r="D484" s="166">
        <f t="shared" si="111"/>
        <v>0</v>
      </c>
      <c r="E484" s="166">
        <f t="shared" si="111"/>
        <v>0</v>
      </c>
      <c r="F484" s="188">
        <f t="shared" si="111"/>
        <v>0</v>
      </c>
      <c r="G484" s="244">
        <f t="shared" si="111"/>
        <v>0</v>
      </c>
      <c r="H484" s="174">
        <f t="shared" si="111"/>
        <v>0</v>
      </c>
      <c r="I484" s="175">
        <f t="shared" si="111"/>
        <v>0</v>
      </c>
      <c r="J484" s="175">
        <f t="shared" si="111"/>
        <v>0</v>
      </c>
      <c r="K484" s="188">
        <f t="shared" si="111"/>
        <v>0</v>
      </c>
      <c r="L484" s="246">
        <f t="shared" si="111"/>
        <v>0</v>
      </c>
      <c r="M484" s="174">
        <f t="shared" si="111"/>
        <v>0</v>
      </c>
      <c r="N484" s="175">
        <f t="shared" si="111"/>
        <v>0</v>
      </c>
      <c r="O484" s="175">
        <f t="shared" si="111"/>
        <v>0</v>
      </c>
      <c r="P484" s="189">
        <f t="shared" si="111"/>
        <v>0</v>
      </c>
      <c r="Q484" s="246">
        <f t="shared" si="111"/>
        <v>0</v>
      </c>
    </row>
    <row r="485" spans="1:17" s="25" customFormat="1" outlineLevel="2" x14ac:dyDescent="0.25">
      <c r="A485" s="24" t="s">
        <v>119</v>
      </c>
      <c r="B485" s="472" t="s">
        <v>189</v>
      </c>
      <c r="C485" s="180">
        <f>ROUND('1. Статистика'!N244,3)</f>
        <v>0</v>
      </c>
      <c r="D485" s="181">
        <f>ROUND('1. Статистика'!O244,3)</f>
        <v>0</v>
      </c>
      <c r="E485" s="181">
        <f>ROUND('1. Статистика'!P244,3)</f>
        <v>0</v>
      </c>
      <c r="F485" s="182">
        <f>ROUND('1. Статистика'!Q244,3)</f>
        <v>0</v>
      </c>
      <c r="G485" s="172">
        <f>ROUND(SUM(C485:F485),3)</f>
        <v>0</v>
      </c>
      <c r="H485" s="180">
        <f>ROUND(C484,3)</f>
        <v>0</v>
      </c>
      <c r="I485" s="181">
        <f>ROUND(D484,3)</f>
        <v>0</v>
      </c>
      <c r="J485" s="181">
        <f>ROUND(E484,3)</f>
        <v>0</v>
      </c>
      <c r="K485" s="182">
        <f>ROUND(F484,3)</f>
        <v>0</v>
      </c>
      <c r="L485" s="172">
        <f>ROUND(SUM(H485:K485),3)</f>
        <v>0</v>
      </c>
      <c r="M485" s="180">
        <f>ROUND(H484,3)</f>
        <v>0</v>
      </c>
      <c r="N485" s="181">
        <f>ROUND(I484,3)</f>
        <v>0</v>
      </c>
      <c r="O485" s="181">
        <f>ROUND(J484,3)</f>
        <v>0</v>
      </c>
      <c r="P485" s="183">
        <f>ROUND(K484,3)</f>
        <v>0</v>
      </c>
      <c r="Q485" s="187">
        <f>ROUND(SUM(M485:P485),3)</f>
        <v>0</v>
      </c>
    </row>
    <row r="486" spans="1:17" s="25" customFormat="1" ht="30" outlineLevel="2" x14ac:dyDescent="0.25">
      <c r="A486" s="33" t="s">
        <v>120</v>
      </c>
      <c r="B486" s="472" t="s">
        <v>189</v>
      </c>
      <c r="C486" s="493"/>
      <c r="D486" s="494"/>
      <c r="E486" s="494"/>
      <c r="F486" s="495"/>
      <c r="G486" s="172">
        <f>ROUND(SUM(C486:F486),3)</f>
        <v>0</v>
      </c>
      <c r="H486" s="493"/>
      <c r="I486" s="494"/>
      <c r="J486" s="494"/>
      <c r="K486" s="495"/>
      <c r="L486" s="172">
        <f>ROUND(SUM(H486:K486),3)</f>
        <v>0</v>
      </c>
      <c r="M486" s="493"/>
      <c r="N486" s="494"/>
      <c r="O486" s="494"/>
      <c r="P486" s="496"/>
      <c r="Q486" s="187">
        <f>ROUND(SUM(M486:P486),3)</f>
        <v>0</v>
      </c>
    </row>
    <row r="487" spans="1:17" outlineLevel="1" x14ac:dyDescent="0.25">
      <c r="A487" s="22" t="s">
        <v>8</v>
      </c>
      <c r="B487" s="471" t="s">
        <v>189</v>
      </c>
      <c r="C487" s="165">
        <f t="shared" ref="C487:Q487" si="112">ROUND(C488+C489,3)</f>
        <v>0</v>
      </c>
      <c r="D487" s="166">
        <f t="shared" si="112"/>
        <v>0</v>
      </c>
      <c r="E487" s="166">
        <f t="shared" si="112"/>
        <v>0</v>
      </c>
      <c r="F487" s="167">
        <f t="shared" si="112"/>
        <v>0</v>
      </c>
      <c r="G487" s="244">
        <f t="shared" si="112"/>
        <v>0</v>
      </c>
      <c r="H487" s="165">
        <f t="shared" si="112"/>
        <v>0</v>
      </c>
      <c r="I487" s="166">
        <f t="shared" si="112"/>
        <v>0</v>
      </c>
      <c r="J487" s="166">
        <f t="shared" si="112"/>
        <v>0</v>
      </c>
      <c r="K487" s="167">
        <f t="shared" si="112"/>
        <v>0</v>
      </c>
      <c r="L487" s="244">
        <f t="shared" si="112"/>
        <v>0</v>
      </c>
      <c r="M487" s="165">
        <f t="shared" si="112"/>
        <v>0</v>
      </c>
      <c r="N487" s="166">
        <f t="shared" si="112"/>
        <v>0</v>
      </c>
      <c r="O487" s="166">
        <f t="shared" si="112"/>
        <v>0</v>
      </c>
      <c r="P487" s="168">
        <f t="shared" si="112"/>
        <v>0</v>
      </c>
      <c r="Q487" s="246">
        <f t="shared" si="112"/>
        <v>0</v>
      </c>
    </row>
    <row r="488" spans="1:17" s="25" customFormat="1" outlineLevel="2" x14ac:dyDescent="0.25">
      <c r="A488" s="24" t="s">
        <v>119</v>
      </c>
      <c r="B488" s="472" t="s">
        <v>189</v>
      </c>
      <c r="C488" s="180">
        <f>ROUND('1. Статистика'!N245,3)</f>
        <v>0</v>
      </c>
      <c r="D488" s="181">
        <f>ROUND('1. Статистика'!O245,3)</f>
        <v>0</v>
      </c>
      <c r="E488" s="181">
        <f>ROUND('1. Статистика'!P245,3)</f>
        <v>0</v>
      </c>
      <c r="F488" s="182">
        <f>ROUND('1. Статистика'!Q245,3)</f>
        <v>0</v>
      </c>
      <c r="G488" s="172">
        <f>ROUND(SUM(C488:F488),3)</f>
        <v>0</v>
      </c>
      <c r="H488" s="180">
        <f>ROUND(C487,3)</f>
        <v>0</v>
      </c>
      <c r="I488" s="181">
        <f>ROUND(D487,3)</f>
        <v>0</v>
      </c>
      <c r="J488" s="181">
        <f>ROUND(E487,3)</f>
        <v>0</v>
      </c>
      <c r="K488" s="182">
        <f>ROUND(F487,3)</f>
        <v>0</v>
      </c>
      <c r="L488" s="172">
        <f>ROUND(SUM(H488:K488),3)</f>
        <v>0</v>
      </c>
      <c r="M488" s="180">
        <f>ROUND(H487,3)</f>
        <v>0</v>
      </c>
      <c r="N488" s="181">
        <f>ROUND(I487,3)</f>
        <v>0</v>
      </c>
      <c r="O488" s="181">
        <f>ROUND(J487,3)</f>
        <v>0</v>
      </c>
      <c r="P488" s="183">
        <f>ROUND(K487,3)</f>
        <v>0</v>
      </c>
      <c r="Q488" s="187">
        <f>ROUND(SUM(M488:P488),3)</f>
        <v>0</v>
      </c>
    </row>
    <row r="489" spans="1:17" s="25" customFormat="1" ht="30" outlineLevel="2" x14ac:dyDescent="0.25">
      <c r="A489" s="33" t="s">
        <v>120</v>
      </c>
      <c r="B489" s="472" t="s">
        <v>189</v>
      </c>
      <c r="C489" s="493"/>
      <c r="D489" s="494"/>
      <c r="E489" s="494"/>
      <c r="F489" s="495"/>
      <c r="G489" s="172">
        <f>ROUND(SUM(C489:F489),3)</f>
        <v>0</v>
      </c>
      <c r="H489" s="493"/>
      <c r="I489" s="494"/>
      <c r="J489" s="494"/>
      <c r="K489" s="495"/>
      <c r="L489" s="172">
        <f>ROUND(SUM(H489:K489),3)</f>
        <v>0</v>
      </c>
      <c r="M489" s="493"/>
      <c r="N489" s="494"/>
      <c r="O489" s="494"/>
      <c r="P489" s="496"/>
      <c r="Q489" s="187">
        <f>ROUND(SUM(M489:P489),3)</f>
        <v>0</v>
      </c>
    </row>
    <row r="490" spans="1:17" outlineLevel="1" x14ac:dyDescent="0.25">
      <c r="A490" s="22" t="s">
        <v>9</v>
      </c>
      <c r="B490" s="471" t="s">
        <v>189</v>
      </c>
      <c r="C490" s="165">
        <f t="shared" ref="C490:Q490" si="113">ROUND(C491+C492,3)</f>
        <v>0</v>
      </c>
      <c r="D490" s="166">
        <f t="shared" si="113"/>
        <v>0</v>
      </c>
      <c r="E490" s="166">
        <f t="shared" si="113"/>
        <v>0</v>
      </c>
      <c r="F490" s="167">
        <f t="shared" si="113"/>
        <v>0</v>
      </c>
      <c r="G490" s="244">
        <f t="shared" si="113"/>
        <v>0</v>
      </c>
      <c r="H490" s="174">
        <f t="shared" si="113"/>
        <v>0</v>
      </c>
      <c r="I490" s="175">
        <f t="shared" si="113"/>
        <v>0</v>
      </c>
      <c r="J490" s="175">
        <f t="shared" si="113"/>
        <v>0</v>
      </c>
      <c r="K490" s="188">
        <f t="shared" si="113"/>
        <v>0</v>
      </c>
      <c r="L490" s="246">
        <f t="shared" si="113"/>
        <v>0</v>
      </c>
      <c r="M490" s="174">
        <f t="shared" si="113"/>
        <v>0</v>
      </c>
      <c r="N490" s="175">
        <f t="shared" si="113"/>
        <v>0</v>
      </c>
      <c r="O490" s="175">
        <f t="shared" si="113"/>
        <v>0</v>
      </c>
      <c r="P490" s="189">
        <f t="shared" si="113"/>
        <v>0</v>
      </c>
      <c r="Q490" s="246">
        <f t="shared" si="113"/>
        <v>0</v>
      </c>
    </row>
    <row r="491" spans="1:17" s="25" customFormat="1" outlineLevel="2" x14ac:dyDescent="0.25">
      <c r="A491" s="24" t="s">
        <v>119</v>
      </c>
      <c r="B491" s="472" t="s">
        <v>189</v>
      </c>
      <c r="C491" s="180">
        <f>ROUND('1. Статистика'!N246,3)</f>
        <v>0</v>
      </c>
      <c r="D491" s="181">
        <f>ROUND('1. Статистика'!O246,3)</f>
        <v>0</v>
      </c>
      <c r="E491" s="181">
        <f>ROUND('1. Статистика'!P246,3)</f>
        <v>0</v>
      </c>
      <c r="F491" s="182">
        <f>ROUND('1. Статистика'!Q246,3)</f>
        <v>0</v>
      </c>
      <c r="G491" s="172">
        <f>ROUND(SUM(C491:F491),3)</f>
        <v>0</v>
      </c>
      <c r="H491" s="180">
        <f>ROUND(C490,3)</f>
        <v>0</v>
      </c>
      <c r="I491" s="181">
        <f>ROUND(D490,3)</f>
        <v>0</v>
      </c>
      <c r="J491" s="181">
        <f>ROUND(E490,3)</f>
        <v>0</v>
      </c>
      <c r="K491" s="182">
        <f>ROUND(F490,3)</f>
        <v>0</v>
      </c>
      <c r="L491" s="172">
        <f>ROUND(SUM(H491:K491),3)</f>
        <v>0</v>
      </c>
      <c r="M491" s="180">
        <f>ROUND(H490,3)</f>
        <v>0</v>
      </c>
      <c r="N491" s="181">
        <f>ROUND(I490,3)</f>
        <v>0</v>
      </c>
      <c r="O491" s="181">
        <f>ROUND(J490,3)</f>
        <v>0</v>
      </c>
      <c r="P491" s="183">
        <f>ROUND(K490,3)</f>
        <v>0</v>
      </c>
      <c r="Q491" s="187">
        <f>ROUND(SUM(M491:P491),3)</f>
        <v>0</v>
      </c>
    </row>
    <row r="492" spans="1:17" s="25" customFormat="1" ht="30" outlineLevel="2" x14ac:dyDescent="0.25">
      <c r="A492" s="33" t="s">
        <v>120</v>
      </c>
      <c r="B492" s="472" t="s">
        <v>189</v>
      </c>
      <c r="C492" s="493"/>
      <c r="D492" s="494"/>
      <c r="E492" s="494"/>
      <c r="F492" s="495"/>
      <c r="G492" s="172">
        <f>ROUND(SUM(C492:F492),3)</f>
        <v>0</v>
      </c>
      <c r="H492" s="493"/>
      <c r="I492" s="494"/>
      <c r="J492" s="494"/>
      <c r="K492" s="495"/>
      <c r="L492" s="172">
        <f>ROUND(SUM(H492:K492),3)</f>
        <v>0</v>
      </c>
      <c r="M492" s="493"/>
      <c r="N492" s="494"/>
      <c r="O492" s="494"/>
      <c r="P492" s="496"/>
      <c r="Q492" s="187">
        <f>ROUND(SUM(M492:P492),3)</f>
        <v>0</v>
      </c>
    </row>
    <row r="493" spans="1:17" outlineLevel="1" x14ac:dyDescent="0.25">
      <c r="A493" s="22" t="s">
        <v>10</v>
      </c>
      <c r="B493" s="471" t="s">
        <v>189</v>
      </c>
      <c r="C493" s="165">
        <f t="shared" ref="C493:Q493" si="114">ROUND(C494+C495,3)</f>
        <v>0</v>
      </c>
      <c r="D493" s="166">
        <f t="shared" si="114"/>
        <v>0</v>
      </c>
      <c r="E493" s="166">
        <f t="shared" si="114"/>
        <v>0</v>
      </c>
      <c r="F493" s="188">
        <f t="shared" si="114"/>
        <v>0</v>
      </c>
      <c r="G493" s="244">
        <f t="shared" si="114"/>
        <v>0</v>
      </c>
      <c r="H493" s="174">
        <f t="shared" si="114"/>
        <v>0</v>
      </c>
      <c r="I493" s="175">
        <f t="shared" si="114"/>
        <v>0</v>
      </c>
      <c r="J493" s="175">
        <f t="shared" si="114"/>
        <v>0</v>
      </c>
      <c r="K493" s="188">
        <f t="shared" si="114"/>
        <v>0</v>
      </c>
      <c r="L493" s="246">
        <f t="shared" si="114"/>
        <v>0</v>
      </c>
      <c r="M493" s="174">
        <f t="shared" si="114"/>
        <v>0</v>
      </c>
      <c r="N493" s="175">
        <f t="shared" si="114"/>
        <v>0</v>
      </c>
      <c r="O493" s="175">
        <f t="shared" si="114"/>
        <v>0</v>
      </c>
      <c r="P493" s="189">
        <f t="shared" si="114"/>
        <v>0</v>
      </c>
      <c r="Q493" s="246">
        <f t="shared" si="114"/>
        <v>0</v>
      </c>
    </row>
    <row r="494" spans="1:17" s="25" customFormat="1" outlineLevel="2" x14ac:dyDescent="0.25">
      <c r="A494" s="24" t="s">
        <v>119</v>
      </c>
      <c r="B494" s="472" t="s">
        <v>189</v>
      </c>
      <c r="C494" s="180">
        <f>ROUND('1. Статистика'!N247,3)</f>
        <v>0</v>
      </c>
      <c r="D494" s="181">
        <f>ROUND('1. Статистика'!O247,3)</f>
        <v>0</v>
      </c>
      <c r="E494" s="181">
        <f>ROUND('1. Статистика'!P247,3)</f>
        <v>0</v>
      </c>
      <c r="F494" s="182">
        <f>ROUND('1. Статистика'!Q247,3)</f>
        <v>0</v>
      </c>
      <c r="G494" s="172">
        <f>ROUND(SUM(C494:F494),3)</f>
        <v>0</v>
      </c>
      <c r="H494" s="180">
        <f>ROUND(C493,3)</f>
        <v>0</v>
      </c>
      <c r="I494" s="181">
        <f>ROUND(D493,3)</f>
        <v>0</v>
      </c>
      <c r="J494" s="181">
        <f>ROUND(E493,3)</f>
        <v>0</v>
      </c>
      <c r="K494" s="182">
        <f>ROUND(F493,3)</f>
        <v>0</v>
      </c>
      <c r="L494" s="172">
        <f>ROUND(SUM(H494:K494),3)</f>
        <v>0</v>
      </c>
      <c r="M494" s="180">
        <f>ROUND(H493,3)</f>
        <v>0</v>
      </c>
      <c r="N494" s="181">
        <f>ROUND(I493,3)</f>
        <v>0</v>
      </c>
      <c r="O494" s="181">
        <f>ROUND(J493,3)</f>
        <v>0</v>
      </c>
      <c r="P494" s="183">
        <f>ROUND(K493,3)</f>
        <v>0</v>
      </c>
      <c r="Q494" s="187">
        <f>ROUND(SUM(M494:P494),3)</f>
        <v>0</v>
      </c>
    </row>
    <row r="495" spans="1:17" s="25" customFormat="1" ht="30" outlineLevel="2" x14ac:dyDescent="0.25">
      <c r="A495" s="33" t="s">
        <v>120</v>
      </c>
      <c r="B495" s="472" t="s">
        <v>189</v>
      </c>
      <c r="C495" s="493"/>
      <c r="D495" s="494"/>
      <c r="E495" s="494"/>
      <c r="F495" s="495"/>
      <c r="G495" s="172">
        <f>ROUND(SUM(C495:F495),3)</f>
        <v>0</v>
      </c>
      <c r="H495" s="493"/>
      <c r="I495" s="494"/>
      <c r="J495" s="494"/>
      <c r="K495" s="495"/>
      <c r="L495" s="172">
        <f>ROUND(SUM(H495:K495),3)</f>
        <v>0</v>
      </c>
      <c r="M495" s="493"/>
      <c r="N495" s="494"/>
      <c r="O495" s="494"/>
      <c r="P495" s="496"/>
      <c r="Q495" s="187">
        <f>ROUND(SUM(M495:P495),3)</f>
        <v>0</v>
      </c>
    </row>
    <row r="496" spans="1:17" s="3" customFormat="1" ht="15" customHeight="1" x14ac:dyDescent="0.25">
      <c r="A496" s="247" t="s">
        <v>99</v>
      </c>
      <c r="B496" s="477" t="s">
        <v>189</v>
      </c>
      <c r="C496" s="248">
        <f t="shared" ref="C496:Q496" si="115">ROUND(C145+C225+C405+C428+C462,3)</f>
        <v>229.63399999999999</v>
      </c>
      <c r="D496" s="251">
        <f t="shared" si="115"/>
        <v>117.309</v>
      </c>
      <c r="E496" s="251">
        <f t="shared" si="115"/>
        <v>111.047</v>
      </c>
      <c r="F496" s="252">
        <f t="shared" si="115"/>
        <v>148.68899999999999</v>
      </c>
      <c r="G496" s="184">
        <f t="shared" si="115"/>
        <v>606.67899999999997</v>
      </c>
      <c r="H496" s="248">
        <f t="shared" si="115"/>
        <v>229.63399999999999</v>
      </c>
      <c r="I496" s="251">
        <f t="shared" si="115"/>
        <v>117.31100000000001</v>
      </c>
      <c r="J496" s="251">
        <f t="shared" si="115"/>
        <v>111.04300000000001</v>
      </c>
      <c r="K496" s="252">
        <f t="shared" si="115"/>
        <v>148.69200000000001</v>
      </c>
      <c r="L496" s="184">
        <f t="shared" si="115"/>
        <v>606.67999999999995</v>
      </c>
      <c r="M496" s="248">
        <f t="shared" si="115"/>
        <v>231.63399999999999</v>
      </c>
      <c r="N496" s="251">
        <f t="shared" si="115"/>
        <v>119.11199999999999</v>
      </c>
      <c r="O496" s="251">
        <f t="shared" si="115"/>
        <v>112.872</v>
      </c>
      <c r="P496" s="253">
        <f t="shared" si="115"/>
        <v>143.06299999999999</v>
      </c>
      <c r="Q496" s="184">
        <f t="shared" si="115"/>
        <v>606.68100000000004</v>
      </c>
    </row>
    <row r="497" spans="1:18" ht="15" customHeight="1" outlineLevel="1" x14ac:dyDescent="0.25">
      <c r="A497" s="20" t="s">
        <v>0</v>
      </c>
      <c r="B497" s="471" t="s">
        <v>189</v>
      </c>
      <c r="C497" s="165">
        <f t="shared" ref="C497:Q497" si="116">ROUND(C146+C226+C406+C429+C463,3)</f>
        <v>14.313000000000001</v>
      </c>
      <c r="D497" s="166">
        <f t="shared" si="116"/>
        <v>52.66</v>
      </c>
      <c r="E497" s="166">
        <f t="shared" si="116"/>
        <v>25.274000000000001</v>
      </c>
      <c r="F497" s="167">
        <f t="shared" si="116"/>
        <v>54.857999999999997</v>
      </c>
      <c r="G497" s="244">
        <f t="shared" si="116"/>
        <v>147.10499999999999</v>
      </c>
      <c r="H497" s="165">
        <f t="shared" si="116"/>
        <v>14.313000000000001</v>
      </c>
      <c r="I497" s="166">
        <f t="shared" si="116"/>
        <v>52.66</v>
      </c>
      <c r="J497" s="166">
        <f t="shared" si="116"/>
        <v>25.274000000000001</v>
      </c>
      <c r="K497" s="167">
        <f t="shared" si="116"/>
        <v>54.857999999999997</v>
      </c>
      <c r="L497" s="244">
        <f t="shared" si="116"/>
        <v>147.10499999999999</v>
      </c>
      <c r="M497" s="165">
        <f t="shared" si="116"/>
        <v>14.913</v>
      </c>
      <c r="N497" s="166">
        <f t="shared" si="116"/>
        <v>53.21</v>
      </c>
      <c r="O497" s="166">
        <f t="shared" si="116"/>
        <v>25.623999999999999</v>
      </c>
      <c r="P497" s="168">
        <f t="shared" si="116"/>
        <v>48.298000000000002</v>
      </c>
      <c r="Q497" s="244">
        <f t="shared" si="116"/>
        <v>142.04499999999999</v>
      </c>
    </row>
    <row r="498" spans="1:18" ht="15" customHeight="1" outlineLevel="1" x14ac:dyDescent="0.25">
      <c r="A498" s="20" t="s">
        <v>1</v>
      </c>
      <c r="B498" s="471" t="s">
        <v>189</v>
      </c>
      <c r="C498" s="165">
        <f t="shared" ref="C498:Q498" si="117">ROUND(C147+C227+C408+C432+C466,3)</f>
        <v>2.8969999999999998</v>
      </c>
      <c r="D498" s="166">
        <f t="shared" si="117"/>
        <v>7.18</v>
      </c>
      <c r="E498" s="166">
        <f t="shared" si="117"/>
        <v>2.3570000000000002</v>
      </c>
      <c r="F498" s="167">
        <f t="shared" si="117"/>
        <v>28.978999999999999</v>
      </c>
      <c r="G498" s="244">
        <f t="shared" si="117"/>
        <v>41.412999999999997</v>
      </c>
      <c r="H498" s="165">
        <f t="shared" si="117"/>
        <v>2.8969999999999998</v>
      </c>
      <c r="I498" s="166">
        <f t="shared" si="117"/>
        <v>7.18</v>
      </c>
      <c r="J498" s="166">
        <f t="shared" si="117"/>
        <v>2.3570000000000002</v>
      </c>
      <c r="K498" s="167">
        <f t="shared" si="117"/>
        <v>28.978999999999999</v>
      </c>
      <c r="L498" s="244">
        <f t="shared" si="117"/>
        <v>41.412999999999997</v>
      </c>
      <c r="M498" s="165">
        <f t="shared" si="117"/>
        <v>3.2970000000000002</v>
      </c>
      <c r="N498" s="166">
        <f t="shared" si="117"/>
        <v>7.43</v>
      </c>
      <c r="O498" s="166">
        <f t="shared" si="117"/>
        <v>2.5070000000000001</v>
      </c>
      <c r="P498" s="168">
        <f t="shared" si="117"/>
        <v>29.209</v>
      </c>
      <c r="Q498" s="244">
        <f t="shared" si="117"/>
        <v>42.442999999999998</v>
      </c>
    </row>
    <row r="499" spans="1:18" ht="15" customHeight="1" outlineLevel="1" x14ac:dyDescent="0.25">
      <c r="A499" s="20" t="s">
        <v>2</v>
      </c>
      <c r="B499" s="471" t="s">
        <v>189</v>
      </c>
      <c r="C499" s="165">
        <f t="shared" ref="C499:Q499" si="118">ROUND(C148+C228+C410+C435+C469,3)</f>
        <v>121.51900000000001</v>
      </c>
      <c r="D499" s="166">
        <f t="shared" si="118"/>
        <v>45.408000000000001</v>
      </c>
      <c r="E499" s="166">
        <f t="shared" si="118"/>
        <v>46.722999999999999</v>
      </c>
      <c r="F499" s="167">
        <f t="shared" si="118"/>
        <v>30.774000000000001</v>
      </c>
      <c r="G499" s="244">
        <f t="shared" si="118"/>
        <v>244.42400000000001</v>
      </c>
      <c r="H499" s="165">
        <f t="shared" si="118"/>
        <v>121.51900000000001</v>
      </c>
      <c r="I499" s="166">
        <f t="shared" si="118"/>
        <v>45.405999999999999</v>
      </c>
      <c r="J499" s="166">
        <f t="shared" si="118"/>
        <v>46.71</v>
      </c>
      <c r="K499" s="167">
        <f t="shared" si="118"/>
        <v>30.766999999999999</v>
      </c>
      <c r="L499" s="244">
        <f t="shared" si="118"/>
        <v>244.40199999999999</v>
      </c>
      <c r="M499" s="165">
        <f t="shared" si="118"/>
        <v>121.51900000000001</v>
      </c>
      <c r="N499" s="166">
        <f t="shared" si="118"/>
        <v>45.405999999999999</v>
      </c>
      <c r="O499" s="166">
        <f t="shared" si="118"/>
        <v>46.707999999999998</v>
      </c>
      <c r="P499" s="168">
        <f t="shared" si="118"/>
        <v>30.765999999999998</v>
      </c>
      <c r="Q499" s="244">
        <f t="shared" si="118"/>
        <v>244.399</v>
      </c>
    </row>
    <row r="500" spans="1:18" ht="15" customHeight="1" outlineLevel="1" x14ac:dyDescent="0.25">
      <c r="A500" s="20" t="s">
        <v>3</v>
      </c>
      <c r="B500" s="471" t="s">
        <v>189</v>
      </c>
      <c r="C500" s="165">
        <f t="shared" ref="C500:Q500" si="119">ROUND(C149+C229+C412+C438+C472,3)</f>
        <v>73.099999999999994</v>
      </c>
      <c r="D500" s="166">
        <f t="shared" si="119"/>
        <v>6.3</v>
      </c>
      <c r="E500" s="166">
        <f t="shared" si="119"/>
        <v>13.5</v>
      </c>
      <c r="F500" s="167">
        <f t="shared" si="119"/>
        <v>29.76</v>
      </c>
      <c r="G500" s="244">
        <f t="shared" si="119"/>
        <v>122.66</v>
      </c>
      <c r="H500" s="165">
        <f t="shared" si="119"/>
        <v>73.099999999999994</v>
      </c>
      <c r="I500" s="166">
        <f t="shared" si="119"/>
        <v>6.3</v>
      </c>
      <c r="J500" s="166">
        <f t="shared" si="119"/>
        <v>13.5</v>
      </c>
      <c r="K500" s="167">
        <f t="shared" si="119"/>
        <v>29.76</v>
      </c>
      <c r="L500" s="244">
        <f t="shared" si="119"/>
        <v>122.66</v>
      </c>
      <c r="M500" s="165">
        <f t="shared" si="119"/>
        <v>73.099999999999994</v>
      </c>
      <c r="N500" s="166">
        <f t="shared" si="119"/>
        <v>6.3</v>
      </c>
      <c r="O500" s="166">
        <f t="shared" si="119"/>
        <v>13.5</v>
      </c>
      <c r="P500" s="168">
        <f t="shared" si="119"/>
        <v>29.76</v>
      </c>
      <c r="Q500" s="244">
        <f t="shared" si="119"/>
        <v>122.66</v>
      </c>
    </row>
    <row r="501" spans="1:18" ht="15" customHeight="1" outlineLevel="1" x14ac:dyDescent="0.25">
      <c r="A501" s="20" t="s">
        <v>4</v>
      </c>
      <c r="B501" s="471" t="s">
        <v>189</v>
      </c>
      <c r="C501" s="165">
        <f t="shared" ref="C501:Q501" si="120">ROUND(C150+C230+C414+C441+C475,3)</f>
        <v>0</v>
      </c>
      <c r="D501" s="166">
        <f t="shared" si="120"/>
        <v>0.504</v>
      </c>
      <c r="E501" s="166">
        <f t="shared" si="120"/>
        <v>0.1</v>
      </c>
      <c r="F501" s="167">
        <f t="shared" si="120"/>
        <v>2.0070000000000001</v>
      </c>
      <c r="G501" s="244">
        <f t="shared" si="120"/>
        <v>2.6110000000000002</v>
      </c>
      <c r="H501" s="165">
        <f t="shared" si="120"/>
        <v>0</v>
      </c>
      <c r="I501" s="166">
        <f t="shared" si="120"/>
        <v>0.504</v>
      </c>
      <c r="J501" s="166">
        <f t="shared" si="120"/>
        <v>0.1</v>
      </c>
      <c r="K501" s="167">
        <f t="shared" si="120"/>
        <v>2.0070000000000001</v>
      </c>
      <c r="L501" s="244">
        <f t="shared" si="120"/>
        <v>2.6110000000000002</v>
      </c>
      <c r="M501" s="165">
        <f t="shared" si="120"/>
        <v>0</v>
      </c>
      <c r="N501" s="166">
        <f t="shared" si="120"/>
        <v>0.504</v>
      </c>
      <c r="O501" s="166">
        <f t="shared" si="120"/>
        <v>0.1</v>
      </c>
      <c r="P501" s="168">
        <f t="shared" si="120"/>
        <v>2.0070000000000001</v>
      </c>
      <c r="Q501" s="244">
        <f t="shared" si="120"/>
        <v>2.6110000000000002</v>
      </c>
    </row>
    <row r="502" spans="1:18" ht="15" customHeight="1" outlineLevel="1" x14ac:dyDescent="0.25">
      <c r="A502" s="20" t="s">
        <v>5</v>
      </c>
      <c r="B502" s="471" t="s">
        <v>189</v>
      </c>
      <c r="C502" s="165">
        <f t="shared" ref="C502:Q502" si="121">ROUND(C151+C231+C416+C444+C478,3)</f>
        <v>0</v>
      </c>
      <c r="D502" s="166">
        <f t="shared" si="121"/>
        <v>0</v>
      </c>
      <c r="E502" s="166">
        <f t="shared" si="121"/>
        <v>0</v>
      </c>
      <c r="F502" s="167">
        <f t="shared" si="121"/>
        <v>0</v>
      </c>
      <c r="G502" s="244">
        <f t="shared" si="121"/>
        <v>0</v>
      </c>
      <c r="H502" s="165">
        <f t="shared" si="121"/>
        <v>0</v>
      </c>
      <c r="I502" s="166">
        <f t="shared" si="121"/>
        <v>0</v>
      </c>
      <c r="J502" s="166">
        <f t="shared" si="121"/>
        <v>0</v>
      </c>
      <c r="K502" s="167">
        <f t="shared" si="121"/>
        <v>0</v>
      </c>
      <c r="L502" s="244">
        <f t="shared" si="121"/>
        <v>0</v>
      </c>
      <c r="M502" s="165">
        <f t="shared" si="121"/>
        <v>0</v>
      </c>
      <c r="N502" s="166">
        <f t="shared" si="121"/>
        <v>0</v>
      </c>
      <c r="O502" s="166">
        <f t="shared" si="121"/>
        <v>0</v>
      </c>
      <c r="P502" s="168">
        <f t="shared" si="121"/>
        <v>0</v>
      </c>
      <c r="Q502" s="244">
        <f t="shared" si="121"/>
        <v>0</v>
      </c>
    </row>
    <row r="503" spans="1:18" ht="15" customHeight="1" outlineLevel="1" x14ac:dyDescent="0.25">
      <c r="A503" s="20" t="s">
        <v>6</v>
      </c>
      <c r="B503" s="471" t="s">
        <v>189</v>
      </c>
      <c r="C503" s="165">
        <f t="shared" ref="C503:Q503" si="122">ROUND(C152+C232+C418+C447+C481,3)</f>
        <v>0</v>
      </c>
      <c r="D503" s="166">
        <f t="shared" si="122"/>
        <v>0</v>
      </c>
      <c r="E503" s="166">
        <f t="shared" si="122"/>
        <v>0</v>
      </c>
      <c r="F503" s="167">
        <f t="shared" si="122"/>
        <v>0</v>
      </c>
      <c r="G503" s="244">
        <f t="shared" si="122"/>
        <v>0</v>
      </c>
      <c r="H503" s="165">
        <f t="shared" si="122"/>
        <v>0</v>
      </c>
      <c r="I503" s="166">
        <f t="shared" si="122"/>
        <v>0</v>
      </c>
      <c r="J503" s="166">
        <f t="shared" si="122"/>
        <v>0</v>
      </c>
      <c r="K503" s="167">
        <f t="shared" si="122"/>
        <v>0</v>
      </c>
      <c r="L503" s="244">
        <f t="shared" si="122"/>
        <v>0</v>
      </c>
      <c r="M503" s="165">
        <f t="shared" si="122"/>
        <v>0</v>
      </c>
      <c r="N503" s="166">
        <f t="shared" si="122"/>
        <v>0</v>
      </c>
      <c r="O503" s="166">
        <f t="shared" si="122"/>
        <v>0</v>
      </c>
      <c r="P503" s="168">
        <f t="shared" si="122"/>
        <v>0</v>
      </c>
      <c r="Q503" s="244">
        <f t="shared" si="122"/>
        <v>0</v>
      </c>
    </row>
    <row r="504" spans="1:18" ht="15" customHeight="1" outlineLevel="1" x14ac:dyDescent="0.25">
      <c r="A504" s="20" t="s">
        <v>7</v>
      </c>
      <c r="B504" s="471" t="s">
        <v>189</v>
      </c>
      <c r="C504" s="165">
        <f t="shared" ref="C504:Q504" si="123">ROUND(C153+C233+C420+C450+C484,3)</f>
        <v>16.702999999999999</v>
      </c>
      <c r="D504" s="166">
        <f t="shared" si="123"/>
        <v>3.6459999999999999</v>
      </c>
      <c r="E504" s="166">
        <f t="shared" si="123"/>
        <v>22.161000000000001</v>
      </c>
      <c r="F504" s="167">
        <f t="shared" si="123"/>
        <v>1.155</v>
      </c>
      <c r="G504" s="244">
        <f t="shared" si="123"/>
        <v>43.664999999999999</v>
      </c>
      <c r="H504" s="165">
        <f t="shared" si="123"/>
        <v>16.702999999999999</v>
      </c>
      <c r="I504" s="166">
        <f t="shared" si="123"/>
        <v>3.65</v>
      </c>
      <c r="J504" s="166">
        <f t="shared" si="123"/>
        <v>22.17</v>
      </c>
      <c r="K504" s="167">
        <f t="shared" si="123"/>
        <v>1.165</v>
      </c>
      <c r="L504" s="244">
        <f t="shared" si="123"/>
        <v>43.688000000000002</v>
      </c>
      <c r="M504" s="165">
        <f t="shared" si="123"/>
        <v>17.702999999999999</v>
      </c>
      <c r="N504" s="166">
        <f t="shared" si="123"/>
        <v>4.6509999999999998</v>
      </c>
      <c r="O504" s="166">
        <f t="shared" si="123"/>
        <v>23.501000000000001</v>
      </c>
      <c r="P504" s="168">
        <f t="shared" si="123"/>
        <v>1.867</v>
      </c>
      <c r="Q504" s="244">
        <f t="shared" si="123"/>
        <v>47.722000000000001</v>
      </c>
    </row>
    <row r="505" spans="1:18" ht="15" customHeight="1" outlineLevel="1" x14ac:dyDescent="0.25">
      <c r="A505" s="20" t="s">
        <v>8</v>
      </c>
      <c r="B505" s="471" t="s">
        <v>189</v>
      </c>
      <c r="C505" s="165">
        <f t="shared" ref="C505:Q505" si="124">ROUND(C154+C234+C422+C453+C487,3)</f>
        <v>0</v>
      </c>
      <c r="D505" s="166">
        <f t="shared" si="124"/>
        <v>0</v>
      </c>
      <c r="E505" s="166">
        <f t="shared" si="124"/>
        <v>0</v>
      </c>
      <c r="F505" s="167">
        <f t="shared" si="124"/>
        <v>0</v>
      </c>
      <c r="G505" s="244">
        <f t="shared" si="124"/>
        <v>0</v>
      </c>
      <c r="H505" s="165">
        <f t="shared" si="124"/>
        <v>0</v>
      </c>
      <c r="I505" s="166">
        <f t="shared" si="124"/>
        <v>0</v>
      </c>
      <c r="J505" s="166">
        <f t="shared" si="124"/>
        <v>0</v>
      </c>
      <c r="K505" s="167">
        <f t="shared" si="124"/>
        <v>0</v>
      </c>
      <c r="L505" s="244">
        <f t="shared" si="124"/>
        <v>0</v>
      </c>
      <c r="M505" s="165">
        <f t="shared" si="124"/>
        <v>0</v>
      </c>
      <c r="N505" s="166">
        <f t="shared" si="124"/>
        <v>0</v>
      </c>
      <c r="O505" s="166">
        <f t="shared" si="124"/>
        <v>0</v>
      </c>
      <c r="P505" s="168">
        <f t="shared" si="124"/>
        <v>0</v>
      </c>
      <c r="Q505" s="244">
        <f t="shared" si="124"/>
        <v>0</v>
      </c>
    </row>
    <row r="506" spans="1:18" ht="15" customHeight="1" outlineLevel="1" x14ac:dyDescent="0.25">
      <c r="A506" s="20" t="s">
        <v>9</v>
      </c>
      <c r="B506" s="471" t="s">
        <v>189</v>
      </c>
      <c r="C506" s="165">
        <f t="shared" ref="C506:Q506" si="125">ROUND(C155+C235+C424+C456+C490,3)</f>
        <v>0.03</v>
      </c>
      <c r="D506" s="166">
        <f t="shared" si="125"/>
        <v>1.2</v>
      </c>
      <c r="E506" s="166">
        <f t="shared" si="125"/>
        <v>0.35</v>
      </c>
      <c r="F506" s="167">
        <f t="shared" si="125"/>
        <v>1.1559999999999999</v>
      </c>
      <c r="G506" s="244">
        <f t="shared" si="125"/>
        <v>2.7360000000000002</v>
      </c>
      <c r="H506" s="165">
        <f t="shared" si="125"/>
        <v>0.03</v>
      </c>
      <c r="I506" s="166">
        <f t="shared" si="125"/>
        <v>1.2</v>
      </c>
      <c r="J506" s="166">
        <f t="shared" si="125"/>
        <v>0.35</v>
      </c>
      <c r="K506" s="167">
        <f t="shared" si="125"/>
        <v>1.1559999999999999</v>
      </c>
      <c r="L506" s="244">
        <f t="shared" si="125"/>
        <v>2.7360000000000002</v>
      </c>
      <c r="M506" s="165">
        <f t="shared" si="125"/>
        <v>0.03</v>
      </c>
      <c r="N506" s="166">
        <f t="shared" si="125"/>
        <v>1.2</v>
      </c>
      <c r="O506" s="166">
        <f t="shared" si="125"/>
        <v>0.35</v>
      </c>
      <c r="P506" s="168">
        <f t="shared" si="125"/>
        <v>1.1559999999999999</v>
      </c>
      <c r="Q506" s="244">
        <f t="shared" si="125"/>
        <v>2.7360000000000002</v>
      </c>
    </row>
    <row r="507" spans="1:18" ht="15" customHeight="1" outlineLevel="1" x14ac:dyDescent="0.25">
      <c r="A507" s="20" t="s">
        <v>10</v>
      </c>
      <c r="B507" s="471" t="s">
        <v>189</v>
      </c>
      <c r="C507" s="165">
        <f t="shared" ref="C507:Q507" si="126">ROUND(C156+C236+C426+C459+C493,3)</f>
        <v>1.0720000000000001</v>
      </c>
      <c r="D507" s="166">
        <f t="shared" si="126"/>
        <v>0.41099999999999998</v>
      </c>
      <c r="E507" s="166">
        <f t="shared" si="126"/>
        <v>0.58199999999999996</v>
      </c>
      <c r="F507" s="167">
        <f t="shared" si="126"/>
        <v>0</v>
      </c>
      <c r="G507" s="244">
        <f t="shared" si="126"/>
        <v>2.0649999999999999</v>
      </c>
      <c r="H507" s="165">
        <f t="shared" si="126"/>
        <v>1.0720000000000001</v>
      </c>
      <c r="I507" s="166">
        <f t="shared" si="126"/>
        <v>0.41099999999999998</v>
      </c>
      <c r="J507" s="166">
        <f t="shared" si="126"/>
        <v>0.58199999999999996</v>
      </c>
      <c r="K507" s="167">
        <f t="shared" si="126"/>
        <v>0</v>
      </c>
      <c r="L507" s="244">
        <f t="shared" si="126"/>
        <v>2.0649999999999999</v>
      </c>
      <c r="M507" s="165">
        <f t="shared" si="126"/>
        <v>1.0720000000000001</v>
      </c>
      <c r="N507" s="166">
        <f t="shared" si="126"/>
        <v>0.41099999999999998</v>
      </c>
      <c r="O507" s="166">
        <f t="shared" si="126"/>
        <v>0.58199999999999996</v>
      </c>
      <c r="P507" s="168">
        <f t="shared" si="126"/>
        <v>0</v>
      </c>
      <c r="Q507" s="244">
        <f t="shared" si="126"/>
        <v>2.0649999999999999</v>
      </c>
    </row>
    <row r="508" spans="1:18" x14ac:dyDescent="0.25">
      <c r="A508" s="247" t="s">
        <v>121</v>
      </c>
      <c r="B508" s="477" t="s">
        <v>189</v>
      </c>
      <c r="C508" s="248">
        <f t="shared" ref="C508:Q508" si="127">ROUND(C509+C510+C511+C512+C513+C514+C515+C516+C517+C518+C519,3)</f>
        <v>-19.731000000000002</v>
      </c>
      <c r="D508" s="251">
        <f t="shared" si="127"/>
        <v>-53.348999999999997</v>
      </c>
      <c r="E508" s="251">
        <f t="shared" si="127"/>
        <v>-63.334000000000003</v>
      </c>
      <c r="F508" s="252">
        <f t="shared" si="127"/>
        <v>-97.088999999999999</v>
      </c>
      <c r="G508" s="184">
        <f t="shared" si="127"/>
        <v>-97.088999999999999</v>
      </c>
      <c r="H508" s="248">
        <f t="shared" si="127"/>
        <v>-189.22300000000001</v>
      </c>
      <c r="I508" s="251">
        <f t="shared" si="127"/>
        <v>-223.00200000000001</v>
      </c>
      <c r="J508" s="251">
        <f t="shared" si="127"/>
        <v>-239.69800000000001</v>
      </c>
      <c r="K508" s="252">
        <f t="shared" si="127"/>
        <v>-278.36799999999999</v>
      </c>
      <c r="L508" s="184">
        <f t="shared" si="127"/>
        <v>-278.36799999999999</v>
      </c>
      <c r="M508" s="248">
        <f t="shared" si="127"/>
        <v>-372.50200000000001</v>
      </c>
      <c r="N508" s="251">
        <f t="shared" si="127"/>
        <v>-408.08199999999999</v>
      </c>
      <c r="O508" s="251">
        <f t="shared" si="127"/>
        <v>-426.60700000000003</v>
      </c>
      <c r="P508" s="253">
        <f t="shared" si="127"/>
        <v>-459.64800000000002</v>
      </c>
      <c r="Q508" s="184">
        <f t="shared" si="127"/>
        <v>-459.64800000000002</v>
      </c>
    </row>
    <row r="509" spans="1:18" ht="15" customHeight="1" outlineLevel="1" x14ac:dyDescent="0.25">
      <c r="A509" s="20" t="s">
        <v>0</v>
      </c>
      <c r="B509" s="471" t="s">
        <v>189</v>
      </c>
      <c r="C509" s="165">
        <f t="shared" ref="C509:Q509" si="128">ROUND(C134-C497,3)</f>
        <v>-3.5630000000000002</v>
      </c>
      <c r="D509" s="166">
        <f t="shared" si="128"/>
        <v>-2.9340000000000002</v>
      </c>
      <c r="E509" s="166">
        <f t="shared" si="128"/>
        <v>-6.7370000000000001</v>
      </c>
      <c r="F509" s="167">
        <f t="shared" si="128"/>
        <v>-10.381</v>
      </c>
      <c r="G509" s="244">
        <f t="shared" si="128"/>
        <v>-10.381</v>
      </c>
      <c r="H509" s="165">
        <f t="shared" si="128"/>
        <v>-24.693999999999999</v>
      </c>
      <c r="I509" s="166">
        <f t="shared" si="128"/>
        <v>-24.224</v>
      </c>
      <c r="J509" s="166">
        <f t="shared" si="128"/>
        <v>-29.765000000000001</v>
      </c>
      <c r="K509" s="167">
        <f t="shared" si="128"/>
        <v>-34.673000000000002</v>
      </c>
      <c r="L509" s="244">
        <f t="shared" si="128"/>
        <v>-34.673000000000002</v>
      </c>
      <c r="M509" s="165">
        <f t="shared" si="128"/>
        <v>-49.585999999999999</v>
      </c>
      <c r="N509" s="166">
        <f t="shared" si="128"/>
        <v>-49.665999999999997</v>
      </c>
      <c r="O509" s="166">
        <f t="shared" si="128"/>
        <v>-55.557000000000002</v>
      </c>
      <c r="P509" s="168">
        <f t="shared" si="128"/>
        <v>-53.905000000000001</v>
      </c>
      <c r="Q509" s="244">
        <f t="shared" si="128"/>
        <v>-53.905000000000001</v>
      </c>
      <c r="R509" s="2"/>
    </row>
    <row r="510" spans="1:18" ht="15" customHeight="1" outlineLevel="1" x14ac:dyDescent="0.25">
      <c r="A510" s="20" t="s">
        <v>1</v>
      </c>
      <c r="B510" s="471" t="s">
        <v>189</v>
      </c>
      <c r="C510" s="165">
        <f t="shared" ref="C510:Q510" si="129">ROUND(C135-C498,3)</f>
        <v>-2.8969999999999998</v>
      </c>
      <c r="D510" s="166">
        <f t="shared" si="129"/>
        <v>-2.8879999999999999</v>
      </c>
      <c r="E510" s="166">
        <f t="shared" si="129"/>
        <v>-3.1059999999999999</v>
      </c>
      <c r="F510" s="167">
        <f t="shared" si="129"/>
        <v>-16.045999999999999</v>
      </c>
      <c r="G510" s="244">
        <f t="shared" si="129"/>
        <v>-16.045999999999999</v>
      </c>
      <c r="H510" s="165">
        <f t="shared" si="129"/>
        <v>-18.943000000000001</v>
      </c>
      <c r="I510" s="166">
        <f t="shared" si="129"/>
        <v>-18.934000000000001</v>
      </c>
      <c r="J510" s="166">
        <f t="shared" si="129"/>
        <v>-19.152000000000001</v>
      </c>
      <c r="K510" s="167">
        <f t="shared" si="129"/>
        <v>-32.091999999999999</v>
      </c>
      <c r="L510" s="244">
        <f t="shared" si="129"/>
        <v>-32.091999999999999</v>
      </c>
      <c r="M510" s="165">
        <f t="shared" si="129"/>
        <v>-35.389000000000003</v>
      </c>
      <c r="N510" s="166">
        <f t="shared" si="129"/>
        <v>-35.630000000000003</v>
      </c>
      <c r="O510" s="166">
        <f t="shared" si="129"/>
        <v>-35.997999999999998</v>
      </c>
      <c r="P510" s="168">
        <f t="shared" si="129"/>
        <v>-49.167999999999999</v>
      </c>
      <c r="Q510" s="244">
        <f t="shared" si="129"/>
        <v>-49.167999999999999</v>
      </c>
      <c r="R510" s="2"/>
    </row>
    <row r="511" spans="1:18" ht="15" customHeight="1" outlineLevel="1" x14ac:dyDescent="0.25">
      <c r="A511" s="20" t="s">
        <v>2</v>
      </c>
      <c r="B511" s="471" t="s">
        <v>189</v>
      </c>
      <c r="C511" s="165">
        <f t="shared" ref="C511:Q511" si="130">ROUND(C136-C499,3)</f>
        <v>-22.099</v>
      </c>
      <c r="D511" s="166">
        <f t="shared" si="130"/>
        <v>-35.462000000000003</v>
      </c>
      <c r="E511" s="166">
        <f t="shared" si="130"/>
        <v>-39.396000000000001</v>
      </c>
      <c r="F511" s="167">
        <f t="shared" si="130"/>
        <v>-24.907</v>
      </c>
      <c r="G511" s="244">
        <f t="shared" si="130"/>
        <v>-24.907</v>
      </c>
      <c r="H511" s="165">
        <f t="shared" si="130"/>
        <v>-66.426000000000002</v>
      </c>
      <c r="I511" s="166">
        <f t="shared" si="130"/>
        <v>-79.787000000000006</v>
      </c>
      <c r="J511" s="166">
        <f t="shared" si="130"/>
        <v>-84.659000000000006</v>
      </c>
      <c r="K511" s="167">
        <f t="shared" si="130"/>
        <v>-71.040999999999997</v>
      </c>
      <c r="L511" s="244">
        <f t="shared" si="130"/>
        <v>-71.040999999999997</v>
      </c>
      <c r="M511" s="165">
        <f t="shared" si="130"/>
        <v>-112.56</v>
      </c>
      <c r="N511" s="166">
        <f t="shared" si="130"/>
        <v>-125.92100000000001</v>
      </c>
      <c r="O511" s="166">
        <f t="shared" si="130"/>
        <v>-130.791</v>
      </c>
      <c r="P511" s="168">
        <f t="shared" si="130"/>
        <v>-117.172</v>
      </c>
      <c r="Q511" s="244">
        <f t="shared" si="130"/>
        <v>-117.172</v>
      </c>
      <c r="R511" s="2"/>
    </row>
    <row r="512" spans="1:18" ht="15" customHeight="1" outlineLevel="1" x14ac:dyDescent="0.25">
      <c r="A512" s="20" t="s">
        <v>3</v>
      </c>
      <c r="B512" s="471" t="s">
        <v>189</v>
      </c>
      <c r="C512" s="165">
        <f t="shared" ref="C512:Q512" si="131">ROUND(C137-C500,3)</f>
        <v>23.425000000000001</v>
      </c>
      <c r="D512" s="166">
        <f t="shared" si="131"/>
        <v>2.4249999999999998</v>
      </c>
      <c r="E512" s="166">
        <f t="shared" si="131"/>
        <v>2.2599999999999998</v>
      </c>
      <c r="F512" s="167">
        <f t="shared" si="131"/>
        <v>-46.975999999999999</v>
      </c>
      <c r="G512" s="244">
        <f t="shared" si="131"/>
        <v>-46.975999999999999</v>
      </c>
      <c r="H512" s="165">
        <f t="shared" si="131"/>
        <v>-62.576000000000001</v>
      </c>
      <c r="I512" s="166">
        <f t="shared" si="131"/>
        <v>-83.575999999999993</v>
      </c>
      <c r="J512" s="166">
        <f t="shared" si="131"/>
        <v>-84.873000000000005</v>
      </c>
      <c r="K512" s="167">
        <f t="shared" si="131"/>
        <v>-134.863</v>
      </c>
      <c r="L512" s="244">
        <f t="shared" si="131"/>
        <v>-134.863</v>
      </c>
      <c r="M512" s="165">
        <f t="shared" si="131"/>
        <v>-150.46299999999999</v>
      </c>
      <c r="N512" s="166">
        <f t="shared" si="131"/>
        <v>-171.46299999999999</v>
      </c>
      <c r="O512" s="166">
        <f t="shared" si="131"/>
        <v>-172.76</v>
      </c>
      <c r="P512" s="168">
        <f t="shared" si="131"/>
        <v>-222.75</v>
      </c>
      <c r="Q512" s="244">
        <f t="shared" si="131"/>
        <v>-222.75</v>
      </c>
    </row>
    <row r="513" spans="1:17" ht="15" customHeight="1" outlineLevel="1" x14ac:dyDescent="0.25">
      <c r="A513" s="20" t="s">
        <v>4</v>
      </c>
      <c r="B513" s="471" t="s">
        <v>189</v>
      </c>
      <c r="C513" s="165">
        <f t="shared" ref="C513:Q513" si="132">ROUND(C138-C501,3)</f>
        <v>2.0640000000000001</v>
      </c>
      <c r="D513" s="166">
        <f t="shared" si="132"/>
        <v>2.0739999999999998</v>
      </c>
      <c r="E513" s="166">
        <f t="shared" si="132"/>
        <v>1.974</v>
      </c>
      <c r="F513" s="167">
        <f t="shared" si="132"/>
        <v>1.9670000000000001</v>
      </c>
      <c r="G513" s="244">
        <f t="shared" si="132"/>
        <v>1.9670000000000001</v>
      </c>
      <c r="H513" s="165">
        <f t="shared" si="132"/>
        <v>1.9670000000000001</v>
      </c>
      <c r="I513" s="166">
        <f t="shared" si="132"/>
        <v>1.9770000000000001</v>
      </c>
      <c r="J513" s="166">
        <f t="shared" si="132"/>
        <v>1.877</v>
      </c>
      <c r="K513" s="167">
        <f t="shared" si="132"/>
        <v>1.87</v>
      </c>
      <c r="L513" s="244">
        <f t="shared" si="132"/>
        <v>1.87</v>
      </c>
      <c r="M513" s="165">
        <f t="shared" si="132"/>
        <v>1.87</v>
      </c>
      <c r="N513" s="166">
        <f t="shared" si="132"/>
        <v>1.88</v>
      </c>
      <c r="O513" s="166">
        <f t="shared" si="132"/>
        <v>1.78</v>
      </c>
      <c r="P513" s="168">
        <f t="shared" si="132"/>
        <v>1.7729999999999999</v>
      </c>
      <c r="Q513" s="244">
        <f t="shared" si="132"/>
        <v>1.7729999999999999</v>
      </c>
    </row>
    <row r="514" spans="1:17" ht="15" customHeight="1" outlineLevel="1" x14ac:dyDescent="0.25">
      <c r="A514" s="20" t="s">
        <v>5</v>
      </c>
      <c r="B514" s="471" t="s">
        <v>189</v>
      </c>
      <c r="C514" s="165">
        <f t="shared" ref="C514:Q514" si="133">ROUND(C139-C502,3)</f>
        <v>0</v>
      </c>
      <c r="D514" s="166">
        <f t="shared" si="133"/>
        <v>0</v>
      </c>
      <c r="E514" s="166">
        <f t="shared" si="133"/>
        <v>0</v>
      </c>
      <c r="F514" s="167">
        <f t="shared" si="133"/>
        <v>0</v>
      </c>
      <c r="G514" s="244">
        <f t="shared" si="133"/>
        <v>0</v>
      </c>
      <c r="H514" s="165">
        <f t="shared" si="133"/>
        <v>0</v>
      </c>
      <c r="I514" s="166">
        <f t="shared" si="133"/>
        <v>0</v>
      </c>
      <c r="J514" s="166">
        <f t="shared" si="133"/>
        <v>0</v>
      </c>
      <c r="K514" s="167">
        <f t="shared" si="133"/>
        <v>0</v>
      </c>
      <c r="L514" s="244">
        <f t="shared" si="133"/>
        <v>0</v>
      </c>
      <c r="M514" s="165">
        <f t="shared" si="133"/>
        <v>0</v>
      </c>
      <c r="N514" s="166">
        <f t="shared" si="133"/>
        <v>0</v>
      </c>
      <c r="O514" s="166">
        <f t="shared" si="133"/>
        <v>0</v>
      </c>
      <c r="P514" s="168">
        <f t="shared" si="133"/>
        <v>0</v>
      </c>
      <c r="Q514" s="244">
        <f t="shared" si="133"/>
        <v>0</v>
      </c>
    </row>
    <row r="515" spans="1:17" ht="15" customHeight="1" outlineLevel="1" x14ac:dyDescent="0.25">
      <c r="A515" s="20" t="s">
        <v>6</v>
      </c>
      <c r="B515" s="471" t="s">
        <v>189</v>
      </c>
      <c r="C515" s="165">
        <f t="shared" ref="C515:Q515" si="134">ROUND(C140-C503,3)</f>
        <v>0</v>
      </c>
      <c r="D515" s="166">
        <f t="shared" si="134"/>
        <v>0</v>
      </c>
      <c r="E515" s="166">
        <f t="shared" si="134"/>
        <v>0</v>
      </c>
      <c r="F515" s="167">
        <f t="shared" si="134"/>
        <v>0</v>
      </c>
      <c r="G515" s="244">
        <f t="shared" si="134"/>
        <v>0</v>
      </c>
      <c r="H515" s="165">
        <f t="shared" si="134"/>
        <v>0</v>
      </c>
      <c r="I515" s="166">
        <f t="shared" si="134"/>
        <v>0</v>
      </c>
      <c r="J515" s="166">
        <f t="shared" si="134"/>
        <v>0</v>
      </c>
      <c r="K515" s="167">
        <f t="shared" si="134"/>
        <v>0</v>
      </c>
      <c r="L515" s="244">
        <f t="shared" si="134"/>
        <v>0</v>
      </c>
      <c r="M515" s="165">
        <f t="shared" si="134"/>
        <v>0</v>
      </c>
      <c r="N515" s="166">
        <f t="shared" si="134"/>
        <v>0</v>
      </c>
      <c r="O515" s="166">
        <f t="shared" si="134"/>
        <v>0</v>
      </c>
      <c r="P515" s="168">
        <f t="shared" si="134"/>
        <v>0</v>
      </c>
      <c r="Q515" s="244">
        <f t="shared" si="134"/>
        <v>0</v>
      </c>
    </row>
    <row r="516" spans="1:17" ht="15" customHeight="1" outlineLevel="1" x14ac:dyDescent="0.25">
      <c r="A516" s="20" t="s">
        <v>7</v>
      </c>
      <c r="B516" s="471" t="s">
        <v>189</v>
      </c>
      <c r="C516" s="165">
        <f t="shared" ref="C516:Q516" si="135">ROUND(C141-C504,3)</f>
        <v>-16.702999999999999</v>
      </c>
      <c r="D516" s="166">
        <f t="shared" si="135"/>
        <v>-17.248999999999999</v>
      </c>
      <c r="E516" s="166">
        <f t="shared" si="135"/>
        <v>-18.721</v>
      </c>
      <c r="F516" s="167">
        <f t="shared" si="135"/>
        <v>-3.875</v>
      </c>
      <c r="G516" s="244">
        <f t="shared" si="135"/>
        <v>-3.875</v>
      </c>
      <c r="H516" s="165">
        <f t="shared" si="135"/>
        <v>-20.577999999999999</v>
      </c>
      <c r="I516" s="166">
        <f t="shared" si="135"/>
        <v>-21.128</v>
      </c>
      <c r="J516" s="166">
        <f t="shared" si="135"/>
        <v>-25.946999999999999</v>
      </c>
      <c r="K516" s="167">
        <f t="shared" si="135"/>
        <v>-13.218</v>
      </c>
      <c r="L516" s="244">
        <f t="shared" si="135"/>
        <v>-13.218</v>
      </c>
      <c r="M516" s="165">
        <f t="shared" si="135"/>
        <v>-30.920999999999999</v>
      </c>
      <c r="N516" s="166">
        <f t="shared" si="135"/>
        <v>-32.472000000000001</v>
      </c>
      <c r="O516" s="166">
        <f t="shared" si="135"/>
        <v>-38.622</v>
      </c>
      <c r="P516" s="168">
        <f t="shared" si="135"/>
        <v>-26.594999999999999</v>
      </c>
      <c r="Q516" s="244">
        <f t="shared" si="135"/>
        <v>-26.594999999999999</v>
      </c>
    </row>
    <row r="517" spans="1:17" ht="15" customHeight="1" outlineLevel="1" x14ac:dyDescent="0.25">
      <c r="A517" s="20" t="s">
        <v>8</v>
      </c>
      <c r="B517" s="471" t="s">
        <v>189</v>
      </c>
      <c r="C517" s="165">
        <f t="shared" ref="C517:Q517" si="136">ROUND(C142-C505,3)</f>
        <v>0</v>
      </c>
      <c r="D517" s="166">
        <f t="shared" si="136"/>
        <v>0</v>
      </c>
      <c r="E517" s="166">
        <f t="shared" si="136"/>
        <v>0</v>
      </c>
      <c r="F517" s="167">
        <f t="shared" si="136"/>
        <v>0</v>
      </c>
      <c r="G517" s="244">
        <f t="shared" si="136"/>
        <v>0</v>
      </c>
      <c r="H517" s="165">
        <f t="shared" si="136"/>
        <v>0</v>
      </c>
      <c r="I517" s="166">
        <f t="shared" si="136"/>
        <v>0</v>
      </c>
      <c r="J517" s="166">
        <f t="shared" si="136"/>
        <v>0</v>
      </c>
      <c r="K517" s="167">
        <f t="shared" si="136"/>
        <v>0</v>
      </c>
      <c r="L517" s="244">
        <f t="shared" si="136"/>
        <v>0</v>
      </c>
      <c r="M517" s="165">
        <f t="shared" si="136"/>
        <v>0</v>
      </c>
      <c r="N517" s="166">
        <f t="shared" si="136"/>
        <v>0</v>
      </c>
      <c r="O517" s="166">
        <f t="shared" si="136"/>
        <v>0</v>
      </c>
      <c r="P517" s="168">
        <f t="shared" si="136"/>
        <v>0</v>
      </c>
      <c r="Q517" s="244">
        <f t="shared" si="136"/>
        <v>0</v>
      </c>
    </row>
    <row r="518" spans="1:17" ht="15" customHeight="1" outlineLevel="1" x14ac:dyDescent="0.25">
      <c r="A518" s="20" t="s">
        <v>9</v>
      </c>
      <c r="B518" s="471" t="s">
        <v>189</v>
      </c>
      <c r="C518" s="165">
        <f t="shared" ref="C518:Q518" si="137">ROUND(C143-C506,3)</f>
        <v>1.1140000000000001</v>
      </c>
      <c r="D518" s="166">
        <f t="shared" si="137"/>
        <v>1.2509999999999999</v>
      </c>
      <c r="E518" s="166">
        <f t="shared" si="137"/>
        <v>1.23</v>
      </c>
      <c r="F518" s="167">
        <f t="shared" si="137"/>
        <v>1.21</v>
      </c>
      <c r="G518" s="244">
        <f t="shared" si="137"/>
        <v>1.21</v>
      </c>
      <c r="H518" s="165">
        <f t="shared" si="137"/>
        <v>1.18</v>
      </c>
      <c r="I518" s="166">
        <f t="shared" si="137"/>
        <v>1.3169999999999999</v>
      </c>
      <c r="J518" s="166">
        <f t="shared" si="137"/>
        <v>1.6040000000000001</v>
      </c>
      <c r="K518" s="167">
        <f t="shared" si="137"/>
        <v>1.5840000000000001</v>
      </c>
      <c r="L518" s="244">
        <f t="shared" si="137"/>
        <v>1.5840000000000001</v>
      </c>
      <c r="M518" s="165">
        <f t="shared" si="137"/>
        <v>1.554</v>
      </c>
      <c r="N518" s="166">
        <f t="shared" si="137"/>
        <v>1.6910000000000001</v>
      </c>
      <c r="O518" s="166">
        <f t="shared" si="137"/>
        <v>1.978</v>
      </c>
      <c r="P518" s="168">
        <f t="shared" si="137"/>
        <v>1.958</v>
      </c>
      <c r="Q518" s="244">
        <f t="shared" si="137"/>
        <v>1.958</v>
      </c>
    </row>
    <row r="519" spans="1:17" ht="15" customHeight="1" outlineLevel="1" thickBot="1" x14ac:dyDescent="0.3">
      <c r="A519" s="34" t="s">
        <v>10</v>
      </c>
      <c r="B519" s="49" t="s">
        <v>189</v>
      </c>
      <c r="C519" s="190">
        <f t="shared" ref="C519:Q519" si="138">ROUND(C144-C507,3)</f>
        <v>-1.0720000000000001</v>
      </c>
      <c r="D519" s="191">
        <f t="shared" si="138"/>
        <v>-0.56599999999999995</v>
      </c>
      <c r="E519" s="191">
        <f t="shared" si="138"/>
        <v>-0.83799999999999997</v>
      </c>
      <c r="F519" s="192">
        <f t="shared" si="138"/>
        <v>1.919</v>
      </c>
      <c r="G519" s="245">
        <f t="shared" si="138"/>
        <v>1.919</v>
      </c>
      <c r="H519" s="190">
        <f t="shared" si="138"/>
        <v>0.84699999999999998</v>
      </c>
      <c r="I519" s="191">
        <f t="shared" si="138"/>
        <v>1.353</v>
      </c>
      <c r="J519" s="191">
        <f t="shared" si="138"/>
        <v>1.2170000000000001</v>
      </c>
      <c r="K519" s="192">
        <f t="shared" si="138"/>
        <v>4.0650000000000004</v>
      </c>
      <c r="L519" s="245">
        <f t="shared" si="138"/>
        <v>4.0650000000000004</v>
      </c>
      <c r="M519" s="190">
        <f t="shared" si="138"/>
        <v>2.9929999999999999</v>
      </c>
      <c r="N519" s="191">
        <f t="shared" si="138"/>
        <v>3.4990000000000001</v>
      </c>
      <c r="O519" s="191">
        <f t="shared" si="138"/>
        <v>3.363</v>
      </c>
      <c r="P519" s="193">
        <f t="shared" si="138"/>
        <v>6.2110000000000003</v>
      </c>
      <c r="Q519" s="245">
        <f t="shared" si="138"/>
        <v>6.2110000000000003</v>
      </c>
    </row>
    <row r="520" spans="1:17" collapsed="1" x14ac:dyDescent="0.25">
      <c r="C520" s="217"/>
      <c r="D520" s="217"/>
      <c r="E520" s="217"/>
      <c r="F520" s="217"/>
      <c r="G520" s="217"/>
      <c r="H520" s="217"/>
      <c r="I520" s="217"/>
      <c r="J520" s="217"/>
      <c r="K520" s="217"/>
      <c r="L520" s="217"/>
      <c r="M520" s="217"/>
      <c r="N520" s="217"/>
      <c r="O520" s="217"/>
      <c r="P520" s="217"/>
      <c r="Q520" s="217"/>
    </row>
    <row r="521" spans="1:17" x14ac:dyDescent="0.25">
      <c r="A521" s="195" t="s">
        <v>187</v>
      </c>
      <c r="B521" s="4"/>
      <c r="C521" s="416"/>
      <c r="D521" s="416"/>
      <c r="E521" s="416"/>
      <c r="F521" s="416"/>
      <c r="G521" s="416"/>
      <c r="H521" s="416"/>
      <c r="I521" s="416"/>
      <c r="J521" s="416"/>
      <c r="K521" s="416"/>
      <c r="L521" s="416"/>
      <c r="M521" s="416"/>
      <c r="N521" s="416"/>
      <c r="O521" s="416"/>
      <c r="P521" s="416"/>
      <c r="Q521" s="416"/>
    </row>
    <row r="522" spans="1:17" ht="15" customHeight="1" x14ac:dyDescent="0.25">
      <c r="A522" s="107" t="s">
        <v>0</v>
      </c>
      <c r="B522" s="4"/>
      <c r="C522" s="417">
        <f t="shared" ref="C522:Q522" si="139">ROUND(C134-C497-C509,3)</f>
        <v>0</v>
      </c>
      <c r="D522" s="417">
        <f t="shared" si="139"/>
        <v>0</v>
      </c>
      <c r="E522" s="417">
        <f t="shared" si="139"/>
        <v>0</v>
      </c>
      <c r="F522" s="417">
        <f t="shared" si="139"/>
        <v>0</v>
      </c>
      <c r="G522" s="478">
        <f t="shared" si="139"/>
        <v>0</v>
      </c>
      <c r="H522" s="417">
        <f t="shared" si="139"/>
        <v>0</v>
      </c>
      <c r="I522" s="417">
        <f t="shared" si="139"/>
        <v>0</v>
      </c>
      <c r="J522" s="417">
        <f t="shared" si="139"/>
        <v>0</v>
      </c>
      <c r="K522" s="417">
        <f t="shared" si="139"/>
        <v>0</v>
      </c>
      <c r="L522" s="478">
        <f t="shared" si="139"/>
        <v>0</v>
      </c>
      <c r="M522" s="417">
        <f t="shared" si="139"/>
        <v>0</v>
      </c>
      <c r="N522" s="417">
        <f t="shared" si="139"/>
        <v>0</v>
      </c>
      <c r="O522" s="417">
        <f t="shared" si="139"/>
        <v>0</v>
      </c>
      <c r="P522" s="417">
        <f t="shared" si="139"/>
        <v>0</v>
      </c>
      <c r="Q522" s="478">
        <f t="shared" si="139"/>
        <v>0</v>
      </c>
    </row>
    <row r="523" spans="1:17" ht="15" customHeight="1" x14ac:dyDescent="0.25">
      <c r="A523" s="107" t="s">
        <v>1</v>
      </c>
      <c r="B523" s="4"/>
      <c r="C523" s="417">
        <f t="shared" ref="C523:Q523" si="140">ROUND(C135-C498-C510,3)</f>
        <v>0</v>
      </c>
      <c r="D523" s="417">
        <f t="shared" si="140"/>
        <v>0</v>
      </c>
      <c r="E523" s="417">
        <f t="shared" si="140"/>
        <v>0</v>
      </c>
      <c r="F523" s="417">
        <f t="shared" si="140"/>
        <v>0</v>
      </c>
      <c r="G523" s="478">
        <f t="shared" si="140"/>
        <v>0</v>
      </c>
      <c r="H523" s="417">
        <f t="shared" si="140"/>
        <v>0</v>
      </c>
      <c r="I523" s="417">
        <f t="shared" si="140"/>
        <v>0</v>
      </c>
      <c r="J523" s="417">
        <f t="shared" si="140"/>
        <v>0</v>
      </c>
      <c r="K523" s="417">
        <f t="shared" si="140"/>
        <v>0</v>
      </c>
      <c r="L523" s="478">
        <f t="shared" si="140"/>
        <v>0</v>
      </c>
      <c r="M523" s="417">
        <f t="shared" si="140"/>
        <v>0</v>
      </c>
      <c r="N523" s="417">
        <f t="shared" si="140"/>
        <v>0</v>
      </c>
      <c r="O523" s="417">
        <f t="shared" si="140"/>
        <v>0</v>
      </c>
      <c r="P523" s="417">
        <f t="shared" si="140"/>
        <v>0</v>
      </c>
      <c r="Q523" s="478">
        <f t="shared" si="140"/>
        <v>0</v>
      </c>
    </row>
    <row r="524" spans="1:17" ht="15" customHeight="1" x14ac:dyDescent="0.25">
      <c r="A524" s="107" t="s">
        <v>2</v>
      </c>
      <c r="B524" s="4"/>
      <c r="C524" s="417">
        <f t="shared" ref="C524:Q524" si="141">ROUND(C136-C499-C511,3)</f>
        <v>0</v>
      </c>
      <c r="D524" s="417">
        <f t="shared" si="141"/>
        <v>0</v>
      </c>
      <c r="E524" s="417">
        <f t="shared" si="141"/>
        <v>0</v>
      </c>
      <c r="F524" s="417">
        <f t="shared" si="141"/>
        <v>0</v>
      </c>
      <c r="G524" s="478">
        <f t="shared" si="141"/>
        <v>0</v>
      </c>
      <c r="H524" s="417">
        <f t="shared" si="141"/>
        <v>0</v>
      </c>
      <c r="I524" s="417">
        <f t="shared" si="141"/>
        <v>0</v>
      </c>
      <c r="J524" s="417">
        <f t="shared" si="141"/>
        <v>0</v>
      </c>
      <c r="K524" s="417">
        <f t="shared" si="141"/>
        <v>0</v>
      </c>
      <c r="L524" s="478">
        <f t="shared" si="141"/>
        <v>0</v>
      </c>
      <c r="M524" s="417">
        <f t="shared" si="141"/>
        <v>0</v>
      </c>
      <c r="N524" s="417">
        <f t="shared" si="141"/>
        <v>0</v>
      </c>
      <c r="O524" s="417">
        <f t="shared" si="141"/>
        <v>0</v>
      </c>
      <c r="P524" s="417">
        <f t="shared" si="141"/>
        <v>0</v>
      </c>
      <c r="Q524" s="478">
        <f t="shared" si="141"/>
        <v>0</v>
      </c>
    </row>
    <row r="525" spans="1:17" ht="15" customHeight="1" x14ac:dyDescent="0.25">
      <c r="A525" s="107" t="s">
        <v>3</v>
      </c>
      <c r="B525" s="4"/>
      <c r="C525" s="417">
        <f t="shared" ref="C525:Q525" si="142">ROUND(C137-C500-C512,3)</f>
        <v>0</v>
      </c>
      <c r="D525" s="417">
        <f t="shared" si="142"/>
        <v>0</v>
      </c>
      <c r="E525" s="417">
        <f t="shared" si="142"/>
        <v>0</v>
      </c>
      <c r="F525" s="417">
        <f t="shared" si="142"/>
        <v>0</v>
      </c>
      <c r="G525" s="478">
        <f t="shared" si="142"/>
        <v>0</v>
      </c>
      <c r="H525" s="417">
        <f t="shared" si="142"/>
        <v>0</v>
      </c>
      <c r="I525" s="417">
        <f t="shared" si="142"/>
        <v>0</v>
      </c>
      <c r="J525" s="417">
        <f t="shared" si="142"/>
        <v>0</v>
      </c>
      <c r="K525" s="417">
        <f t="shared" si="142"/>
        <v>0</v>
      </c>
      <c r="L525" s="478">
        <f t="shared" si="142"/>
        <v>0</v>
      </c>
      <c r="M525" s="417">
        <f t="shared" si="142"/>
        <v>0</v>
      </c>
      <c r="N525" s="417">
        <f t="shared" si="142"/>
        <v>0</v>
      </c>
      <c r="O525" s="417">
        <f t="shared" si="142"/>
        <v>0</v>
      </c>
      <c r="P525" s="417">
        <f t="shared" si="142"/>
        <v>0</v>
      </c>
      <c r="Q525" s="478">
        <f t="shared" si="142"/>
        <v>0</v>
      </c>
    </row>
    <row r="526" spans="1:17" ht="15" customHeight="1" x14ac:dyDescent="0.25">
      <c r="A526" s="107" t="s">
        <v>4</v>
      </c>
      <c r="B526" s="4"/>
      <c r="C526" s="417">
        <f t="shared" ref="C526:Q526" si="143">ROUND(C138-C501-C513,3)</f>
        <v>0</v>
      </c>
      <c r="D526" s="417">
        <f t="shared" si="143"/>
        <v>0</v>
      </c>
      <c r="E526" s="417">
        <f t="shared" si="143"/>
        <v>0</v>
      </c>
      <c r="F526" s="417">
        <f t="shared" si="143"/>
        <v>0</v>
      </c>
      <c r="G526" s="478">
        <f t="shared" si="143"/>
        <v>0</v>
      </c>
      <c r="H526" s="417">
        <f t="shared" si="143"/>
        <v>0</v>
      </c>
      <c r="I526" s="417">
        <f t="shared" si="143"/>
        <v>0</v>
      </c>
      <c r="J526" s="417">
        <f t="shared" si="143"/>
        <v>0</v>
      </c>
      <c r="K526" s="417">
        <f t="shared" si="143"/>
        <v>0</v>
      </c>
      <c r="L526" s="478">
        <f t="shared" si="143"/>
        <v>0</v>
      </c>
      <c r="M526" s="417">
        <f t="shared" si="143"/>
        <v>0</v>
      </c>
      <c r="N526" s="417">
        <f t="shared" si="143"/>
        <v>0</v>
      </c>
      <c r="O526" s="417">
        <f t="shared" si="143"/>
        <v>0</v>
      </c>
      <c r="P526" s="417">
        <f t="shared" si="143"/>
        <v>0</v>
      </c>
      <c r="Q526" s="478">
        <f t="shared" si="143"/>
        <v>0</v>
      </c>
    </row>
    <row r="527" spans="1:17" ht="15" customHeight="1" x14ac:dyDescent="0.25">
      <c r="A527" s="107" t="s">
        <v>5</v>
      </c>
      <c r="B527" s="4"/>
      <c r="C527" s="417">
        <f t="shared" ref="C527:Q527" si="144">ROUND(C139-C502-C514,3)</f>
        <v>0</v>
      </c>
      <c r="D527" s="417">
        <f t="shared" si="144"/>
        <v>0</v>
      </c>
      <c r="E527" s="417">
        <f t="shared" si="144"/>
        <v>0</v>
      </c>
      <c r="F527" s="417">
        <f t="shared" si="144"/>
        <v>0</v>
      </c>
      <c r="G527" s="478">
        <f t="shared" si="144"/>
        <v>0</v>
      </c>
      <c r="H527" s="417">
        <f t="shared" si="144"/>
        <v>0</v>
      </c>
      <c r="I527" s="417">
        <f t="shared" si="144"/>
        <v>0</v>
      </c>
      <c r="J527" s="417">
        <f t="shared" si="144"/>
        <v>0</v>
      </c>
      <c r="K527" s="417">
        <f t="shared" si="144"/>
        <v>0</v>
      </c>
      <c r="L527" s="478">
        <f t="shared" si="144"/>
        <v>0</v>
      </c>
      <c r="M527" s="417">
        <f t="shared" si="144"/>
        <v>0</v>
      </c>
      <c r="N527" s="417">
        <f t="shared" si="144"/>
        <v>0</v>
      </c>
      <c r="O527" s="417">
        <f t="shared" si="144"/>
        <v>0</v>
      </c>
      <c r="P527" s="417">
        <f t="shared" si="144"/>
        <v>0</v>
      </c>
      <c r="Q527" s="478">
        <f t="shared" si="144"/>
        <v>0</v>
      </c>
    </row>
    <row r="528" spans="1:17" ht="15" customHeight="1" x14ac:dyDescent="0.25">
      <c r="A528" s="107" t="s">
        <v>6</v>
      </c>
      <c r="B528" s="4"/>
      <c r="C528" s="417">
        <f t="shared" ref="C528:Q528" si="145">ROUND(C140-C503-C515,3)</f>
        <v>0</v>
      </c>
      <c r="D528" s="417">
        <f t="shared" si="145"/>
        <v>0</v>
      </c>
      <c r="E528" s="417">
        <f t="shared" si="145"/>
        <v>0</v>
      </c>
      <c r="F528" s="417">
        <f t="shared" si="145"/>
        <v>0</v>
      </c>
      <c r="G528" s="478">
        <f t="shared" si="145"/>
        <v>0</v>
      </c>
      <c r="H528" s="417">
        <f t="shared" si="145"/>
        <v>0</v>
      </c>
      <c r="I528" s="417">
        <f t="shared" si="145"/>
        <v>0</v>
      </c>
      <c r="J528" s="417">
        <f t="shared" si="145"/>
        <v>0</v>
      </c>
      <c r="K528" s="417">
        <f t="shared" si="145"/>
        <v>0</v>
      </c>
      <c r="L528" s="478">
        <f t="shared" si="145"/>
        <v>0</v>
      </c>
      <c r="M528" s="417">
        <f t="shared" si="145"/>
        <v>0</v>
      </c>
      <c r="N528" s="417">
        <f t="shared" si="145"/>
        <v>0</v>
      </c>
      <c r="O528" s="417">
        <f t="shared" si="145"/>
        <v>0</v>
      </c>
      <c r="P528" s="417">
        <f t="shared" si="145"/>
        <v>0</v>
      </c>
      <c r="Q528" s="478">
        <f t="shared" si="145"/>
        <v>0</v>
      </c>
    </row>
    <row r="529" spans="1:17" ht="15" customHeight="1" x14ac:dyDescent="0.25">
      <c r="A529" s="107" t="s">
        <v>7</v>
      </c>
      <c r="B529" s="4"/>
      <c r="C529" s="417">
        <f t="shared" ref="C529:Q529" si="146">ROUND(C141-C504-C516,3)</f>
        <v>0</v>
      </c>
      <c r="D529" s="417">
        <f t="shared" si="146"/>
        <v>0</v>
      </c>
      <c r="E529" s="417">
        <f t="shared" si="146"/>
        <v>0</v>
      </c>
      <c r="F529" s="417">
        <f t="shared" si="146"/>
        <v>0</v>
      </c>
      <c r="G529" s="478">
        <f t="shared" si="146"/>
        <v>0</v>
      </c>
      <c r="H529" s="417">
        <f t="shared" si="146"/>
        <v>0</v>
      </c>
      <c r="I529" s="417">
        <f t="shared" si="146"/>
        <v>0</v>
      </c>
      <c r="J529" s="417">
        <f t="shared" si="146"/>
        <v>0</v>
      </c>
      <c r="K529" s="417">
        <f t="shared" si="146"/>
        <v>0</v>
      </c>
      <c r="L529" s="478">
        <f t="shared" si="146"/>
        <v>0</v>
      </c>
      <c r="M529" s="417">
        <f t="shared" si="146"/>
        <v>0</v>
      </c>
      <c r="N529" s="417">
        <f t="shared" si="146"/>
        <v>0</v>
      </c>
      <c r="O529" s="417">
        <f t="shared" si="146"/>
        <v>0</v>
      </c>
      <c r="P529" s="417">
        <f t="shared" si="146"/>
        <v>0</v>
      </c>
      <c r="Q529" s="478">
        <f t="shared" si="146"/>
        <v>0</v>
      </c>
    </row>
    <row r="530" spans="1:17" ht="15" customHeight="1" x14ac:dyDescent="0.25">
      <c r="A530" s="107" t="s">
        <v>8</v>
      </c>
      <c r="B530" s="4"/>
      <c r="C530" s="417">
        <f t="shared" ref="C530:Q530" si="147">ROUND(C142-C505-C517,3)</f>
        <v>0</v>
      </c>
      <c r="D530" s="417">
        <f t="shared" si="147"/>
        <v>0</v>
      </c>
      <c r="E530" s="417">
        <f t="shared" si="147"/>
        <v>0</v>
      </c>
      <c r="F530" s="417">
        <f t="shared" si="147"/>
        <v>0</v>
      </c>
      <c r="G530" s="478">
        <f t="shared" si="147"/>
        <v>0</v>
      </c>
      <c r="H530" s="417">
        <f t="shared" si="147"/>
        <v>0</v>
      </c>
      <c r="I530" s="417">
        <f t="shared" si="147"/>
        <v>0</v>
      </c>
      <c r="J530" s="417">
        <f t="shared" si="147"/>
        <v>0</v>
      </c>
      <c r="K530" s="417">
        <f t="shared" si="147"/>
        <v>0</v>
      </c>
      <c r="L530" s="478">
        <f t="shared" si="147"/>
        <v>0</v>
      </c>
      <c r="M530" s="417">
        <f t="shared" si="147"/>
        <v>0</v>
      </c>
      <c r="N530" s="417">
        <f t="shared" si="147"/>
        <v>0</v>
      </c>
      <c r="O530" s="417">
        <f t="shared" si="147"/>
        <v>0</v>
      </c>
      <c r="P530" s="417">
        <f t="shared" si="147"/>
        <v>0</v>
      </c>
      <c r="Q530" s="478">
        <f t="shared" si="147"/>
        <v>0</v>
      </c>
    </row>
    <row r="531" spans="1:17" x14ac:dyDescent="0.25">
      <c r="A531" s="107" t="s">
        <v>9</v>
      </c>
      <c r="B531" s="4"/>
      <c r="C531" s="417">
        <f t="shared" ref="C531:Q531" si="148">ROUND(C143-C506-C518,3)</f>
        <v>0</v>
      </c>
      <c r="D531" s="417">
        <f t="shared" si="148"/>
        <v>0</v>
      </c>
      <c r="E531" s="417">
        <f t="shared" si="148"/>
        <v>0</v>
      </c>
      <c r="F531" s="417">
        <f t="shared" si="148"/>
        <v>0</v>
      </c>
      <c r="G531" s="478">
        <f t="shared" si="148"/>
        <v>0</v>
      </c>
      <c r="H531" s="417">
        <f t="shared" si="148"/>
        <v>0</v>
      </c>
      <c r="I531" s="417">
        <f t="shared" si="148"/>
        <v>0</v>
      </c>
      <c r="J531" s="417">
        <f t="shared" si="148"/>
        <v>0</v>
      </c>
      <c r="K531" s="417">
        <f t="shared" si="148"/>
        <v>0</v>
      </c>
      <c r="L531" s="478">
        <f t="shared" si="148"/>
        <v>0</v>
      </c>
      <c r="M531" s="417">
        <f t="shared" si="148"/>
        <v>0</v>
      </c>
      <c r="N531" s="417">
        <f t="shared" si="148"/>
        <v>0</v>
      </c>
      <c r="O531" s="417">
        <f t="shared" si="148"/>
        <v>0</v>
      </c>
      <c r="P531" s="417">
        <f t="shared" si="148"/>
        <v>0</v>
      </c>
      <c r="Q531" s="478">
        <f t="shared" si="148"/>
        <v>0</v>
      </c>
    </row>
    <row r="532" spans="1:17" x14ac:dyDescent="0.25">
      <c r="A532" s="107" t="s">
        <v>10</v>
      </c>
      <c r="B532" s="4"/>
      <c r="C532" s="417">
        <f t="shared" ref="C532:Q532" si="149">ROUND(C144-C507-C519,3)</f>
        <v>0</v>
      </c>
      <c r="D532" s="417">
        <f t="shared" si="149"/>
        <v>0</v>
      </c>
      <c r="E532" s="417">
        <f t="shared" si="149"/>
        <v>0</v>
      </c>
      <c r="F532" s="417">
        <f t="shared" si="149"/>
        <v>0</v>
      </c>
      <c r="G532" s="478">
        <f t="shared" si="149"/>
        <v>0</v>
      </c>
      <c r="H532" s="417">
        <f t="shared" si="149"/>
        <v>0</v>
      </c>
      <c r="I532" s="417">
        <f t="shared" si="149"/>
        <v>0</v>
      </c>
      <c r="J532" s="417">
        <f t="shared" si="149"/>
        <v>0</v>
      </c>
      <c r="K532" s="417">
        <f t="shared" si="149"/>
        <v>0</v>
      </c>
      <c r="L532" s="478">
        <f t="shared" si="149"/>
        <v>0</v>
      </c>
      <c r="M532" s="417">
        <f t="shared" si="149"/>
        <v>0</v>
      </c>
      <c r="N532" s="417">
        <f t="shared" si="149"/>
        <v>0</v>
      </c>
      <c r="O532" s="417">
        <f t="shared" si="149"/>
        <v>0</v>
      </c>
      <c r="P532" s="417">
        <f t="shared" si="149"/>
        <v>0</v>
      </c>
      <c r="Q532" s="478">
        <f t="shared" si="149"/>
        <v>0</v>
      </c>
    </row>
    <row r="533" spans="1:17" x14ac:dyDescent="0.25">
      <c r="A533" s="418"/>
      <c r="B533" s="4"/>
      <c r="C533" s="417"/>
      <c r="D533" s="417"/>
      <c r="E533" s="417"/>
      <c r="F533" s="417"/>
      <c r="G533" s="478"/>
      <c r="H533" s="417"/>
      <c r="I533" s="417"/>
      <c r="J533" s="417"/>
      <c r="K533" s="417"/>
      <c r="L533" s="478"/>
      <c r="M533" s="417"/>
      <c r="N533" s="417"/>
      <c r="O533" s="417"/>
      <c r="P533" s="417"/>
      <c r="Q533" s="478"/>
    </row>
    <row r="534" spans="1:17" x14ac:dyDescent="0.25">
      <c r="A534" s="195" t="s">
        <v>122</v>
      </c>
      <c r="B534" s="4"/>
      <c r="C534" s="417"/>
      <c r="D534" s="417"/>
      <c r="E534" s="417"/>
      <c r="F534" s="417"/>
      <c r="G534" s="478"/>
      <c r="H534" s="417"/>
      <c r="I534" s="417"/>
      <c r="J534" s="417"/>
      <c r="K534" s="417"/>
      <c r="L534" s="478"/>
      <c r="M534" s="417"/>
      <c r="N534" s="417"/>
      <c r="O534" s="417"/>
      <c r="P534" s="417"/>
      <c r="Q534" s="478"/>
    </row>
    <row r="535" spans="1:17" x14ac:dyDescent="0.25">
      <c r="A535" s="107" t="s">
        <v>0</v>
      </c>
      <c r="B535" s="4"/>
      <c r="C535" s="417">
        <f t="shared" ref="C535:Q535" si="150">ROUND(C10+C22+C100-C158-C192-C238-C294-C350-C406-C429-C463-C509,3)</f>
        <v>0</v>
      </c>
      <c r="D535" s="417">
        <f t="shared" si="150"/>
        <v>0</v>
      </c>
      <c r="E535" s="417">
        <f t="shared" si="150"/>
        <v>0</v>
      </c>
      <c r="F535" s="417">
        <f t="shared" si="150"/>
        <v>0</v>
      </c>
      <c r="G535" s="478">
        <f t="shared" si="150"/>
        <v>0</v>
      </c>
      <c r="H535" s="417">
        <f t="shared" si="150"/>
        <v>0</v>
      </c>
      <c r="I535" s="417">
        <f t="shared" si="150"/>
        <v>0</v>
      </c>
      <c r="J535" s="417">
        <f t="shared" si="150"/>
        <v>0</v>
      </c>
      <c r="K535" s="417">
        <f t="shared" si="150"/>
        <v>0</v>
      </c>
      <c r="L535" s="478">
        <f t="shared" si="150"/>
        <v>0</v>
      </c>
      <c r="M535" s="417">
        <f t="shared" si="150"/>
        <v>0</v>
      </c>
      <c r="N535" s="417">
        <f t="shared" si="150"/>
        <v>0</v>
      </c>
      <c r="O535" s="417">
        <f t="shared" si="150"/>
        <v>0</v>
      </c>
      <c r="P535" s="417">
        <f t="shared" si="150"/>
        <v>0</v>
      </c>
      <c r="Q535" s="478">
        <f t="shared" si="150"/>
        <v>0</v>
      </c>
    </row>
    <row r="536" spans="1:17" x14ac:dyDescent="0.25">
      <c r="A536" s="107" t="s">
        <v>1</v>
      </c>
      <c r="B536" s="4"/>
      <c r="C536" s="417">
        <f t="shared" ref="C536:Q536" si="151">ROUND(C11+C29+C103-C161-C195-C243-C299-C355-C408-C432-C466-C510,3)</f>
        <v>0</v>
      </c>
      <c r="D536" s="417">
        <f t="shared" si="151"/>
        <v>0</v>
      </c>
      <c r="E536" s="417">
        <f t="shared" si="151"/>
        <v>0</v>
      </c>
      <c r="F536" s="417">
        <f t="shared" si="151"/>
        <v>0</v>
      </c>
      <c r="G536" s="478">
        <f t="shared" si="151"/>
        <v>0</v>
      </c>
      <c r="H536" s="417">
        <f t="shared" si="151"/>
        <v>0</v>
      </c>
      <c r="I536" s="417">
        <f t="shared" si="151"/>
        <v>0</v>
      </c>
      <c r="J536" s="417">
        <f t="shared" si="151"/>
        <v>0</v>
      </c>
      <c r="K536" s="417">
        <f t="shared" si="151"/>
        <v>0</v>
      </c>
      <c r="L536" s="478">
        <f t="shared" si="151"/>
        <v>0</v>
      </c>
      <c r="M536" s="417">
        <f t="shared" si="151"/>
        <v>0</v>
      </c>
      <c r="N536" s="417">
        <f t="shared" si="151"/>
        <v>0</v>
      </c>
      <c r="O536" s="417">
        <f t="shared" si="151"/>
        <v>0</v>
      </c>
      <c r="P536" s="417">
        <f t="shared" si="151"/>
        <v>0</v>
      </c>
      <c r="Q536" s="478">
        <f t="shared" si="151"/>
        <v>0</v>
      </c>
    </row>
    <row r="537" spans="1:17" x14ac:dyDescent="0.25">
      <c r="A537" s="107" t="s">
        <v>2</v>
      </c>
      <c r="B537" s="4"/>
      <c r="C537" s="417">
        <f t="shared" ref="C537:Q537" si="152">ROUND(C12+C36+C106-C164-C198-C248-C304-C360-C410-C435-C469-C511,3)</f>
        <v>0</v>
      </c>
      <c r="D537" s="417">
        <f t="shared" si="152"/>
        <v>0</v>
      </c>
      <c r="E537" s="417">
        <f t="shared" si="152"/>
        <v>0</v>
      </c>
      <c r="F537" s="417">
        <f t="shared" si="152"/>
        <v>0</v>
      </c>
      <c r="G537" s="478">
        <f t="shared" si="152"/>
        <v>0</v>
      </c>
      <c r="H537" s="417">
        <f t="shared" si="152"/>
        <v>0</v>
      </c>
      <c r="I537" s="417">
        <f t="shared" si="152"/>
        <v>0</v>
      </c>
      <c r="J537" s="417">
        <f t="shared" si="152"/>
        <v>0</v>
      </c>
      <c r="K537" s="417">
        <f t="shared" si="152"/>
        <v>0</v>
      </c>
      <c r="L537" s="478">
        <f t="shared" si="152"/>
        <v>0</v>
      </c>
      <c r="M537" s="417">
        <f t="shared" si="152"/>
        <v>0</v>
      </c>
      <c r="N537" s="417">
        <f t="shared" si="152"/>
        <v>0</v>
      </c>
      <c r="O537" s="417">
        <f t="shared" si="152"/>
        <v>0</v>
      </c>
      <c r="P537" s="417">
        <f t="shared" si="152"/>
        <v>0</v>
      </c>
      <c r="Q537" s="478">
        <f t="shared" si="152"/>
        <v>0</v>
      </c>
    </row>
    <row r="538" spans="1:17" x14ac:dyDescent="0.25">
      <c r="A538" s="107" t="s">
        <v>3</v>
      </c>
      <c r="B538" s="4"/>
      <c r="C538" s="417">
        <f t="shared" ref="C538:Q538" si="153">ROUND(C13+C43+C109-C167-C201-C253-C309-C365-C412-C438-C472-C512,3)</f>
        <v>0</v>
      </c>
      <c r="D538" s="417">
        <f t="shared" si="153"/>
        <v>0</v>
      </c>
      <c r="E538" s="417">
        <f t="shared" si="153"/>
        <v>0</v>
      </c>
      <c r="F538" s="417">
        <f t="shared" si="153"/>
        <v>0</v>
      </c>
      <c r="G538" s="478">
        <f t="shared" si="153"/>
        <v>0</v>
      </c>
      <c r="H538" s="417">
        <f t="shared" si="153"/>
        <v>0</v>
      </c>
      <c r="I538" s="417">
        <f t="shared" si="153"/>
        <v>0</v>
      </c>
      <c r="J538" s="417">
        <f t="shared" si="153"/>
        <v>0</v>
      </c>
      <c r="K538" s="417">
        <f t="shared" si="153"/>
        <v>0</v>
      </c>
      <c r="L538" s="478">
        <f t="shared" si="153"/>
        <v>0</v>
      </c>
      <c r="M538" s="417">
        <f t="shared" si="153"/>
        <v>0</v>
      </c>
      <c r="N538" s="417">
        <f t="shared" si="153"/>
        <v>0</v>
      </c>
      <c r="O538" s="417">
        <f t="shared" si="153"/>
        <v>0</v>
      </c>
      <c r="P538" s="417">
        <f t="shared" si="153"/>
        <v>0</v>
      </c>
      <c r="Q538" s="478">
        <f t="shared" si="153"/>
        <v>0</v>
      </c>
    </row>
    <row r="539" spans="1:17" x14ac:dyDescent="0.25">
      <c r="A539" s="107" t="s">
        <v>4</v>
      </c>
      <c r="B539" s="4"/>
      <c r="C539" s="417">
        <f t="shared" ref="C539:Q539" si="154">ROUND(C14+C50+C112-C170-C204-C258-C314-C370-C414-C441-C475-C513,3)</f>
        <v>0</v>
      </c>
      <c r="D539" s="417">
        <f t="shared" si="154"/>
        <v>0</v>
      </c>
      <c r="E539" s="417">
        <f t="shared" si="154"/>
        <v>0</v>
      </c>
      <c r="F539" s="417">
        <f t="shared" si="154"/>
        <v>0</v>
      </c>
      <c r="G539" s="478">
        <f t="shared" si="154"/>
        <v>0</v>
      </c>
      <c r="H539" s="417">
        <f t="shared" si="154"/>
        <v>0</v>
      </c>
      <c r="I539" s="417">
        <f t="shared" si="154"/>
        <v>0</v>
      </c>
      <c r="J539" s="417">
        <f t="shared" si="154"/>
        <v>0</v>
      </c>
      <c r="K539" s="417">
        <f t="shared" si="154"/>
        <v>0</v>
      </c>
      <c r="L539" s="478">
        <f t="shared" si="154"/>
        <v>0</v>
      </c>
      <c r="M539" s="417">
        <f t="shared" si="154"/>
        <v>0</v>
      </c>
      <c r="N539" s="417">
        <f t="shared" si="154"/>
        <v>0</v>
      </c>
      <c r="O539" s="417">
        <f t="shared" si="154"/>
        <v>0</v>
      </c>
      <c r="P539" s="417">
        <f t="shared" si="154"/>
        <v>0</v>
      </c>
      <c r="Q539" s="478">
        <f t="shared" si="154"/>
        <v>0</v>
      </c>
    </row>
    <row r="540" spans="1:17" x14ac:dyDescent="0.25">
      <c r="A540" s="107" t="s">
        <v>5</v>
      </c>
      <c r="B540" s="4"/>
      <c r="C540" s="417">
        <f t="shared" ref="C540:Q540" si="155">ROUND(C15+C57+C115-C173-C207-C263-C319-C375-C416-C444-C478-C514,3)</f>
        <v>0</v>
      </c>
      <c r="D540" s="417">
        <f t="shared" si="155"/>
        <v>0</v>
      </c>
      <c r="E540" s="417">
        <f t="shared" si="155"/>
        <v>0</v>
      </c>
      <c r="F540" s="417">
        <f t="shared" si="155"/>
        <v>0</v>
      </c>
      <c r="G540" s="478">
        <f t="shared" si="155"/>
        <v>0</v>
      </c>
      <c r="H540" s="417">
        <f t="shared" si="155"/>
        <v>0</v>
      </c>
      <c r="I540" s="417">
        <f t="shared" si="155"/>
        <v>0</v>
      </c>
      <c r="J540" s="417">
        <f t="shared" si="155"/>
        <v>0</v>
      </c>
      <c r="K540" s="417">
        <f t="shared" si="155"/>
        <v>0</v>
      </c>
      <c r="L540" s="478">
        <f t="shared" si="155"/>
        <v>0</v>
      </c>
      <c r="M540" s="417">
        <f t="shared" si="155"/>
        <v>0</v>
      </c>
      <c r="N540" s="417">
        <f t="shared" si="155"/>
        <v>0</v>
      </c>
      <c r="O540" s="417">
        <f t="shared" si="155"/>
        <v>0</v>
      </c>
      <c r="P540" s="417">
        <f t="shared" si="155"/>
        <v>0</v>
      </c>
      <c r="Q540" s="478">
        <f t="shared" si="155"/>
        <v>0</v>
      </c>
    </row>
    <row r="541" spans="1:17" x14ac:dyDescent="0.25">
      <c r="A541" s="107" t="s">
        <v>6</v>
      </c>
      <c r="B541" s="4"/>
      <c r="C541" s="417">
        <f t="shared" ref="C541:Q541" si="156">ROUND(C16+C64+C118-C176-C210-C268-C324-C380-C418-C447-C481-C515,3)</f>
        <v>0</v>
      </c>
      <c r="D541" s="417">
        <f t="shared" si="156"/>
        <v>0</v>
      </c>
      <c r="E541" s="417">
        <f t="shared" si="156"/>
        <v>0</v>
      </c>
      <c r="F541" s="417">
        <f t="shared" si="156"/>
        <v>0</v>
      </c>
      <c r="G541" s="478">
        <f t="shared" si="156"/>
        <v>0</v>
      </c>
      <c r="H541" s="417">
        <f t="shared" si="156"/>
        <v>0</v>
      </c>
      <c r="I541" s="417">
        <f t="shared" si="156"/>
        <v>0</v>
      </c>
      <c r="J541" s="417">
        <f t="shared" si="156"/>
        <v>0</v>
      </c>
      <c r="K541" s="417">
        <f t="shared" si="156"/>
        <v>0</v>
      </c>
      <c r="L541" s="478">
        <f t="shared" si="156"/>
        <v>0</v>
      </c>
      <c r="M541" s="417">
        <f t="shared" si="156"/>
        <v>0</v>
      </c>
      <c r="N541" s="417">
        <f t="shared" si="156"/>
        <v>0</v>
      </c>
      <c r="O541" s="417">
        <f t="shared" si="156"/>
        <v>0</v>
      </c>
      <c r="P541" s="417">
        <f t="shared" si="156"/>
        <v>0</v>
      </c>
      <c r="Q541" s="478">
        <f t="shared" si="156"/>
        <v>0</v>
      </c>
    </row>
    <row r="542" spans="1:17" x14ac:dyDescent="0.25">
      <c r="A542" s="107" t="s">
        <v>7</v>
      </c>
      <c r="B542" s="4"/>
      <c r="C542" s="417">
        <f t="shared" ref="C542:Q542" si="157">ROUND(C17+C71+C121-C179-C213-C273-C329-C385-C420-C450-C484-C516,3)</f>
        <v>0</v>
      </c>
      <c r="D542" s="417">
        <f t="shared" si="157"/>
        <v>0</v>
      </c>
      <c r="E542" s="417">
        <f t="shared" si="157"/>
        <v>0</v>
      </c>
      <c r="F542" s="417">
        <f t="shared" si="157"/>
        <v>0</v>
      </c>
      <c r="G542" s="478">
        <f t="shared" si="157"/>
        <v>0</v>
      </c>
      <c r="H542" s="417">
        <f t="shared" si="157"/>
        <v>0</v>
      </c>
      <c r="I542" s="417">
        <f t="shared" si="157"/>
        <v>0</v>
      </c>
      <c r="J542" s="417">
        <f t="shared" si="157"/>
        <v>0</v>
      </c>
      <c r="K542" s="417">
        <f t="shared" si="157"/>
        <v>0</v>
      </c>
      <c r="L542" s="478">
        <f t="shared" si="157"/>
        <v>0</v>
      </c>
      <c r="M542" s="417">
        <f t="shared" si="157"/>
        <v>0</v>
      </c>
      <c r="N542" s="417">
        <f t="shared" si="157"/>
        <v>0</v>
      </c>
      <c r="O542" s="417">
        <f t="shared" si="157"/>
        <v>0</v>
      </c>
      <c r="P542" s="417">
        <f t="shared" si="157"/>
        <v>0</v>
      </c>
      <c r="Q542" s="478">
        <f t="shared" si="157"/>
        <v>0</v>
      </c>
    </row>
    <row r="543" spans="1:17" x14ac:dyDescent="0.25">
      <c r="A543" s="107" t="s">
        <v>8</v>
      </c>
      <c r="B543" s="4"/>
      <c r="C543" s="417">
        <f t="shared" ref="C543:Q543" si="158">ROUND(C18+C78+C124-C182-C216-C278-C334-C390-C422-C453-C487-C517,3)</f>
        <v>0</v>
      </c>
      <c r="D543" s="417">
        <f t="shared" si="158"/>
        <v>0</v>
      </c>
      <c r="E543" s="417">
        <f t="shared" si="158"/>
        <v>0</v>
      </c>
      <c r="F543" s="417">
        <f t="shared" si="158"/>
        <v>0</v>
      </c>
      <c r="G543" s="478">
        <f t="shared" si="158"/>
        <v>0</v>
      </c>
      <c r="H543" s="417">
        <f t="shared" si="158"/>
        <v>0</v>
      </c>
      <c r="I543" s="417">
        <f t="shared" si="158"/>
        <v>0</v>
      </c>
      <c r="J543" s="417">
        <f t="shared" si="158"/>
        <v>0</v>
      </c>
      <c r="K543" s="417">
        <f t="shared" si="158"/>
        <v>0</v>
      </c>
      <c r="L543" s="478">
        <f t="shared" si="158"/>
        <v>0</v>
      </c>
      <c r="M543" s="417">
        <f t="shared" si="158"/>
        <v>0</v>
      </c>
      <c r="N543" s="417">
        <f t="shared" si="158"/>
        <v>0</v>
      </c>
      <c r="O543" s="417">
        <f t="shared" si="158"/>
        <v>0</v>
      </c>
      <c r="P543" s="417">
        <f t="shared" si="158"/>
        <v>0</v>
      </c>
      <c r="Q543" s="478">
        <f t="shared" si="158"/>
        <v>0</v>
      </c>
    </row>
    <row r="544" spans="1:17" x14ac:dyDescent="0.25">
      <c r="A544" s="107" t="s">
        <v>9</v>
      </c>
      <c r="B544" s="4"/>
      <c r="C544" s="417">
        <f t="shared" ref="C544:Q544" si="159">ROUND(C19+C85+C127-C185-C219-C283-C339-C395-C424-C456-C490-C518,3)</f>
        <v>0</v>
      </c>
      <c r="D544" s="417">
        <f t="shared" si="159"/>
        <v>0</v>
      </c>
      <c r="E544" s="417">
        <f t="shared" si="159"/>
        <v>0</v>
      </c>
      <c r="F544" s="417">
        <f t="shared" si="159"/>
        <v>0</v>
      </c>
      <c r="G544" s="478">
        <f t="shared" si="159"/>
        <v>0</v>
      </c>
      <c r="H544" s="417">
        <f t="shared" si="159"/>
        <v>0</v>
      </c>
      <c r="I544" s="417">
        <f t="shared" si="159"/>
        <v>0</v>
      </c>
      <c r="J544" s="417">
        <f t="shared" si="159"/>
        <v>0</v>
      </c>
      <c r="K544" s="417">
        <f t="shared" si="159"/>
        <v>0</v>
      </c>
      <c r="L544" s="478">
        <f t="shared" si="159"/>
        <v>0</v>
      </c>
      <c r="M544" s="417">
        <f t="shared" si="159"/>
        <v>0</v>
      </c>
      <c r="N544" s="417">
        <f t="shared" si="159"/>
        <v>0</v>
      </c>
      <c r="O544" s="417">
        <f t="shared" si="159"/>
        <v>0</v>
      </c>
      <c r="P544" s="417">
        <f t="shared" si="159"/>
        <v>0</v>
      </c>
      <c r="Q544" s="478">
        <f t="shared" si="159"/>
        <v>0</v>
      </c>
    </row>
    <row r="545" spans="1:17" x14ac:dyDescent="0.25">
      <c r="A545" s="107" t="s">
        <v>10</v>
      </c>
      <c r="B545" s="4"/>
      <c r="C545" s="417">
        <f t="shared" ref="C545:Q545" si="160">ROUND(C20+C92+C130-C188-C222-C288-C344-C400-C426-C459-C493-C519,3)</f>
        <v>0</v>
      </c>
      <c r="D545" s="417">
        <f t="shared" si="160"/>
        <v>0</v>
      </c>
      <c r="E545" s="417">
        <f t="shared" si="160"/>
        <v>0</v>
      </c>
      <c r="F545" s="417">
        <f t="shared" si="160"/>
        <v>0</v>
      </c>
      <c r="G545" s="478">
        <f t="shared" si="160"/>
        <v>0</v>
      </c>
      <c r="H545" s="417">
        <f t="shared" si="160"/>
        <v>0</v>
      </c>
      <c r="I545" s="417">
        <f t="shared" si="160"/>
        <v>0</v>
      </c>
      <c r="J545" s="417">
        <f t="shared" si="160"/>
        <v>0</v>
      </c>
      <c r="K545" s="417">
        <f t="shared" si="160"/>
        <v>0</v>
      </c>
      <c r="L545" s="478">
        <f t="shared" si="160"/>
        <v>0</v>
      </c>
      <c r="M545" s="417">
        <f t="shared" si="160"/>
        <v>0</v>
      </c>
      <c r="N545" s="417">
        <f t="shared" si="160"/>
        <v>0</v>
      </c>
      <c r="O545" s="417">
        <f t="shared" si="160"/>
        <v>0</v>
      </c>
      <c r="P545" s="417">
        <f t="shared" si="160"/>
        <v>0</v>
      </c>
      <c r="Q545" s="478">
        <f t="shared" si="160"/>
        <v>0</v>
      </c>
    </row>
    <row r="670" ht="15" customHeight="1" x14ac:dyDescent="0.25"/>
  </sheetData>
  <sheetProtection algorithmName="SHA-512" hashValue="lnWmspWNbN93CoC2h0F5NjR3YV0cUuY50OU+1Jo25RXisdr4u7yCyfiMZ5qDaq7wsgy+oOGO7tfmjLL1JoueXg==" saltValue="lvbH158SDV9po+5FMiNOJg==" spinCount="100000" sheet="1" objects="1" scenarios="1"/>
  <mergeCells count="8">
    <mergeCell ref="H7:K7"/>
    <mergeCell ref="Q7:Q8"/>
    <mergeCell ref="M7:P7"/>
    <mergeCell ref="A7:A8"/>
    <mergeCell ref="B7:B8"/>
    <mergeCell ref="G7:G8"/>
    <mergeCell ref="C7:F7"/>
    <mergeCell ref="L7:L8"/>
  </mergeCells>
  <dataValidations count="4">
    <dataValidation type="whole" operator="greaterThan" allowBlank="1" showInputMessage="1" showErrorMessage="1" sqref="M496:P519">
      <formula1>-1000000000</formula1>
    </dataValidation>
    <dataValidation type="decimal" operator="greaterThan" allowBlank="1" showInputMessage="1" showErrorMessage="1" errorTitle="Недопустимое значение" error="Вы ввели недопустимое значение (текст). В ячейках допускает ввод только числовых значений." sqref="Q26:Q190 G26:G190 L26:L190">
      <formula1>-1000000000</formula1>
    </dataValidation>
    <dataValidation type="decimal" operator="greaterThan" allowBlank="1" showInputMessage="1" showErrorMessage="1" sqref="I186:I187 N183:N184 C102:C495 E102:F495 D102:D157 D159:D160 D162:D163 D165:D166 D168:D169 D171:D172 D174:D175 D177:D178 D180:D181 D183:D184 D186:D187 I132:I157 N423 D427:D495 I159:I160 I162:I163 I165:I166 I168:I169 I171:I172 I174:I175 I177:I178 I180:I181 I183:I184 N132:N157 I425 N186:N187 N159:N160 N162:N163 N165:N166 N168:N169 N171:N172 N174:N175 N177:N178 N180:N181 D189:D405 D407 D409 D411 D413 D415 D417 D419 D421 D423 D425 I189:I405 I407 I409 I411 I413 I415 I417 I419 I421 I423 N189:N405 I427:I495 N425 N407 N409 N411 N413 N415 N417 N419 N421 H102:K103 H105:K106 H108:K109 H111:K112 H114:K115 H117:K118 H120:K121 H123:K124 H126:K127 H129:K130 M102:P103 M105:P106 M108:P109 M111:P112 M114:P115 M117:P118 M120:P121 M123:P124 M126:P127 M129:P130 J132:K495 H132:H495 O132:P495 M132:M495 N427:N495">
      <formula1>-1000000000</formula1>
    </dataValidation>
    <dataValidation type="decimal" allowBlank="1" showInputMessage="1" showErrorMessage="1" sqref="G407 L407 Q407 G409 L409 Q409 G411 L411 Q411 G413 L413 Q413 G415 L415 Q415 G417 L417 Q417 G419 L419 Q419 G421 L421 Q421 G423 L423 Q423 G425 L425 Q425 G427 L427 Q427">
      <formula1>-1000000000</formula1>
      <formula2>1000000000000000</formula2>
    </dataValidation>
  </dataValidations>
  <pageMargins left="0.7" right="0.7" top="0.75" bottom="0.75" header="0.51180555555555496" footer="0.51180555555555496"/>
  <pageSetup paperSize="9"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summaryRight="0"/>
  </sheetPr>
  <dimension ref="A1:T670"/>
  <sheetViews>
    <sheetView showGridLines="0" zoomScale="55" zoomScaleNormal="55" workbookViewId="0">
      <pane xSplit="2" ySplit="8" topLeftCell="C408" activePane="bottomRight" state="frozen"/>
      <selection pane="topRight" activeCell="C1" sqref="C1"/>
      <selection pane="bottomLeft" activeCell="A9" sqref="A9"/>
      <selection pane="bottomRight" activeCell="A508" sqref="A508:XFD508"/>
    </sheetView>
  </sheetViews>
  <sheetFormatPr defaultRowHeight="15" outlineLevelRow="3" x14ac:dyDescent="0.25"/>
  <cols>
    <col min="1" max="1" width="53.5703125" style="19" customWidth="1"/>
    <col min="2" max="2" width="11.5703125" customWidth="1"/>
    <col min="3" max="17" width="13.7109375" customWidth="1"/>
  </cols>
  <sheetData>
    <row r="1" spans="1:20" ht="15" customHeight="1" outlineLevel="1" x14ac:dyDescent="0.25">
      <c r="A1" s="42"/>
      <c r="B1" s="43" t="s">
        <v>24</v>
      </c>
      <c r="R1" s="4"/>
    </row>
    <row r="2" spans="1:20" ht="15" customHeight="1" outlineLevel="1" x14ac:dyDescent="0.25">
      <c r="A2" s="41" t="s">
        <v>23</v>
      </c>
      <c r="B2" s="38"/>
      <c r="R2" s="13"/>
    </row>
    <row r="3" spans="1:20" ht="15" customHeight="1" outlineLevel="1" x14ac:dyDescent="0.25">
      <c r="A3" s="41" t="s">
        <v>125</v>
      </c>
      <c r="B3" s="170"/>
      <c r="R3" s="13"/>
    </row>
    <row r="4" spans="1:20" ht="15" customHeight="1" outlineLevel="1" x14ac:dyDescent="0.25">
      <c r="A4" s="19" t="s">
        <v>85</v>
      </c>
      <c r="R4" s="13"/>
    </row>
    <row r="5" spans="1:20" ht="15" customHeight="1" outlineLevel="1" x14ac:dyDescent="0.25">
      <c r="E5" s="14"/>
      <c r="F5" s="14"/>
      <c r="L5" s="14"/>
      <c r="R5" s="13"/>
      <c r="S5" s="13"/>
      <c r="T5" s="13"/>
    </row>
    <row r="6" spans="1:20" ht="15" customHeight="1" thickBot="1" x14ac:dyDescent="0.3">
      <c r="S6" s="13"/>
      <c r="T6" s="13"/>
    </row>
    <row r="7" spans="1:20" ht="15" customHeight="1" x14ac:dyDescent="0.25">
      <c r="A7" s="612" t="s">
        <v>38</v>
      </c>
      <c r="B7" s="614" t="s">
        <v>86</v>
      </c>
      <c r="C7" s="609" t="str">
        <f>YEAR(Test_date)&amp;" год"</f>
        <v>2021 год</v>
      </c>
      <c r="D7" s="604"/>
      <c r="E7" s="604"/>
      <c r="F7" s="611"/>
      <c r="G7" s="607" t="str">
        <f>C7</f>
        <v>2021 год</v>
      </c>
      <c r="H7" s="603" t="str">
        <f>(LEFT(C7,4)+1)&amp;" год"</f>
        <v>2022 год</v>
      </c>
      <c r="I7" s="604"/>
      <c r="J7" s="604"/>
      <c r="K7" s="605"/>
      <c r="L7" s="607" t="str">
        <f>H7</f>
        <v>2022 год</v>
      </c>
      <c r="M7" s="603" t="str">
        <f>(LEFT(H7,4)+1)&amp;" год"</f>
        <v>2023 год</v>
      </c>
      <c r="N7" s="604"/>
      <c r="O7" s="604"/>
      <c r="P7" s="605"/>
      <c r="Q7" s="607" t="s">
        <v>29</v>
      </c>
      <c r="S7" s="13"/>
      <c r="T7" s="13"/>
    </row>
    <row r="8" spans="1:20" ht="15" customHeight="1" thickBot="1" x14ac:dyDescent="0.3">
      <c r="A8" s="613"/>
      <c r="B8" s="615"/>
      <c r="C8" s="46" t="s">
        <v>12</v>
      </c>
      <c r="D8" s="47" t="s">
        <v>13</v>
      </c>
      <c r="E8" s="47" t="s">
        <v>14</v>
      </c>
      <c r="F8" s="48" t="s">
        <v>15</v>
      </c>
      <c r="G8" s="608"/>
      <c r="H8" s="46" t="s">
        <v>12</v>
      </c>
      <c r="I8" s="47" t="s">
        <v>13</v>
      </c>
      <c r="J8" s="47" t="s">
        <v>14</v>
      </c>
      <c r="K8" s="48" t="s">
        <v>15</v>
      </c>
      <c r="L8" s="608"/>
      <c r="M8" s="46" t="s">
        <v>12</v>
      </c>
      <c r="N8" s="47" t="s">
        <v>13</v>
      </c>
      <c r="O8" s="47" t="s">
        <v>14</v>
      </c>
      <c r="P8" s="49" t="s">
        <v>15</v>
      </c>
      <c r="Q8" s="608"/>
      <c r="S8" s="13"/>
      <c r="T8" s="13"/>
    </row>
    <row r="9" spans="1:20" s="13" customFormat="1" ht="15" customHeight="1" x14ac:dyDescent="0.25">
      <c r="A9" s="257" t="s">
        <v>88</v>
      </c>
      <c r="B9" s="479" t="s">
        <v>189</v>
      </c>
      <c r="C9" s="518">
        <f>ROUND(C13+C12+C11+C10+C14+C15+C16+C17+C18+C19+C20,3)</f>
        <v>72.403000000000006</v>
      </c>
      <c r="D9" s="519">
        <f>ROUND(D13+D12+D11+D10+D14+D15+D16+D17+D18+D19+D20,3)</f>
        <v>26.75</v>
      </c>
      <c r="E9" s="259">
        <f>ROUND(E13+E12+E11+E10+E14+E15+E16+E17+E18+E19+E20,3)</f>
        <v>22.420999999999999</v>
      </c>
      <c r="F9" s="260">
        <f>ROUND(F13+F12+F11+F10+F14+F15+F16+F17+F18+F19+F20,3)</f>
        <v>10.959</v>
      </c>
      <c r="G9" s="261">
        <f>ROUND(G10+G11+G12+G13+G14+G15+G16+G17+G18+G19+G20,3)</f>
        <v>72.403000000000006</v>
      </c>
      <c r="H9" s="258">
        <f>ROUND(H13+H12+H11+H10+H14+H15+H16+H17+H18+H19+H20,3)</f>
        <v>33.104999999999997</v>
      </c>
      <c r="I9" s="259">
        <f>ROUND(I13+I12+I11+I10+I14+I15+I16+I17+I18+I19+I20,3)</f>
        <v>10.222</v>
      </c>
      <c r="J9" s="259">
        <f>ROUND(J13+J12+J11+J10+J14+J15+J16+J17+J18+J19+J20,3)</f>
        <v>22.021000000000001</v>
      </c>
      <c r="K9" s="260">
        <f>ROUND(K13+K12+K11+K10+K14+K15+K16+K17+K18+K19+K20,3)</f>
        <v>9.048</v>
      </c>
      <c r="L9" s="261">
        <f>ROUND(L10+L11+L12+L13+L14+L15+L16+L17+L18+L19+L20,3)</f>
        <v>33.104999999999997</v>
      </c>
      <c r="M9" s="258">
        <f>ROUND(M13+M12+M11+M10+M14+M15+M16+M17+M18+M19+M20,3)</f>
        <v>28.701000000000001</v>
      </c>
      <c r="N9" s="259">
        <f>ROUND(N13+N12+N11+N10+N14+N15+N16+N17+N18+N19+N20,3)</f>
        <v>8.1980000000000004</v>
      </c>
      <c r="O9" s="259">
        <f>ROUND(O13+O12+O11+O10+O14+O15+O16+O17+O18+O19+O20,3)</f>
        <v>24.445</v>
      </c>
      <c r="P9" s="262">
        <f>ROUND(P13+P12+P11+P10+P14+P15+P16+P17+P18+P19+P20,3)</f>
        <v>11.468</v>
      </c>
      <c r="Q9" s="261">
        <f>ROUND(Q10+Q11+Q12+Q13+Q14+Q15+Q16+Q17+Q18+Q19+Q20,3)</f>
        <v>28.701000000000001</v>
      </c>
    </row>
    <row r="10" spans="1:20" s="19" customFormat="1" ht="15" customHeight="1" outlineLevel="1" x14ac:dyDescent="0.25">
      <c r="A10" s="32" t="s">
        <v>0</v>
      </c>
      <c r="B10" s="480" t="s">
        <v>189</v>
      </c>
      <c r="C10" s="263">
        <f t="shared" ref="C10:C20" si="0">ROUND(G10,3)</f>
        <v>10.75</v>
      </c>
      <c r="D10" s="162">
        <f t="shared" ref="D10:F20" si="1">ROUND(C509,3)</f>
        <v>1E-3</v>
      </c>
      <c r="E10" s="162">
        <f t="shared" si="1"/>
        <v>0.501</v>
      </c>
      <c r="F10" s="163">
        <f t="shared" si="1"/>
        <v>0.36599999999999999</v>
      </c>
      <c r="G10" s="243">
        <f>ROUND('1. Статистика'!AK282,3)</f>
        <v>10.75</v>
      </c>
      <c r="H10" s="161">
        <f t="shared" ref="H10:H20" si="2">ROUND(L10,3)</f>
        <v>0.88200000000000001</v>
      </c>
      <c r="I10" s="162">
        <f t="shared" ref="I10:K20" si="3">ROUND(H509,3)</f>
        <v>3.0000000000000001E-3</v>
      </c>
      <c r="J10" s="162">
        <f t="shared" si="3"/>
        <v>0.503</v>
      </c>
      <c r="K10" s="163">
        <f t="shared" si="3"/>
        <v>0.36799999999999999</v>
      </c>
      <c r="L10" s="243">
        <f t="shared" ref="L10:L20" si="4">ROUND(F509,3)</f>
        <v>0.88200000000000001</v>
      </c>
      <c r="M10" s="161">
        <f t="shared" ref="M10:M20" si="5">ROUND(Q10,3)</f>
        <v>0.88400000000000001</v>
      </c>
      <c r="N10" s="162">
        <f t="shared" ref="N10:P20" si="6">ROUND(M509,3)</f>
        <v>3.0000000000000001E-3</v>
      </c>
      <c r="O10" s="162">
        <f t="shared" si="6"/>
        <v>0.503</v>
      </c>
      <c r="P10" s="164">
        <f t="shared" si="6"/>
        <v>0.36699999999999999</v>
      </c>
      <c r="Q10" s="243">
        <f t="shared" ref="Q10:Q20" si="7">ROUND(K509,3)</f>
        <v>0.88400000000000001</v>
      </c>
    </row>
    <row r="11" spans="1:20" s="19" customFormat="1" ht="15" customHeight="1" outlineLevel="1" x14ac:dyDescent="0.25">
      <c r="A11" s="32" t="s">
        <v>1</v>
      </c>
      <c r="B11" s="480" t="s">
        <v>189</v>
      </c>
      <c r="C11" s="263">
        <f t="shared" si="0"/>
        <v>0</v>
      </c>
      <c r="D11" s="162">
        <f t="shared" si="1"/>
        <v>0</v>
      </c>
      <c r="E11" s="162">
        <f t="shared" si="1"/>
        <v>0.41899999999999998</v>
      </c>
      <c r="F11" s="163">
        <f t="shared" si="1"/>
        <v>0.51900000000000002</v>
      </c>
      <c r="G11" s="243">
        <f>ROUND('1. Статистика'!AK283,3)</f>
        <v>0</v>
      </c>
      <c r="H11" s="161">
        <f t="shared" si="2"/>
        <v>1E-3</v>
      </c>
      <c r="I11" s="162">
        <f t="shared" si="3"/>
        <v>1E-3</v>
      </c>
      <c r="J11" s="162">
        <f t="shared" si="3"/>
        <v>0.42</v>
      </c>
      <c r="K11" s="163">
        <f t="shared" si="3"/>
        <v>0.52</v>
      </c>
      <c r="L11" s="243">
        <f t="shared" si="4"/>
        <v>1E-3</v>
      </c>
      <c r="M11" s="161">
        <f t="shared" si="5"/>
        <v>0</v>
      </c>
      <c r="N11" s="162">
        <f t="shared" si="6"/>
        <v>0</v>
      </c>
      <c r="O11" s="162">
        <f t="shared" si="6"/>
        <v>0.41899999999999998</v>
      </c>
      <c r="P11" s="164">
        <f t="shared" si="6"/>
        <v>0.51900000000000002</v>
      </c>
      <c r="Q11" s="243">
        <f t="shared" si="7"/>
        <v>0</v>
      </c>
    </row>
    <row r="12" spans="1:20" s="19" customFormat="1" ht="15" customHeight="1" outlineLevel="1" x14ac:dyDescent="0.25">
      <c r="A12" s="32" t="s">
        <v>2</v>
      </c>
      <c r="B12" s="480" t="s">
        <v>189</v>
      </c>
      <c r="C12" s="263">
        <f t="shared" si="0"/>
        <v>19.420000000000002</v>
      </c>
      <c r="D12" s="162">
        <f t="shared" si="1"/>
        <v>0.14499999999999999</v>
      </c>
      <c r="E12" s="162">
        <f t="shared" si="1"/>
        <v>1.05</v>
      </c>
      <c r="F12" s="163">
        <f t="shared" si="1"/>
        <v>2.1120000000000001</v>
      </c>
      <c r="G12" s="243">
        <f>ROUND('1. Статистика'!AK284,3)</f>
        <v>19.420000000000002</v>
      </c>
      <c r="H12" s="161">
        <f t="shared" si="2"/>
        <v>2.629</v>
      </c>
      <c r="I12" s="162">
        <f t="shared" si="3"/>
        <v>0.14599999999999999</v>
      </c>
      <c r="J12" s="162">
        <f t="shared" si="3"/>
        <v>1.0509999999999999</v>
      </c>
      <c r="K12" s="163">
        <f t="shared" si="3"/>
        <v>2.113</v>
      </c>
      <c r="L12" s="243">
        <f t="shared" si="4"/>
        <v>2.629</v>
      </c>
      <c r="M12" s="161">
        <f t="shared" si="5"/>
        <v>2.63</v>
      </c>
      <c r="N12" s="162">
        <f t="shared" si="6"/>
        <v>0.14699999999999999</v>
      </c>
      <c r="O12" s="162">
        <f t="shared" si="6"/>
        <v>1.052</v>
      </c>
      <c r="P12" s="164">
        <f t="shared" si="6"/>
        <v>2.1120000000000001</v>
      </c>
      <c r="Q12" s="243">
        <f t="shared" si="7"/>
        <v>2.63</v>
      </c>
    </row>
    <row r="13" spans="1:20" s="19" customFormat="1" ht="15" customHeight="1" outlineLevel="1" x14ac:dyDescent="0.25">
      <c r="A13" s="32" t="s">
        <v>3</v>
      </c>
      <c r="B13" s="480" t="s">
        <v>189</v>
      </c>
      <c r="C13" s="263">
        <f t="shared" si="0"/>
        <v>39.024999999999999</v>
      </c>
      <c r="D13" s="162">
        <f t="shared" si="1"/>
        <v>23.425000000000001</v>
      </c>
      <c r="E13" s="162">
        <f t="shared" si="1"/>
        <v>17.125</v>
      </c>
      <c r="F13" s="163">
        <f t="shared" si="1"/>
        <v>4.7569999999999997</v>
      </c>
      <c r="G13" s="243">
        <f>ROUND('1. Статистика'!AK285,3)</f>
        <v>39.024999999999999</v>
      </c>
      <c r="H13" s="161">
        <f t="shared" si="2"/>
        <v>21.678000000000001</v>
      </c>
      <c r="I13" s="162">
        <f t="shared" si="3"/>
        <v>6.0780000000000003</v>
      </c>
      <c r="J13" s="162">
        <f t="shared" si="3"/>
        <v>15.4</v>
      </c>
      <c r="K13" s="163">
        <f t="shared" si="3"/>
        <v>1.3480000000000001</v>
      </c>
      <c r="L13" s="243">
        <f t="shared" si="4"/>
        <v>21.678000000000001</v>
      </c>
      <c r="M13" s="161">
        <f t="shared" si="5"/>
        <v>17.23</v>
      </c>
      <c r="N13" s="162">
        <f t="shared" si="6"/>
        <v>1.63</v>
      </c>
      <c r="O13" s="162">
        <f t="shared" si="6"/>
        <v>15.4</v>
      </c>
      <c r="P13" s="164">
        <f t="shared" si="6"/>
        <v>1.3480000000000001</v>
      </c>
      <c r="Q13" s="243">
        <f t="shared" si="7"/>
        <v>17.23</v>
      </c>
    </row>
    <row r="14" spans="1:20" s="19" customFormat="1" ht="15" customHeight="1" outlineLevel="1" x14ac:dyDescent="0.25">
      <c r="A14" s="32" t="s">
        <v>4</v>
      </c>
      <c r="B14" s="480" t="s">
        <v>189</v>
      </c>
      <c r="C14" s="263">
        <f t="shared" si="0"/>
        <v>2.0640000000000001</v>
      </c>
      <c r="D14" s="162">
        <f t="shared" si="1"/>
        <v>2.0640000000000001</v>
      </c>
      <c r="E14" s="162">
        <f t="shared" si="1"/>
        <v>2.0739999999999998</v>
      </c>
      <c r="F14" s="163">
        <f t="shared" si="1"/>
        <v>1.974</v>
      </c>
      <c r="G14" s="243">
        <f>ROUND('1. Статистика'!AK286,3)</f>
        <v>2.0640000000000001</v>
      </c>
      <c r="H14" s="161">
        <f t="shared" si="2"/>
        <v>1.9670000000000001</v>
      </c>
      <c r="I14" s="162">
        <f t="shared" si="3"/>
        <v>1.9670000000000001</v>
      </c>
      <c r="J14" s="162">
        <f t="shared" si="3"/>
        <v>1.9770000000000001</v>
      </c>
      <c r="K14" s="163">
        <f t="shared" si="3"/>
        <v>1.877</v>
      </c>
      <c r="L14" s="243">
        <f t="shared" si="4"/>
        <v>1.9670000000000001</v>
      </c>
      <c r="M14" s="161">
        <f t="shared" si="5"/>
        <v>1.87</v>
      </c>
      <c r="N14" s="162">
        <f t="shared" si="6"/>
        <v>1.87</v>
      </c>
      <c r="O14" s="162">
        <f t="shared" si="6"/>
        <v>1.88</v>
      </c>
      <c r="P14" s="164">
        <f t="shared" si="6"/>
        <v>1.78</v>
      </c>
      <c r="Q14" s="243">
        <f t="shared" si="7"/>
        <v>1.87</v>
      </c>
    </row>
    <row r="15" spans="1:20" s="19" customFormat="1" ht="15" customHeight="1" outlineLevel="1" x14ac:dyDescent="0.25">
      <c r="A15" s="32" t="s">
        <v>5</v>
      </c>
      <c r="B15" s="480" t="s">
        <v>189</v>
      </c>
      <c r="C15" s="263">
        <f t="shared" si="0"/>
        <v>0</v>
      </c>
      <c r="D15" s="162">
        <f t="shared" si="1"/>
        <v>0</v>
      </c>
      <c r="E15" s="162">
        <f t="shared" si="1"/>
        <v>0</v>
      </c>
      <c r="F15" s="163">
        <f t="shared" si="1"/>
        <v>0</v>
      </c>
      <c r="G15" s="243">
        <f>ROUND('1. Статистика'!AK287,3)</f>
        <v>0</v>
      </c>
      <c r="H15" s="161">
        <f t="shared" si="2"/>
        <v>0</v>
      </c>
      <c r="I15" s="162">
        <f t="shared" si="3"/>
        <v>0</v>
      </c>
      <c r="J15" s="162">
        <f t="shared" si="3"/>
        <v>0</v>
      </c>
      <c r="K15" s="163">
        <f t="shared" si="3"/>
        <v>0</v>
      </c>
      <c r="L15" s="243">
        <f t="shared" si="4"/>
        <v>0</v>
      </c>
      <c r="M15" s="161">
        <f t="shared" si="5"/>
        <v>0</v>
      </c>
      <c r="N15" s="162">
        <f t="shared" si="6"/>
        <v>0</v>
      </c>
      <c r="O15" s="162">
        <f t="shared" si="6"/>
        <v>0</v>
      </c>
      <c r="P15" s="164">
        <f t="shared" si="6"/>
        <v>0</v>
      </c>
      <c r="Q15" s="243">
        <f t="shared" si="7"/>
        <v>0</v>
      </c>
    </row>
    <row r="16" spans="1:20" s="19" customFormat="1" ht="15" customHeight="1" outlineLevel="1" x14ac:dyDescent="0.25">
      <c r="A16" s="32" t="s">
        <v>6</v>
      </c>
      <c r="B16" s="480" t="s">
        <v>189</v>
      </c>
      <c r="C16" s="263">
        <f t="shared" si="0"/>
        <v>0</v>
      </c>
      <c r="D16" s="162">
        <f t="shared" si="1"/>
        <v>0</v>
      </c>
      <c r="E16" s="162">
        <f t="shared" si="1"/>
        <v>0</v>
      </c>
      <c r="F16" s="163">
        <f t="shared" si="1"/>
        <v>0</v>
      </c>
      <c r="G16" s="243">
        <f>ROUND('1. Статистика'!AK288,3)</f>
        <v>0</v>
      </c>
      <c r="H16" s="161">
        <f t="shared" si="2"/>
        <v>0</v>
      </c>
      <c r="I16" s="162">
        <f t="shared" si="3"/>
        <v>0</v>
      </c>
      <c r="J16" s="162">
        <f t="shared" si="3"/>
        <v>0</v>
      </c>
      <c r="K16" s="163">
        <f t="shared" si="3"/>
        <v>0</v>
      </c>
      <c r="L16" s="243">
        <f t="shared" si="4"/>
        <v>0</v>
      </c>
      <c r="M16" s="161">
        <f t="shared" si="5"/>
        <v>0</v>
      </c>
      <c r="N16" s="162">
        <f t="shared" si="6"/>
        <v>0</v>
      </c>
      <c r="O16" s="162">
        <f t="shared" si="6"/>
        <v>0</v>
      </c>
      <c r="P16" s="164">
        <f t="shared" si="6"/>
        <v>0</v>
      </c>
      <c r="Q16" s="243">
        <f t="shared" si="7"/>
        <v>0</v>
      </c>
    </row>
    <row r="17" spans="1:18" s="19" customFormat="1" ht="15" customHeight="1" outlineLevel="1" x14ac:dyDescent="0.25">
      <c r="A17" s="32" t="s">
        <v>7</v>
      </c>
      <c r="B17" s="480" t="s">
        <v>189</v>
      </c>
      <c r="C17" s="263">
        <f t="shared" si="0"/>
        <v>0</v>
      </c>
      <c r="D17" s="162">
        <f t="shared" si="1"/>
        <v>1E-3</v>
      </c>
      <c r="E17" s="162">
        <f t="shared" si="1"/>
        <v>1E-3</v>
      </c>
      <c r="F17" s="163">
        <f t="shared" si="1"/>
        <v>1E-3</v>
      </c>
      <c r="G17" s="243">
        <f>ROUND('1. Статистика'!AK289,3)</f>
        <v>0</v>
      </c>
      <c r="H17" s="161">
        <f t="shared" si="2"/>
        <v>2.819</v>
      </c>
      <c r="I17" s="162">
        <f t="shared" si="3"/>
        <v>0</v>
      </c>
      <c r="J17" s="162">
        <f t="shared" si="3"/>
        <v>0</v>
      </c>
      <c r="K17" s="163">
        <f t="shared" si="3"/>
        <v>1E-3</v>
      </c>
      <c r="L17" s="243">
        <f t="shared" si="4"/>
        <v>2.819</v>
      </c>
      <c r="M17" s="161">
        <f t="shared" si="5"/>
        <v>0.438</v>
      </c>
      <c r="N17" s="162">
        <f t="shared" si="6"/>
        <v>1E-3</v>
      </c>
      <c r="O17" s="162">
        <f t="shared" si="6"/>
        <v>1E-3</v>
      </c>
      <c r="P17" s="164">
        <f t="shared" si="6"/>
        <v>1E-3</v>
      </c>
      <c r="Q17" s="243">
        <f t="shared" si="7"/>
        <v>0.438</v>
      </c>
    </row>
    <row r="18" spans="1:18" s="19" customFormat="1" ht="15" customHeight="1" outlineLevel="1" x14ac:dyDescent="0.25">
      <c r="A18" s="32" t="s">
        <v>8</v>
      </c>
      <c r="B18" s="480" t="s">
        <v>189</v>
      </c>
      <c r="C18" s="263">
        <f t="shared" si="0"/>
        <v>0</v>
      </c>
      <c r="D18" s="162">
        <f t="shared" si="1"/>
        <v>0</v>
      </c>
      <c r="E18" s="162">
        <f t="shared" si="1"/>
        <v>0</v>
      </c>
      <c r="F18" s="163">
        <f t="shared" si="1"/>
        <v>0</v>
      </c>
      <c r="G18" s="243">
        <f>ROUND('1. Статистика'!AK290,3)</f>
        <v>0</v>
      </c>
      <c r="H18" s="161">
        <f t="shared" si="2"/>
        <v>0</v>
      </c>
      <c r="I18" s="162">
        <f t="shared" si="3"/>
        <v>0</v>
      </c>
      <c r="J18" s="162">
        <f t="shared" si="3"/>
        <v>0</v>
      </c>
      <c r="K18" s="163">
        <f t="shared" si="3"/>
        <v>0</v>
      </c>
      <c r="L18" s="243">
        <f t="shared" si="4"/>
        <v>0</v>
      </c>
      <c r="M18" s="161">
        <f t="shared" si="5"/>
        <v>0</v>
      </c>
      <c r="N18" s="162">
        <f t="shared" si="6"/>
        <v>0</v>
      </c>
      <c r="O18" s="162">
        <f t="shared" si="6"/>
        <v>0</v>
      </c>
      <c r="P18" s="164">
        <f t="shared" si="6"/>
        <v>0</v>
      </c>
      <c r="Q18" s="243">
        <f t="shared" si="7"/>
        <v>0</v>
      </c>
    </row>
    <row r="19" spans="1:18" s="19" customFormat="1" ht="15" customHeight="1" outlineLevel="1" x14ac:dyDescent="0.25">
      <c r="A19" s="32" t="s">
        <v>9</v>
      </c>
      <c r="B19" s="480" t="s">
        <v>189</v>
      </c>
      <c r="C19" s="263">
        <f t="shared" si="0"/>
        <v>1.1439999999999999</v>
      </c>
      <c r="D19" s="162">
        <f t="shared" si="1"/>
        <v>1.1140000000000001</v>
      </c>
      <c r="E19" s="162">
        <f t="shared" si="1"/>
        <v>1.2509999999999999</v>
      </c>
      <c r="F19" s="163">
        <f t="shared" si="1"/>
        <v>1.23</v>
      </c>
      <c r="G19" s="243">
        <f>ROUND('1. Статистика'!AK291,3)</f>
        <v>1.1439999999999999</v>
      </c>
      <c r="H19" s="161">
        <f t="shared" si="2"/>
        <v>1.21</v>
      </c>
      <c r="I19" s="162">
        <f t="shared" si="3"/>
        <v>1.18</v>
      </c>
      <c r="J19" s="162">
        <f t="shared" si="3"/>
        <v>1.3169999999999999</v>
      </c>
      <c r="K19" s="163">
        <f t="shared" si="3"/>
        <v>1.6040000000000001</v>
      </c>
      <c r="L19" s="243">
        <f t="shared" si="4"/>
        <v>1.21</v>
      </c>
      <c r="M19" s="161">
        <f t="shared" si="5"/>
        <v>1.5840000000000001</v>
      </c>
      <c r="N19" s="162">
        <f t="shared" si="6"/>
        <v>1.554</v>
      </c>
      <c r="O19" s="162">
        <f t="shared" si="6"/>
        <v>1.6910000000000001</v>
      </c>
      <c r="P19" s="164">
        <f t="shared" si="6"/>
        <v>1.978</v>
      </c>
      <c r="Q19" s="243">
        <f t="shared" si="7"/>
        <v>1.5840000000000001</v>
      </c>
    </row>
    <row r="20" spans="1:18" s="19" customFormat="1" ht="15" customHeight="1" outlineLevel="1" x14ac:dyDescent="0.25">
      <c r="A20" s="32" t="s">
        <v>10</v>
      </c>
      <c r="B20" s="480" t="s">
        <v>189</v>
      </c>
      <c r="C20" s="263">
        <f t="shared" si="0"/>
        <v>0</v>
      </c>
      <c r="D20" s="162">
        <f t="shared" si="1"/>
        <v>0</v>
      </c>
      <c r="E20" s="162">
        <f t="shared" si="1"/>
        <v>0</v>
      </c>
      <c r="F20" s="163">
        <f t="shared" si="1"/>
        <v>0</v>
      </c>
      <c r="G20" s="243">
        <f>ROUND('1. Статистика'!AK292,3)</f>
        <v>0</v>
      </c>
      <c r="H20" s="161">
        <f t="shared" si="2"/>
        <v>1.919</v>
      </c>
      <c r="I20" s="162">
        <f t="shared" si="3"/>
        <v>0.84699999999999998</v>
      </c>
      <c r="J20" s="162">
        <f t="shared" si="3"/>
        <v>1.353</v>
      </c>
      <c r="K20" s="163">
        <f t="shared" si="3"/>
        <v>1.2170000000000001</v>
      </c>
      <c r="L20" s="243">
        <f t="shared" si="4"/>
        <v>1.919</v>
      </c>
      <c r="M20" s="161">
        <f t="shared" si="5"/>
        <v>4.0650000000000004</v>
      </c>
      <c r="N20" s="162">
        <f t="shared" si="6"/>
        <v>2.9929999999999999</v>
      </c>
      <c r="O20" s="162">
        <f t="shared" si="6"/>
        <v>3.4990000000000001</v>
      </c>
      <c r="P20" s="164">
        <f t="shared" si="6"/>
        <v>3.363</v>
      </c>
      <c r="Q20" s="243">
        <f t="shared" si="7"/>
        <v>4.0650000000000004</v>
      </c>
    </row>
    <row r="21" spans="1:18" s="36" customFormat="1" ht="15" customHeight="1" x14ac:dyDescent="0.25">
      <c r="A21" s="254" t="s">
        <v>89</v>
      </c>
      <c r="B21" s="481" t="s">
        <v>189</v>
      </c>
      <c r="C21" s="264">
        <f t="shared" ref="C21:Q21" si="8">ROUND(C22+C29+C36+C43+C50+C57+C64+C71+C78+C85+C92,3)</f>
        <v>0</v>
      </c>
      <c r="D21" s="239">
        <f t="shared" si="8"/>
        <v>0.58699999999999997</v>
      </c>
      <c r="E21" s="239">
        <f t="shared" si="8"/>
        <v>36.469000000000001</v>
      </c>
      <c r="F21" s="240">
        <f t="shared" si="8"/>
        <v>25.928999999999998</v>
      </c>
      <c r="G21" s="160">
        <f t="shared" si="8"/>
        <v>62.984999999999999</v>
      </c>
      <c r="H21" s="238">
        <f t="shared" si="8"/>
        <v>0</v>
      </c>
      <c r="I21" s="239">
        <f t="shared" si="8"/>
        <v>0.42799999999999999</v>
      </c>
      <c r="J21" s="239">
        <f t="shared" si="8"/>
        <v>29.754000000000001</v>
      </c>
      <c r="K21" s="240">
        <f t="shared" si="8"/>
        <v>21.016999999999999</v>
      </c>
      <c r="L21" s="160">
        <f t="shared" si="8"/>
        <v>51.198999999999998</v>
      </c>
      <c r="M21" s="238">
        <f t="shared" si="8"/>
        <v>0</v>
      </c>
      <c r="N21" s="239">
        <f t="shared" si="8"/>
        <v>0.42799999999999999</v>
      </c>
      <c r="O21" s="239">
        <f t="shared" si="8"/>
        <v>29.754000000000001</v>
      </c>
      <c r="P21" s="241">
        <f t="shared" si="8"/>
        <v>21.016999999999999</v>
      </c>
      <c r="Q21" s="160">
        <f t="shared" si="8"/>
        <v>51.198999999999998</v>
      </c>
    </row>
    <row r="22" spans="1:18" ht="15" customHeight="1" outlineLevel="1" x14ac:dyDescent="0.25">
      <c r="A22" s="32" t="s">
        <v>0</v>
      </c>
      <c r="B22" s="482" t="s">
        <v>189</v>
      </c>
      <c r="C22" s="265">
        <f>ROUND($G$22*'1. Статистика'!D357,3)</f>
        <v>0</v>
      </c>
      <c r="D22" s="166">
        <f>ROUND(G22-(C22+E22+F22),3)</f>
        <v>0.58699999999999997</v>
      </c>
      <c r="E22" s="166">
        <f>ROUND($G$22*'1. Статистика'!F357,3)</f>
        <v>6.4539999999999997</v>
      </c>
      <c r="F22" s="166">
        <f>ROUND($G$22*'1. Статистика'!G357,3)</f>
        <v>4.694</v>
      </c>
      <c r="G22" s="244">
        <f>ROUND((G23*G26+G24*G27+G25*G28)/10,3)</f>
        <v>11.734999999999999</v>
      </c>
      <c r="H22" s="165">
        <f>ROUND($L$22*'1. Статистика'!D357,3)</f>
        <v>0</v>
      </c>
      <c r="I22" s="166">
        <f>ROUND(L22-(H22+J22+K22),3)</f>
        <v>0.42799999999999999</v>
      </c>
      <c r="J22" s="166">
        <f>ROUND($L$22*'1. Статистика'!F357,3)</f>
        <v>4.7160000000000002</v>
      </c>
      <c r="K22" s="167">
        <f>ROUND($L$22*'1. Статистика'!G357,3)</f>
        <v>3.43</v>
      </c>
      <c r="L22" s="244">
        <f>ROUND((L23*L26+L24*L27+L25*L28)/10,3)</f>
        <v>8.5739999999999998</v>
      </c>
      <c r="M22" s="165">
        <f>ROUND($Q$22*'1. Статистика'!D357,3)</f>
        <v>0</v>
      </c>
      <c r="N22" s="166">
        <f>ROUND(Q22-(M22+O22+P22),3)</f>
        <v>0.42799999999999999</v>
      </c>
      <c r="O22" s="166">
        <f>ROUND($Q$22*'1. Статистика'!F357,3)</f>
        <v>4.7160000000000002</v>
      </c>
      <c r="P22" s="168">
        <f>ROUND($Q$22*'1. Статистика'!G357,3)</f>
        <v>3.43</v>
      </c>
      <c r="Q22" s="244">
        <f>ROUND((Q23*Q26+Q24*Q27+Q25*Q28)/10,3)</f>
        <v>8.5739999999999998</v>
      </c>
    </row>
    <row r="23" spans="1:18" s="25" customFormat="1" ht="15" customHeight="1" outlineLevel="2" x14ac:dyDescent="0.25">
      <c r="A23" s="33" t="s">
        <v>90</v>
      </c>
      <c r="B23" s="483" t="s">
        <v>32</v>
      </c>
      <c r="C23" s="266"/>
      <c r="D23" s="170"/>
      <c r="E23" s="170"/>
      <c r="F23" s="170"/>
      <c r="G23" s="172">
        <f>ROUND('1. Статистика'!F12,3)</f>
        <v>0.54</v>
      </c>
      <c r="H23" s="169"/>
      <c r="I23" s="170"/>
      <c r="J23" s="170"/>
      <c r="K23" s="171"/>
      <c r="L23" s="172">
        <f>ROUND('1. Статистика'!G12,3)</f>
        <v>0.54</v>
      </c>
      <c r="M23" s="169"/>
      <c r="N23" s="170"/>
      <c r="O23" s="170"/>
      <c r="P23" s="173"/>
      <c r="Q23" s="172">
        <f>ROUND('1. Статистика'!H12,3)</f>
        <v>0.54</v>
      </c>
    </row>
    <row r="24" spans="1:18" s="25" customFormat="1" ht="15" customHeight="1" outlineLevel="2" x14ac:dyDescent="0.25">
      <c r="A24" s="33" t="s">
        <v>91</v>
      </c>
      <c r="B24" s="483" t="s">
        <v>32</v>
      </c>
      <c r="C24" s="266"/>
      <c r="D24" s="170"/>
      <c r="E24" s="170"/>
      <c r="F24" s="170"/>
      <c r="G24" s="172">
        <f>ROUND('1. Статистика'!F13,3)</f>
        <v>2.63</v>
      </c>
      <c r="H24" s="169"/>
      <c r="I24" s="170"/>
      <c r="J24" s="170"/>
      <c r="K24" s="171"/>
      <c r="L24" s="172">
        <f>ROUND('1. Статистика'!G13,3)</f>
        <v>2.63</v>
      </c>
      <c r="M24" s="169"/>
      <c r="N24" s="170"/>
      <c r="O24" s="170"/>
      <c r="P24" s="173"/>
      <c r="Q24" s="172">
        <f>ROUND('1. Статистика'!H13,3)</f>
        <v>2.63</v>
      </c>
    </row>
    <row r="25" spans="1:18" s="25" customFormat="1" ht="15" customHeight="1" outlineLevel="2" x14ac:dyDescent="0.25">
      <c r="A25" s="33" t="s">
        <v>92</v>
      </c>
      <c r="B25" s="483" t="s">
        <v>32</v>
      </c>
      <c r="C25" s="266"/>
      <c r="D25" s="170"/>
      <c r="E25" s="170"/>
      <c r="F25" s="170"/>
      <c r="G25" s="172">
        <f>ROUND('1. Статистика'!F14,3)</f>
        <v>0</v>
      </c>
      <c r="H25" s="169"/>
      <c r="I25" s="170"/>
      <c r="J25" s="170"/>
      <c r="K25" s="171"/>
      <c r="L25" s="172">
        <f>ROUND('1. Статистика'!G14,3)</f>
        <v>0</v>
      </c>
      <c r="M25" s="169"/>
      <c r="N25" s="170"/>
      <c r="O25" s="170"/>
      <c r="P25" s="173"/>
      <c r="Q25" s="172">
        <f>ROUND('1. Статистика'!H14,3)</f>
        <v>0</v>
      </c>
    </row>
    <row r="26" spans="1:18" s="25" customFormat="1" ht="15" customHeight="1" outlineLevel="2" x14ac:dyDescent="0.25">
      <c r="A26" s="33" t="s">
        <v>93</v>
      </c>
      <c r="B26" s="484" t="s">
        <v>50</v>
      </c>
      <c r="C26" s="266"/>
      <c r="D26" s="170"/>
      <c r="E26" s="170"/>
      <c r="F26" s="170"/>
      <c r="G26" s="502">
        <f>ROUND('2. Прогноз. Без корректировки'!G26,3)</f>
        <v>60</v>
      </c>
      <c r="H26" s="169"/>
      <c r="I26" s="170"/>
      <c r="J26" s="170"/>
      <c r="K26" s="171"/>
      <c r="L26" s="502">
        <f>ROUND('2. Прогноз. Без корректировки'!L26,3)</f>
        <v>22.4</v>
      </c>
      <c r="M26" s="169"/>
      <c r="N26" s="170"/>
      <c r="O26" s="170"/>
      <c r="P26" s="173"/>
      <c r="Q26" s="502">
        <f>ROUND('2. Прогноз. Без корректировки'!Q26,3)</f>
        <v>22.4</v>
      </c>
    </row>
    <row r="27" spans="1:18" s="25" customFormat="1" ht="15" customHeight="1" outlineLevel="2" x14ac:dyDescent="0.25">
      <c r="A27" s="33" t="s">
        <v>94</v>
      </c>
      <c r="B27" s="484" t="s">
        <v>50</v>
      </c>
      <c r="C27" s="266"/>
      <c r="D27" s="170"/>
      <c r="E27" s="170"/>
      <c r="F27" s="170"/>
      <c r="G27" s="502">
        <f>ROUND('2. Прогноз. Без корректировки'!G27,3)</f>
        <v>32.299999999999997</v>
      </c>
      <c r="H27" s="169"/>
      <c r="I27" s="170"/>
      <c r="J27" s="170"/>
      <c r="K27" s="171"/>
      <c r="L27" s="502">
        <f>ROUND('2. Прогноз. Без корректировки'!L27,3)</f>
        <v>28</v>
      </c>
      <c r="M27" s="169"/>
      <c r="N27" s="170"/>
      <c r="O27" s="170"/>
      <c r="P27" s="173"/>
      <c r="Q27" s="502">
        <f>ROUND('2. Прогноз. Без корректировки'!Q27,3)</f>
        <v>28</v>
      </c>
    </row>
    <row r="28" spans="1:18" s="25" customFormat="1" ht="15" customHeight="1" outlineLevel="2" x14ac:dyDescent="0.25">
      <c r="A28" s="33" t="s">
        <v>95</v>
      </c>
      <c r="B28" s="484" t="s">
        <v>50</v>
      </c>
      <c r="C28" s="266"/>
      <c r="D28" s="170"/>
      <c r="E28" s="170"/>
      <c r="F28" s="170"/>
      <c r="G28" s="502">
        <f>ROUND('2. Прогноз. Без корректировки'!G28,3)</f>
        <v>0</v>
      </c>
      <c r="H28" s="169"/>
      <c r="I28" s="170"/>
      <c r="J28" s="170"/>
      <c r="K28" s="171"/>
      <c r="L28" s="502">
        <f>ROUND('2. Прогноз. Без корректировки'!L28,3)</f>
        <v>0</v>
      </c>
      <c r="M28" s="169"/>
      <c r="N28" s="170"/>
      <c r="O28" s="170"/>
      <c r="P28" s="173"/>
      <c r="Q28" s="502">
        <f>ROUND('2. Прогноз. Без корректировки'!Q28,3)</f>
        <v>0</v>
      </c>
      <c r="R28" s="26"/>
    </row>
    <row r="29" spans="1:18" ht="15" customHeight="1" outlineLevel="1" x14ac:dyDescent="0.25">
      <c r="A29" s="32" t="s">
        <v>1</v>
      </c>
      <c r="B29" s="482" t="s">
        <v>189</v>
      </c>
      <c r="C29" s="265">
        <f>ROUND($G$29*'1. Статистика'!D358,3)</f>
        <v>0</v>
      </c>
      <c r="D29" s="166">
        <f>ROUND(G29-(C29+E29+F29),3)</f>
        <v>0</v>
      </c>
      <c r="E29" s="166">
        <f>ROUND($G$29*'1. Статистика'!F358,3)</f>
        <v>0.20799999999999999</v>
      </c>
      <c r="F29" s="166">
        <f>ROUND($G$29*'1. Статистика'!G358,3)</f>
        <v>0.13900000000000001</v>
      </c>
      <c r="G29" s="244">
        <f>ROUND((G30*G33+G31*G34+G32*G35)/10,3)</f>
        <v>0.34699999999999998</v>
      </c>
      <c r="H29" s="174">
        <f>ROUND($L$29*'1. Статистика'!D358,3)</f>
        <v>0</v>
      </c>
      <c r="I29" s="166">
        <f>ROUND(L29-(H29+J29+K29),3)</f>
        <v>0</v>
      </c>
      <c r="J29" s="175">
        <f>ROUND($L$29*'1. Статистика'!F358,3)</f>
        <v>0.20799999999999999</v>
      </c>
      <c r="K29" s="167">
        <f>ROUND($L$29*'1. Статистика'!G358,3)</f>
        <v>0.13900000000000001</v>
      </c>
      <c r="L29" s="244">
        <f>ROUND((L30*L33+L31*L34+L32*L35)/10,3)</f>
        <v>0.34699999999999998</v>
      </c>
      <c r="M29" s="174">
        <f>ROUND($Q$29*'1. Статистика'!D358,3)</f>
        <v>0</v>
      </c>
      <c r="N29" s="166">
        <f>ROUND(Q29-(M29+O29+P29),3)</f>
        <v>0</v>
      </c>
      <c r="O29" s="175">
        <f>ROUND($Q$29*'1. Статистика'!F358,3)</f>
        <v>0.20799999999999999</v>
      </c>
      <c r="P29" s="168">
        <f>ROUND($Q$29*'1. Статистика'!G358,3)</f>
        <v>0.13900000000000001</v>
      </c>
      <c r="Q29" s="244">
        <f>ROUND((Q30*Q33+Q31*Q34+Q32*Q35)/10,3)</f>
        <v>0.34699999999999998</v>
      </c>
    </row>
    <row r="30" spans="1:18" s="25" customFormat="1" ht="15" customHeight="1" outlineLevel="2" x14ac:dyDescent="0.25">
      <c r="A30" s="33" t="s">
        <v>90</v>
      </c>
      <c r="B30" s="483" t="s">
        <v>32</v>
      </c>
      <c r="C30" s="266"/>
      <c r="D30" s="170"/>
      <c r="E30" s="170"/>
      <c r="F30" s="170"/>
      <c r="G30" s="172">
        <f>ROUND('1. Статистика'!F16,3)</f>
        <v>0.2</v>
      </c>
      <c r="H30" s="169"/>
      <c r="I30" s="170"/>
      <c r="J30" s="170"/>
      <c r="K30" s="171"/>
      <c r="L30" s="176">
        <f>ROUND('1. Статистика'!G16,3)</f>
        <v>0.2</v>
      </c>
      <c r="M30" s="169"/>
      <c r="N30" s="170"/>
      <c r="O30" s="170"/>
      <c r="P30" s="173"/>
      <c r="Q30" s="176">
        <f>ROUND('1. Статистика'!H16,3)</f>
        <v>0.2</v>
      </c>
    </row>
    <row r="31" spans="1:18" s="25" customFormat="1" ht="15" customHeight="1" outlineLevel="2" x14ac:dyDescent="0.25">
      <c r="A31" s="33" t="s">
        <v>91</v>
      </c>
      <c r="B31" s="483" t="s">
        <v>32</v>
      </c>
      <c r="C31" s="266"/>
      <c r="D31" s="170"/>
      <c r="E31" s="170"/>
      <c r="F31" s="170"/>
      <c r="G31" s="172">
        <f>ROUND('1. Статистика'!F17,3)</f>
        <v>0.13</v>
      </c>
      <c r="H31" s="169"/>
      <c r="I31" s="170"/>
      <c r="J31" s="170"/>
      <c r="K31" s="171"/>
      <c r="L31" s="176">
        <f>ROUND('1. Статистика'!G17,3)</f>
        <v>0.13</v>
      </c>
      <c r="M31" s="169"/>
      <c r="N31" s="170"/>
      <c r="O31" s="170"/>
      <c r="P31" s="173"/>
      <c r="Q31" s="176">
        <f>ROUND('1. Статистика'!H17,3)</f>
        <v>0.13</v>
      </c>
    </row>
    <row r="32" spans="1:18" s="25" customFormat="1" ht="15" customHeight="1" outlineLevel="2" x14ac:dyDescent="0.25">
      <c r="A32" s="33" t="s">
        <v>92</v>
      </c>
      <c r="B32" s="483" t="s">
        <v>32</v>
      </c>
      <c r="C32" s="266"/>
      <c r="D32" s="170"/>
      <c r="E32" s="170"/>
      <c r="F32" s="170"/>
      <c r="G32" s="172">
        <f>ROUND('1. Статистика'!F18,3)</f>
        <v>0</v>
      </c>
      <c r="H32" s="169"/>
      <c r="I32" s="170"/>
      <c r="J32" s="170"/>
      <c r="K32" s="171"/>
      <c r="L32" s="176">
        <f>ROUND('1. Статистика'!G18,3)</f>
        <v>0</v>
      </c>
      <c r="M32" s="169"/>
      <c r="N32" s="170"/>
      <c r="O32" s="170"/>
      <c r="P32" s="173"/>
      <c r="Q32" s="176">
        <f>ROUND('1. Статистика'!H18,3)</f>
        <v>0</v>
      </c>
    </row>
    <row r="33" spans="1:17" s="25" customFormat="1" ht="15" customHeight="1" outlineLevel="2" x14ac:dyDescent="0.25">
      <c r="A33" s="33" t="s">
        <v>93</v>
      </c>
      <c r="B33" s="484" t="s">
        <v>50</v>
      </c>
      <c r="C33" s="266"/>
      <c r="D33" s="170"/>
      <c r="E33" s="170"/>
      <c r="F33" s="170"/>
      <c r="G33" s="502">
        <f>ROUND('2. Прогноз. Без корректировки'!G33,3)</f>
        <v>8</v>
      </c>
      <c r="H33" s="169"/>
      <c r="I33" s="170"/>
      <c r="J33" s="170"/>
      <c r="K33" s="171"/>
      <c r="L33" s="502">
        <f>ROUND('2. Прогноз. Без корректировки'!L33,3)</f>
        <v>8</v>
      </c>
      <c r="M33" s="169"/>
      <c r="N33" s="170"/>
      <c r="O33" s="170"/>
      <c r="P33" s="173"/>
      <c r="Q33" s="502">
        <f>ROUND('2. Прогноз. Без корректировки'!Q33,3)</f>
        <v>8</v>
      </c>
    </row>
    <row r="34" spans="1:17" s="25" customFormat="1" ht="15" customHeight="1" outlineLevel="2" x14ac:dyDescent="0.25">
      <c r="A34" s="33" t="s">
        <v>94</v>
      </c>
      <c r="B34" s="484" t="s">
        <v>50</v>
      </c>
      <c r="C34" s="266"/>
      <c r="D34" s="170"/>
      <c r="E34" s="170"/>
      <c r="F34" s="170"/>
      <c r="G34" s="502">
        <f>ROUND('2. Прогноз. Без корректировки'!G34,3)</f>
        <v>14.4</v>
      </c>
      <c r="H34" s="169"/>
      <c r="I34" s="170"/>
      <c r="J34" s="170"/>
      <c r="K34" s="171"/>
      <c r="L34" s="502">
        <f>ROUND('2. Прогноз. Без корректировки'!L34,3)</f>
        <v>14.4</v>
      </c>
      <c r="M34" s="169"/>
      <c r="N34" s="170"/>
      <c r="O34" s="170"/>
      <c r="P34" s="173"/>
      <c r="Q34" s="502">
        <f>ROUND('2. Прогноз. Без корректировки'!Q34,3)</f>
        <v>14.4</v>
      </c>
    </row>
    <row r="35" spans="1:17" s="25" customFormat="1" ht="15" customHeight="1" outlineLevel="2" x14ac:dyDescent="0.25">
      <c r="A35" s="33" t="s">
        <v>95</v>
      </c>
      <c r="B35" s="484" t="s">
        <v>50</v>
      </c>
      <c r="C35" s="266"/>
      <c r="D35" s="170"/>
      <c r="E35" s="170"/>
      <c r="F35" s="170"/>
      <c r="G35" s="502">
        <f>ROUND('2. Прогноз. Без корректировки'!G35,3)</f>
        <v>0</v>
      </c>
      <c r="H35" s="169"/>
      <c r="I35" s="170"/>
      <c r="J35" s="170"/>
      <c r="K35" s="171"/>
      <c r="L35" s="502">
        <f>ROUND('2. Прогноз. Без корректировки'!L35,3)</f>
        <v>0</v>
      </c>
      <c r="M35" s="169"/>
      <c r="N35" s="170"/>
      <c r="O35" s="170"/>
      <c r="P35" s="173"/>
      <c r="Q35" s="502">
        <f>ROUND('2. Прогноз. Без корректировки'!Q35,3)</f>
        <v>0</v>
      </c>
    </row>
    <row r="36" spans="1:17" ht="15" customHeight="1" outlineLevel="1" x14ac:dyDescent="0.25">
      <c r="A36" s="32" t="s">
        <v>2</v>
      </c>
      <c r="B36" s="482" t="s">
        <v>189</v>
      </c>
      <c r="C36" s="265">
        <f>ROUND($G$36*'1. Статистика'!D359,3)</f>
        <v>0</v>
      </c>
      <c r="D36" s="166">
        <f>ROUND(G36-(C36+E36+F36),3)</f>
        <v>0</v>
      </c>
      <c r="E36" s="177">
        <f>ROUND($G$36*'1. Статистика'!F359,3)</f>
        <v>7.6639999999999997</v>
      </c>
      <c r="F36" s="177">
        <f>ROUND($G$36*'1. Статистика'!G359,3)</f>
        <v>7.0739999999999998</v>
      </c>
      <c r="G36" s="244">
        <f>ROUND((G37*G40+G38*G41+G39*G42)/10,3)</f>
        <v>14.738</v>
      </c>
      <c r="H36" s="178">
        <f>ROUND($L$36*'1. Статистика'!D359,3)</f>
        <v>0</v>
      </c>
      <c r="I36" s="166">
        <f>ROUND(L36-(H36+J36+K36),3)</f>
        <v>0</v>
      </c>
      <c r="J36" s="179">
        <f>ROUND($L$36*'1. Статистика'!F359,3)</f>
        <v>6.7130000000000001</v>
      </c>
      <c r="K36" s="167">
        <f>ROUND($L$36*'1. Статистика'!G359,3)</f>
        <v>6.1959999999999997</v>
      </c>
      <c r="L36" s="244">
        <f>ROUND((L37*L40+L38*L41+L39*L42)/10,3)</f>
        <v>12.909000000000001</v>
      </c>
      <c r="M36" s="178">
        <f>ROUND($Q$36*'1. Статистика'!D359,3)</f>
        <v>0</v>
      </c>
      <c r="N36" s="166">
        <f>ROUND(Q36-(M36+O36+P36),3)</f>
        <v>0</v>
      </c>
      <c r="O36" s="179">
        <f>ROUND($Q$36*'1. Статистика'!F359,3)</f>
        <v>6.7130000000000001</v>
      </c>
      <c r="P36" s="168">
        <f>ROUND($Q$36*'1. Статистика'!G359,3)</f>
        <v>6.1959999999999997</v>
      </c>
      <c r="Q36" s="244">
        <f>ROUND((Q37*Q40+Q38*Q41+Q39*Q42)/10,3)</f>
        <v>12.909000000000001</v>
      </c>
    </row>
    <row r="37" spans="1:17" s="25" customFormat="1" ht="15" customHeight="1" outlineLevel="2" x14ac:dyDescent="0.25">
      <c r="A37" s="33" t="s">
        <v>90</v>
      </c>
      <c r="B37" s="483" t="s">
        <v>32</v>
      </c>
      <c r="C37" s="266"/>
      <c r="D37" s="170"/>
      <c r="E37" s="170"/>
      <c r="F37" s="170"/>
      <c r="G37" s="172">
        <f>ROUND('1. Статистика'!F20,3)</f>
        <v>1.31</v>
      </c>
      <c r="H37" s="169"/>
      <c r="I37" s="170"/>
      <c r="J37" s="170"/>
      <c r="K37" s="171"/>
      <c r="L37" s="176">
        <f>ROUND('1. Статистика'!G20,3)</f>
        <v>1.31</v>
      </c>
      <c r="M37" s="169"/>
      <c r="N37" s="170"/>
      <c r="O37" s="170"/>
      <c r="P37" s="173"/>
      <c r="Q37" s="176">
        <f>ROUND('1. Статистика'!H20,3)</f>
        <v>1.31</v>
      </c>
    </row>
    <row r="38" spans="1:17" s="25" customFormat="1" ht="15" customHeight="1" outlineLevel="2" x14ac:dyDescent="0.25">
      <c r="A38" s="33" t="s">
        <v>91</v>
      </c>
      <c r="B38" s="483" t="s">
        <v>32</v>
      </c>
      <c r="C38" s="266"/>
      <c r="D38" s="170"/>
      <c r="E38" s="170"/>
      <c r="F38" s="170"/>
      <c r="G38" s="172">
        <f>ROUND('1. Статистика'!F21,3)</f>
        <v>4.59</v>
      </c>
      <c r="H38" s="169"/>
      <c r="I38" s="170"/>
      <c r="J38" s="170"/>
      <c r="K38" s="171"/>
      <c r="L38" s="176">
        <f>ROUND('1. Статистика'!G21,3)</f>
        <v>4.59</v>
      </c>
      <c r="M38" s="169"/>
      <c r="N38" s="170"/>
      <c r="O38" s="170"/>
      <c r="P38" s="173"/>
      <c r="Q38" s="176">
        <f>ROUND('1. Статистика'!H21,3)</f>
        <v>4.59</v>
      </c>
    </row>
    <row r="39" spans="1:17" s="25" customFormat="1" ht="15" customHeight="1" outlineLevel="2" x14ac:dyDescent="0.25">
      <c r="A39" s="33" t="s">
        <v>92</v>
      </c>
      <c r="B39" s="483" t="s">
        <v>32</v>
      </c>
      <c r="C39" s="266"/>
      <c r="D39" s="170"/>
      <c r="E39" s="170"/>
      <c r="F39" s="170"/>
      <c r="G39" s="172">
        <f>ROUND('1. Статистика'!F22,3)</f>
        <v>0</v>
      </c>
      <c r="H39" s="169"/>
      <c r="I39" s="170"/>
      <c r="J39" s="170"/>
      <c r="K39" s="171"/>
      <c r="L39" s="176">
        <f>ROUND('1. Статистика'!G22,3)</f>
        <v>0</v>
      </c>
      <c r="M39" s="169"/>
      <c r="N39" s="170"/>
      <c r="O39" s="170"/>
      <c r="P39" s="173"/>
      <c r="Q39" s="176">
        <f>ROUND('1. Статистика'!H22,3)</f>
        <v>0</v>
      </c>
    </row>
    <row r="40" spans="1:17" s="25" customFormat="1" ht="15" customHeight="1" outlineLevel="2" x14ac:dyDescent="0.25">
      <c r="A40" s="33" t="s">
        <v>93</v>
      </c>
      <c r="B40" s="484" t="s">
        <v>50</v>
      </c>
      <c r="C40" s="266"/>
      <c r="D40" s="170"/>
      <c r="E40" s="170"/>
      <c r="F40" s="170"/>
      <c r="G40" s="502">
        <f>ROUND('2. Прогноз. Без корректировки'!G40,3)</f>
        <v>18.600000000000001</v>
      </c>
      <c r="H40" s="169"/>
      <c r="I40" s="170"/>
      <c r="J40" s="170"/>
      <c r="K40" s="171"/>
      <c r="L40" s="502">
        <f>ROUND('2. Прогноз. Без корректировки'!L40,3)</f>
        <v>17.600000000000001</v>
      </c>
      <c r="M40" s="169"/>
      <c r="N40" s="170"/>
      <c r="O40" s="170"/>
      <c r="P40" s="173"/>
      <c r="Q40" s="502">
        <f>ROUND('2. Прогноз. Без корректировки'!Q40,3)</f>
        <v>17.600000000000001</v>
      </c>
    </row>
    <row r="41" spans="1:17" s="25" customFormat="1" ht="15" customHeight="1" outlineLevel="2" x14ac:dyDescent="0.25">
      <c r="A41" s="33" t="s">
        <v>94</v>
      </c>
      <c r="B41" s="484" t="s">
        <v>50</v>
      </c>
      <c r="C41" s="266"/>
      <c r="D41" s="170"/>
      <c r="E41" s="170"/>
      <c r="F41" s="170"/>
      <c r="G41" s="502">
        <f>ROUND('2. Прогноз. Без корректировки'!G41,3)</f>
        <v>26.8</v>
      </c>
      <c r="H41" s="169"/>
      <c r="I41" s="170"/>
      <c r="J41" s="170"/>
      <c r="K41" s="171"/>
      <c r="L41" s="502">
        <f>ROUND('2. Прогноз. Без корректировки'!L41,3)</f>
        <v>23.1</v>
      </c>
      <c r="M41" s="169"/>
      <c r="N41" s="170"/>
      <c r="O41" s="170"/>
      <c r="P41" s="173"/>
      <c r="Q41" s="502">
        <f>ROUND('2. Прогноз. Без корректировки'!Q41,3)</f>
        <v>23.1</v>
      </c>
    </row>
    <row r="42" spans="1:17" s="25" customFormat="1" ht="15" customHeight="1" outlineLevel="2" x14ac:dyDescent="0.25">
      <c r="A42" s="33" t="s">
        <v>95</v>
      </c>
      <c r="B42" s="484" t="s">
        <v>50</v>
      </c>
      <c r="C42" s="266"/>
      <c r="D42" s="170"/>
      <c r="E42" s="170"/>
      <c r="F42" s="170"/>
      <c r="G42" s="502">
        <f>ROUND('2. Прогноз. Без корректировки'!G42,3)</f>
        <v>0</v>
      </c>
      <c r="H42" s="169"/>
      <c r="I42" s="170"/>
      <c r="J42" s="170"/>
      <c r="K42" s="171"/>
      <c r="L42" s="502">
        <f>ROUND('2. Прогноз. Без корректировки'!L42,3)</f>
        <v>0</v>
      </c>
      <c r="M42" s="169"/>
      <c r="N42" s="170"/>
      <c r="O42" s="170"/>
      <c r="P42" s="173"/>
      <c r="Q42" s="502">
        <f>ROUND('2. Прогноз. Без корректировки'!Q42,3)</f>
        <v>0</v>
      </c>
    </row>
    <row r="43" spans="1:17" ht="15" customHeight="1" outlineLevel="1" x14ac:dyDescent="0.25">
      <c r="A43" s="32" t="s">
        <v>3</v>
      </c>
      <c r="B43" s="482" t="s">
        <v>189</v>
      </c>
      <c r="C43" s="265">
        <f>ROUND($G$43*'1. Статистика'!D360,3)</f>
        <v>0</v>
      </c>
      <c r="D43" s="166">
        <f>ROUND(G43-(C43+E43+F43),3)</f>
        <v>0</v>
      </c>
      <c r="E43" s="166">
        <f>ROUND($G$43*'1. Статистика'!F360,3)</f>
        <v>1.1319999999999999</v>
      </c>
      <c r="F43" s="166">
        <f>ROUND($G$43*'1. Статистика'!G360,3)</f>
        <v>0.754</v>
      </c>
      <c r="G43" s="244">
        <f>ROUND((G44*G47+G45*G48+G46*G49)/10,3)</f>
        <v>1.8859999999999999</v>
      </c>
      <c r="H43" s="174">
        <f>ROUND($L$43*'1. Статистика'!D360,3)</f>
        <v>0</v>
      </c>
      <c r="I43" s="166">
        <f>ROUND(L43-(H43+J43+K43),3)</f>
        <v>0</v>
      </c>
      <c r="J43" s="175">
        <f>ROUND($L$43*'1. Статистика'!F360,3)</f>
        <v>0</v>
      </c>
      <c r="K43" s="167">
        <f>ROUND($L$43*'1. Статистика'!G360,3)</f>
        <v>0</v>
      </c>
      <c r="L43" s="244">
        <f>ROUND((L44*L47+L45*L48+L46*L49)/10,3)</f>
        <v>0</v>
      </c>
      <c r="M43" s="174">
        <f>ROUND($Q$43*'1. Статистика'!D360,3)</f>
        <v>0</v>
      </c>
      <c r="N43" s="166">
        <f>ROUND(Q43-(M43+O43+P43),3)</f>
        <v>0</v>
      </c>
      <c r="O43" s="179">
        <f>ROUND($Q$43*'1. Статистика'!F360,3)</f>
        <v>0</v>
      </c>
      <c r="P43" s="168">
        <f>ROUND($Q$43*'1. Статистика'!G360,3)</f>
        <v>0</v>
      </c>
      <c r="Q43" s="244">
        <f>ROUND((Q44*Q47+Q45*Q48+Q46*Q49)/10,3)</f>
        <v>0</v>
      </c>
    </row>
    <row r="44" spans="1:17" s="25" customFormat="1" ht="15" customHeight="1" outlineLevel="2" x14ac:dyDescent="0.25">
      <c r="A44" s="33" t="s">
        <v>90</v>
      </c>
      <c r="B44" s="483" t="s">
        <v>32</v>
      </c>
      <c r="C44" s="266"/>
      <c r="D44" s="170"/>
      <c r="E44" s="170"/>
      <c r="F44" s="170"/>
      <c r="G44" s="172">
        <f>ROUND('1. Статистика'!F24,3)</f>
        <v>0.23</v>
      </c>
      <c r="H44" s="169"/>
      <c r="I44" s="170"/>
      <c r="J44" s="170"/>
      <c r="K44" s="171"/>
      <c r="L44" s="172">
        <f>ROUND('1. Статистика'!G24,3)</f>
        <v>0.23</v>
      </c>
      <c r="M44" s="169"/>
      <c r="N44" s="170"/>
      <c r="O44" s="170"/>
      <c r="P44" s="173"/>
      <c r="Q44" s="172">
        <f>ROUND('1. Статистика'!H24,3)</f>
        <v>0.23</v>
      </c>
    </row>
    <row r="45" spans="1:17" s="25" customFormat="1" ht="15" customHeight="1" outlineLevel="2" x14ac:dyDescent="0.25">
      <c r="A45" s="33" t="s">
        <v>91</v>
      </c>
      <c r="B45" s="483" t="s">
        <v>32</v>
      </c>
      <c r="C45" s="266"/>
      <c r="D45" s="170"/>
      <c r="E45" s="170"/>
      <c r="F45" s="170"/>
      <c r="G45" s="172">
        <f>ROUND('1. Статистика'!F25,3)</f>
        <v>0</v>
      </c>
      <c r="H45" s="169"/>
      <c r="I45" s="170"/>
      <c r="J45" s="170"/>
      <c r="K45" s="171"/>
      <c r="L45" s="176">
        <f>ROUND('1. Статистика'!G25,3)</f>
        <v>0</v>
      </c>
      <c r="M45" s="169"/>
      <c r="N45" s="170"/>
      <c r="O45" s="170"/>
      <c r="P45" s="173"/>
      <c r="Q45" s="176">
        <f>ROUND('1. Статистика'!H25,3)</f>
        <v>0</v>
      </c>
    </row>
    <row r="46" spans="1:17" s="25" customFormat="1" ht="15" customHeight="1" outlineLevel="2" x14ac:dyDescent="0.25">
      <c r="A46" s="33" t="s">
        <v>92</v>
      </c>
      <c r="B46" s="483" t="s">
        <v>32</v>
      </c>
      <c r="C46" s="266"/>
      <c r="D46" s="170"/>
      <c r="E46" s="170"/>
      <c r="F46" s="170"/>
      <c r="G46" s="172">
        <f>ROUND('1. Статистика'!F26,3)</f>
        <v>0</v>
      </c>
      <c r="H46" s="169"/>
      <c r="I46" s="170"/>
      <c r="J46" s="170"/>
      <c r="K46" s="171"/>
      <c r="L46" s="176">
        <f>ROUND('1. Статистика'!G26,3)</f>
        <v>0</v>
      </c>
      <c r="M46" s="169"/>
      <c r="N46" s="170"/>
      <c r="O46" s="170"/>
      <c r="P46" s="173"/>
      <c r="Q46" s="176">
        <f>ROUND('1. Статистика'!H26,3)</f>
        <v>0</v>
      </c>
    </row>
    <row r="47" spans="1:17" s="25" customFormat="1" ht="15" customHeight="1" outlineLevel="2" x14ac:dyDescent="0.25">
      <c r="A47" s="33" t="s">
        <v>93</v>
      </c>
      <c r="B47" s="484" t="s">
        <v>50</v>
      </c>
      <c r="C47" s="266"/>
      <c r="D47" s="170"/>
      <c r="E47" s="170"/>
      <c r="F47" s="170"/>
      <c r="G47" s="502">
        <f>ROUND('2. Прогноз. Без корректировки'!G47,3)</f>
        <v>82</v>
      </c>
      <c r="H47" s="169"/>
      <c r="I47" s="170"/>
      <c r="J47" s="170"/>
      <c r="K47" s="171"/>
      <c r="L47" s="502">
        <f>ROUND('2. Прогноз. Без корректировки'!L47,3)</f>
        <v>0</v>
      </c>
      <c r="M47" s="169"/>
      <c r="N47" s="170"/>
      <c r="O47" s="170"/>
      <c r="P47" s="173"/>
      <c r="Q47" s="502">
        <f>ROUND('2. Прогноз. Без корректировки'!Q47,3)</f>
        <v>0</v>
      </c>
    </row>
    <row r="48" spans="1:17" s="25" customFormat="1" ht="15" customHeight="1" outlineLevel="2" x14ac:dyDescent="0.25">
      <c r="A48" s="33" t="s">
        <v>94</v>
      </c>
      <c r="B48" s="484" t="s">
        <v>50</v>
      </c>
      <c r="C48" s="266"/>
      <c r="D48" s="170"/>
      <c r="E48" s="170"/>
      <c r="F48" s="170"/>
      <c r="G48" s="502">
        <f>ROUND('2. Прогноз. Без корректировки'!G48,3)</f>
        <v>0</v>
      </c>
      <c r="H48" s="169"/>
      <c r="I48" s="170"/>
      <c r="J48" s="170"/>
      <c r="K48" s="171"/>
      <c r="L48" s="502">
        <f>ROUND('2. Прогноз. Без корректировки'!L48,3)</f>
        <v>0</v>
      </c>
      <c r="M48" s="169"/>
      <c r="N48" s="170"/>
      <c r="O48" s="170"/>
      <c r="P48" s="173"/>
      <c r="Q48" s="502">
        <f>ROUND('2. Прогноз. Без корректировки'!Q48,3)</f>
        <v>0</v>
      </c>
    </row>
    <row r="49" spans="1:17" s="25" customFormat="1" ht="15" customHeight="1" outlineLevel="2" x14ac:dyDescent="0.25">
      <c r="A49" s="33" t="s">
        <v>95</v>
      </c>
      <c r="B49" s="484" t="s">
        <v>50</v>
      </c>
      <c r="C49" s="266"/>
      <c r="D49" s="170"/>
      <c r="E49" s="170"/>
      <c r="F49" s="170"/>
      <c r="G49" s="502">
        <f>ROUND('2. Прогноз. Без корректировки'!G49,3)</f>
        <v>0</v>
      </c>
      <c r="H49" s="169"/>
      <c r="I49" s="170"/>
      <c r="J49" s="170"/>
      <c r="K49" s="171"/>
      <c r="L49" s="502">
        <f>ROUND('2. Прогноз. Без корректировки'!L49,3)</f>
        <v>0</v>
      </c>
      <c r="M49" s="169"/>
      <c r="N49" s="170"/>
      <c r="O49" s="170"/>
      <c r="P49" s="173"/>
      <c r="Q49" s="502">
        <f>ROUND('2. Прогноз. Без корректировки'!Q49,3)</f>
        <v>0</v>
      </c>
    </row>
    <row r="50" spans="1:17" ht="15" customHeight="1" outlineLevel="1" x14ac:dyDescent="0.25">
      <c r="A50" s="32" t="s">
        <v>4</v>
      </c>
      <c r="B50" s="482" t="s">
        <v>189</v>
      </c>
      <c r="C50" s="265">
        <f>ROUND($G$50*'1. Статистика'!D361,3)</f>
        <v>0</v>
      </c>
      <c r="D50" s="166">
        <f>ROUND(G50-(C50+E50+F50),3)</f>
        <v>0</v>
      </c>
      <c r="E50" s="166">
        <f>ROUND($G$50*'1. Статистика'!F361,3)</f>
        <v>0</v>
      </c>
      <c r="F50" s="166">
        <f>ROUND($G$50*'1. Статистика'!G361,3)</f>
        <v>0</v>
      </c>
      <c r="G50" s="244">
        <f>ROUND((G51*G54+G52*G55+G53*G56)/10,3)</f>
        <v>0</v>
      </c>
      <c r="H50" s="174">
        <f>ROUND($L$50*'1. Статистика'!D361,3)</f>
        <v>0</v>
      </c>
      <c r="I50" s="166">
        <f>ROUND(L50-(H50+J50+K50),3)</f>
        <v>0</v>
      </c>
      <c r="J50" s="175">
        <f>ROUND($L$50*'1. Статистика'!F361,3)</f>
        <v>0</v>
      </c>
      <c r="K50" s="167">
        <f>ROUND($L$50*'1. Статистика'!G361,3)</f>
        <v>0</v>
      </c>
      <c r="L50" s="244">
        <f>ROUND((L51*L54+L52*L55+L53*L56)/10,3)</f>
        <v>0</v>
      </c>
      <c r="M50" s="174">
        <f>ROUND($Q$50*'1. Статистика'!D361,3)</f>
        <v>0</v>
      </c>
      <c r="N50" s="166">
        <f>ROUND(Q50-(M50+O50+P50),3)</f>
        <v>0</v>
      </c>
      <c r="O50" s="179">
        <f>ROUND($Q$50*'1. Статистика'!F361,3)</f>
        <v>0</v>
      </c>
      <c r="P50" s="168">
        <f>ROUND($Q$50*'1. Статистика'!G361,3)</f>
        <v>0</v>
      </c>
      <c r="Q50" s="244">
        <f>ROUND((Q51*Q54+Q52*Q55+Q53*Q56)/10,3)</f>
        <v>0</v>
      </c>
    </row>
    <row r="51" spans="1:17" s="25" customFormat="1" ht="15" customHeight="1" outlineLevel="2" x14ac:dyDescent="0.25">
      <c r="A51" s="33" t="s">
        <v>90</v>
      </c>
      <c r="B51" s="483" t="s">
        <v>32</v>
      </c>
      <c r="C51" s="266"/>
      <c r="D51" s="170"/>
      <c r="E51" s="170"/>
      <c r="F51" s="170"/>
      <c r="G51" s="172">
        <f>ROUND('1. Статистика'!F28,3)</f>
        <v>0.1</v>
      </c>
      <c r="H51" s="169"/>
      <c r="I51" s="170"/>
      <c r="J51" s="170"/>
      <c r="K51" s="171"/>
      <c r="L51" s="176">
        <f>ROUND('1. Статистика'!G28,3)</f>
        <v>0.1</v>
      </c>
      <c r="M51" s="169"/>
      <c r="N51" s="170"/>
      <c r="O51" s="170"/>
      <c r="P51" s="173"/>
      <c r="Q51" s="172">
        <f>ROUND('1. Статистика'!H28,3)</f>
        <v>0.1</v>
      </c>
    </row>
    <row r="52" spans="1:17" s="25" customFormat="1" ht="15" customHeight="1" outlineLevel="2" x14ac:dyDescent="0.25">
      <c r="A52" s="33" t="s">
        <v>91</v>
      </c>
      <c r="B52" s="483" t="s">
        <v>32</v>
      </c>
      <c r="C52" s="266"/>
      <c r="D52" s="170"/>
      <c r="E52" s="170"/>
      <c r="F52" s="170"/>
      <c r="G52" s="172">
        <f>ROUND('1. Статистика'!F29,3)</f>
        <v>0</v>
      </c>
      <c r="H52" s="169"/>
      <c r="I52" s="170"/>
      <c r="J52" s="170"/>
      <c r="K52" s="171"/>
      <c r="L52" s="176">
        <f>ROUND('1. Статистика'!G29,3)</f>
        <v>0</v>
      </c>
      <c r="M52" s="169"/>
      <c r="N52" s="170"/>
      <c r="O52" s="170"/>
      <c r="P52" s="173"/>
      <c r="Q52" s="176">
        <f>ROUND('1. Статистика'!H29,3)</f>
        <v>0</v>
      </c>
    </row>
    <row r="53" spans="1:17" s="25" customFormat="1" ht="15" customHeight="1" outlineLevel="2" x14ac:dyDescent="0.25">
      <c r="A53" s="33" t="s">
        <v>92</v>
      </c>
      <c r="B53" s="483" t="s">
        <v>32</v>
      </c>
      <c r="C53" s="266"/>
      <c r="D53" s="170"/>
      <c r="E53" s="170"/>
      <c r="F53" s="170"/>
      <c r="G53" s="172">
        <f>ROUND('1. Статистика'!F30,3)</f>
        <v>0</v>
      </c>
      <c r="H53" s="169"/>
      <c r="I53" s="170"/>
      <c r="J53" s="170"/>
      <c r="K53" s="171"/>
      <c r="L53" s="176">
        <f>ROUND('1. Статистика'!G30,3)</f>
        <v>0</v>
      </c>
      <c r="M53" s="169"/>
      <c r="N53" s="170"/>
      <c r="O53" s="170"/>
      <c r="P53" s="173"/>
      <c r="Q53" s="176">
        <f>ROUND('1. Статистика'!H30,3)</f>
        <v>0</v>
      </c>
    </row>
    <row r="54" spans="1:17" s="25" customFormat="1" ht="15" customHeight="1" outlineLevel="2" x14ac:dyDescent="0.25">
      <c r="A54" s="33" t="s">
        <v>93</v>
      </c>
      <c r="B54" s="484" t="s">
        <v>50</v>
      </c>
      <c r="C54" s="266"/>
      <c r="D54" s="170"/>
      <c r="E54" s="170"/>
      <c r="F54" s="170"/>
      <c r="G54" s="502">
        <f>ROUND('2. Прогноз. Без корректировки'!G54,3)</f>
        <v>0</v>
      </c>
      <c r="H54" s="169"/>
      <c r="I54" s="170"/>
      <c r="J54" s="170"/>
      <c r="K54" s="171"/>
      <c r="L54" s="502">
        <f>ROUND('2. Прогноз. Без корректировки'!L54,3)</f>
        <v>0</v>
      </c>
      <c r="M54" s="169"/>
      <c r="N54" s="170"/>
      <c r="O54" s="170"/>
      <c r="P54" s="173"/>
      <c r="Q54" s="502">
        <f>ROUND('2. Прогноз. Без корректировки'!Q54,3)</f>
        <v>0</v>
      </c>
    </row>
    <row r="55" spans="1:17" s="25" customFormat="1" ht="15" customHeight="1" outlineLevel="2" x14ac:dyDescent="0.25">
      <c r="A55" s="33" t="s">
        <v>94</v>
      </c>
      <c r="B55" s="484" t="s">
        <v>50</v>
      </c>
      <c r="C55" s="266"/>
      <c r="D55" s="170"/>
      <c r="E55" s="170"/>
      <c r="F55" s="170"/>
      <c r="G55" s="502">
        <f>ROUND('2. Прогноз. Без корректировки'!G55,3)</f>
        <v>38</v>
      </c>
      <c r="H55" s="169"/>
      <c r="I55" s="170"/>
      <c r="J55" s="170"/>
      <c r="K55" s="171"/>
      <c r="L55" s="502">
        <f>ROUND('2. Прогноз. Без корректировки'!L55,3)</f>
        <v>21.425999999999998</v>
      </c>
      <c r="M55" s="169"/>
      <c r="N55" s="170"/>
      <c r="O55" s="170"/>
      <c r="P55" s="173"/>
      <c r="Q55" s="502">
        <f>ROUND('2. Прогноз. Без корректировки'!Q55,3)</f>
        <v>21.425999999999998</v>
      </c>
    </row>
    <row r="56" spans="1:17" s="25" customFormat="1" ht="15" customHeight="1" outlineLevel="2" x14ac:dyDescent="0.25">
      <c r="A56" s="33" t="s">
        <v>95</v>
      </c>
      <c r="B56" s="484" t="s">
        <v>50</v>
      </c>
      <c r="C56" s="266"/>
      <c r="D56" s="170"/>
      <c r="E56" s="170"/>
      <c r="F56" s="170"/>
      <c r="G56" s="502">
        <f>ROUND('2. Прогноз. Без корректировки'!G56,3)</f>
        <v>0</v>
      </c>
      <c r="H56" s="169"/>
      <c r="I56" s="170"/>
      <c r="J56" s="170"/>
      <c r="K56" s="171"/>
      <c r="L56" s="502">
        <f>ROUND('2. Прогноз. Без корректировки'!L56,3)</f>
        <v>0</v>
      </c>
      <c r="M56" s="169"/>
      <c r="N56" s="170"/>
      <c r="O56" s="170"/>
      <c r="P56" s="173"/>
      <c r="Q56" s="502">
        <f>ROUND('2. Прогноз. Без корректировки'!Q56,3)</f>
        <v>0</v>
      </c>
    </row>
    <row r="57" spans="1:17" ht="15" customHeight="1" outlineLevel="1" x14ac:dyDescent="0.25">
      <c r="A57" s="32" t="s">
        <v>5</v>
      </c>
      <c r="B57" s="482" t="s">
        <v>189</v>
      </c>
      <c r="C57" s="265">
        <f>ROUND($G$57*'1. Статистика'!D362,3)</f>
        <v>0</v>
      </c>
      <c r="D57" s="166">
        <f>ROUND(G57-(C57+E57+F57),3)</f>
        <v>0</v>
      </c>
      <c r="E57" s="166">
        <f>ROUND($G$57*'1. Статистика'!F362,3)</f>
        <v>0</v>
      </c>
      <c r="F57" s="166">
        <f>ROUND($G$57*'1. Статистика'!G362,3)</f>
        <v>0</v>
      </c>
      <c r="G57" s="244">
        <f>ROUND((G58*G61+G59*G62+G60*G63)/10,3)</f>
        <v>0</v>
      </c>
      <c r="H57" s="174">
        <f>ROUND($L$57*'1. Статистика'!D362,3)</f>
        <v>0</v>
      </c>
      <c r="I57" s="166">
        <f>ROUND(L57-(H57+J57+K57),3)</f>
        <v>0</v>
      </c>
      <c r="J57" s="175">
        <f>ROUND($L$57*'1. Статистика'!F362,3)</f>
        <v>0</v>
      </c>
      <c r="K57" s="167">
        <f>ROUND($L$57*'1. Статистика'!G362,3)</f>
        <v>0</v>
      </c>
      <c r="L57" s="244">
        <f>ROUND((L58*L61+L59*L62+L60*L63)/10,3)</f>
        <v>0</v>
      </c>
      <c r="M57" s="174">
        <f>ROUND($Q$57*'1. Статистика'!D362,3)</f>
        <v>0</v>
      </c>
      <c r="N57" s="166">
        <f>ROUND(Q57-(M57+O57+P57),3)</f>
        <v>0</v>
      </c>
      <c r="O57" s="179">
        <f>ROUND($Q$57*'1. Статистика'!F362,3)</f>
        <v>0</v>
      </c>
      <c r="P57" s="168">
        <f>ROUND($Q$57*'1. Статистика'!G362,3)</f>
        <v>0</v>
      </c>
      <c r="Q57" s="244">
        <f>ROUND((Q58*Q61+Q59*Q62+Q60*Q63)/10,3)</f>
        <v>0</v>
      </c>
    </row>
    <row r="58" spans="1:17" s="25" customFormat="1" ht="15" customHeight="1" outlineLevel="2" x14ac:dyDescent="0.25">
      <c r="A58" s="33" t="s">
        <v>90</v>
      </c>
      <c r="B58" s="483" t="s">
        <v>32</v>
      </c>
      <c r="C58" s="266"/>
      <c r="D58" s="170"/>
      <c r="E58" s="170"/>
      <c r="F58" s="170"/>
      <c r="G58" s="172">
        <f>ROUND('1. Статистика'!F32,3)</f>
        <v>0</v>
      </c>
      <c r="H58" s="169"/>
      <c r="I58" s="170"/>
      <c r="J58" s="170"/>
      <c r="K58" s="171"/>
      <c r="L58" s="172">
        <f>ROUND('1. Статистика'!G32,3)</f>
        <v>0</v>
      </c>
      <c r="M58" s="169"/>
      <c r="N58" s="170"/>
      <c r="O58" s="170"/>
      <c r="P58" s="173"/>
      <c r="Q58" s="172">
        <f>ROUND('1. Статистика'!H32,3)</f>
        <v>0</v>
      </c>
    </row>
    <row r="59" spans="1:17" s="25" customFormat="1" ht="15" customHeight="1" outlineLevel="2" x14ac:dyDescent="0.25">
      <c r="A59" s="33" t="s">
        <v>91</v>
      </c>
      <c r="B59" s="483" t="s">
        <v>32</v>
      </c>
      <c r="C59" s="266"/>
      <c r="D59" s="170"/>
      <c r="E59" s="170"/>
      <c r="F59" s="170"/>
      <c r="G59" s="176">
        <f>ROUND('1. Статистика'!F33,3)</f>
        <v>0</v>
      </c>
      <c r="H59" s="169"/>
      <c r="I59" s="170"/>
      <c r="J59" s="170"/>
      <c r="K59" s="171"/>
      <c r="L59" s="176">
        <f>ROUND('1. Статистика'!G33,3)</f>
        <v>0</v>
      </c>
      <c r="M59" s="169"/>
      <c r="N59" s="170"/>
      <c r="O59" s="170"/>
      <c r="P59" s="173"/>
      <c r="Q59" s="176">
        <f>ROUND('1. Статистика'!H33,3)</f>
        <v>0</v>
      </c>
    </row>
    <row r="60" spans="1:17" s="25" customFormat="1" ht="15" customHeight="1" outlineLevel="2" x14ac:dyDescent="0.25">
      <c r="A60" s="33" t="s">
        <v>92</v>
      </c>
      <c r="B60" s="483" t="s">
        <v>32</v>
      </c>
      <c r="C60" s="266"/>
      <c r="D60" s="170"/>
      <c r="E60" s="170"/>
      <c r="F60" s="170"/>
      <c r="G60" s="176">
        <f>ROUND('1. Статистика'!F34,3)</f>
        <v>0</v>
      </c>
      <c r="H60" s="169"/>
      <c r="I60" s="170"/>
      <c r="J60" s="170"/>
      <c r="K60" s="171"/>
      <c r="L60" s="176">
        <f>ROUND('1. Статистика'!G34,3)</f>
        <v>0</v>
      </c>
      <c r="M60" s="169"/>
      <c r="N60" s="170"/>
      <c r="O60" s="170"/>
      <c r="P60" s="173"/>
      <c r="Q60" s="176">
        <f>ROUND('1. Статистика'!H34,3)</f>
        <v>0</v>
      </c>
    </row>
    <row r="61" spans="1:17" s="25" customFormat="1" ht="15" customHeight="1" outlineLevel="2" x14ac:dyDescent="0.25">
      <c r="A61" s="33" t="s">
        <v>93</v>
      </c>
      <c r="B61" s="484" t="s">
        <v>50</v>
      </c>
      <c r="C61" s="266"/>
      <c r="D61" s="170"/>
      <c r="E61" s="170"/>
      <c r="F61" s="170"/>
      <c r="G61" s="502">
        <f>ROUND('2. Прогноз. Без корректировки'!G61,3)</f>
        <v>0</v>
      </c>
      <c r="H61" s="169"/>
      <c r="I61" s="170"/>
      <c r="J61" s="170"/>
      <c r="K61" s="171"/>
      <c r="L61" s="502">
        <f>ROUND('2. Прогноз. Без корректировки'!L61,3)</f>
        <v>0</v>
      </c>
      <c r="M61" s="169"/>
      <c r="N61" s="170"/>
      <c r="O61" s="170"/>
      <c r="P61" s="173"/>
      <c r="Q61" s="502">
        <f>ROUND('2. Прогноз. Без корректировки'!Q61,3)</f>
        <v>0</v>
      </c>
    </row>
    <row r="62" spans="1:17" s="25" customFormat="1" ht="15" customHeight="1" outlineLevel="2" x14ac:dyDescent="0.25">
      <c r="A62" s="33" t="s">
        <v>94</v>
      </c>
      <c r="B62" s="484" t="s">
        <v>50</v>
      </c>
      <c r="C62" s="266"/>
      <c r="D62" s="170"/>
      <c r="E62" s="170"/>
      <c r="F62" s="170"/>
      <c r="G62" s="502">
        <f>ROUND('2. Прогноз. Без корректировки'!G62,3)</f>
        <v>0</v>
      </c>
      <c r="H62" s="169"/>
      <c r="I62" s="170"/>
      <c r="J62" s="170"/>
      <c r="K62" s="171"/>
      <c r="L62" s="502">
        <f>ROUND('2. Прогноз. Без корректировки'!L62,3)</f>
        <v>0</v>
      </c>
      <c r="M62" s="169"/>
      <c r="N62" s="170"/>
      <c r="O62" s="170"/>
      <c r="P62" s="173"/>
      <c r="Q62" s="502">
        <f>ROUND('2. Прогноз. Без корректировки'!Q62,3)</f>
        <v>0</v>
      </c>
    </row>
    <row r="63" spans="1:17" s="25" customFormat="1" ht="15" customHeight="1" outlineLevel="2" x14ac:dyDescent="0.25">
      <c r="A63" s="33" t="s">
        <v>95</v>
      </c>
      <c r="B63" s="484" t="s">
        <v>50</v>
      </c>
      <c r="C63" s="266"/>
      <c r="D63" s="170"/>
      <c r="E63" s="170"/>
      <c r="F63" s="170"/>
      <c r="G63" s="502">
        <f>ROUND('2. Прогноз. Без корректировки'!G63,3)</f>
        <v>0</v>
      </c>
      <c r="H63" s="169"/>
      <c r="I63" s="170"/>
      <c r="J63" s="170"/>
      <c r="K63" s="171"/>
      <c r="L63" s="502">
        <f>ROUND('2. Прогноз. Без корректировки'!L63,3)</f>
        <v>0</v>
      </c>
      <c r="M63" s="169"/>
      <c r="N63" s="170"/>
      <c r="O63" s="170"/>
      <c r="P63" s="173"/>
      <c r="Q63" s="502">
        <f>ROUND('2. Прогноз. Без корректировки'!Q63,3)</f>
        <v>0</v>
      </c>
    </row>
    <row r="64" spans="1:17" ht="15" customHeight="1" outlineLevel="1" x14ac:dyDescent="0.25">
      <c r="A64" s="32" t="s">
        <v>6</v>
      </c>
      <c r="B64" s="482" t="s">
        <v>189</v>
      </c>
      <c r="C64" s="265">
        <f>ROUND($G$64*'1. Статистика'!D363,3)</f>
        <v>0</v>
      </c>
      <c r="D64" s="166">
        <f>ROUND(G64-(C64+E64+F64),3)</f>
        <v>0</v>
      </c>
      <c r="E64" s="177">
        <f>ROUND($G$64*'1. Статистика'!F363,3)</f>
        <v>0</v>
      </c>
      <c r="F64" s="177">
        <f>ROUND($G$64*'1. Статистика'!G363,3)</f>
        <v>0</v>
      </c>
      <c r="G64" s="244">
        <f>ROUND((G65*G68+G66*G69+G67*G70)/10,3)</f>
        <v>0</v>
      </c>
      <c r="H64" s="174">
        <f>ROUND($L$64*'1. Статистика'!D363,3)</f>
        <v>0</v>
      </c>
      <c r="I64" s="166">
        <f>ROUND(L64-(H64+J64+K64),3)</f>
        <v>0</v>
      </c>
      <c r="J64" s="179">
        <f>ROUND($L$64*'1. Статистика'!F363,3)</f>
        <v>0</v>
      </c>
      <c r="K64" s="167">
        <f>ROUND($L$64*'1. Статистика'!G363,3)</f>
        <v>0</v>
      </c>
      <c r="L64" s="244">
        <f>ROUND((L65*L68+L66*L69+L67*L70)/10,3)</f>
        <v>0</v>
      </c>
      <c r="M64" s="174">
        <f>ROUND($Q$64*'1. Статистика'!D363,3)</f>
        <v>0</v>
      </c>
      <c r="N64" s="166">
        <f>ROUND(Q64-(M64+O64+P64),3)</f>
        <v>0</v>
      </c>
      <c r="O64" s="179">
        <f>ROUND($Q$64*'1. Статистика'!F363,3)</f>
        <v>0</v>
      </c>
      <c r="P64" s="168">
        <f>ROUND($Q$64*'1. Статистика'!G363,3)</f>
        <v>0</v>
      </c>
      <c r="Q64" s="244">
        <f>ROUND((Q65*Q68+Q66*Q69+Q67*Q70)/10,3)</f>
        <v>0</v>
      </c>
    </row>
    <row r="65" spans="1:17" s="25" customFormat="1" ht="15" customHeight="1" outlineLevel="2" x14ac:dyDescent="0.25">
      <c r="A65" s="33" t="s">
        <v>90</v>
      </c>
      <c r="B65" s="483" t="s">
        <v>32</v>
      </c>
      <c r="C65" s="266"/>
      <c r="D65" s="170"/>
      <c r="E65" s="170"/>
      <c r="F65" s="170"/>
      <c r="G65" s="172">
        <f>ROUND('1. Статистика'!F36,3)</f>
        <v>0</v>
      </c>
      <c r="H65" s="169"/>
      <c r="I65" s="170"/>
      <c r="J65" s="170"/>
      <c r="K65" s="171"/>
      <c r="L65" s="172">
        <f>ROUND('1. Статистика'!G36,3)</f>
        <v>0</v>
      </c>
      <c r="M65" s="169"/>
      <c r="N65" s="170"/>
      <c r="O65" s="170"/>
      <c r="P65" s="173"/>
      <c r="Q65" s="172">
        <f>ROUND('1. Статистика'!H36,3)</f>
        <v>0</v>
      </c>
    </row>
    <row r="66" spans="1:17" s="25" customFormat="1" ht="15" customHeight="1" outlineLevel="2" x14ac:dyDescent="0.25">
      <c r="A66" s="33" t="s">
        <v>91</v>
      </c>
      <c r="B66" s="483" t="s">
        <v>32</v>
      </c>
      <c r="C66" s="266"/>
      <c r="D66" s="170"/>
      <c r="E66" s="170"/>
      <c r="F66" s="170"/>
      <c r="G66" s="176">
        <f>ROUND('1. Статистика'!F37,3)</f>
        <v>0</v>
      </c>
      <c r="H66" s="169"/>
      <c r="I66" s="170"/>
      <c r="J66" s="170"/>
      <c r="K66" s="171"/>
      <c r="L66" s="176">
        <f>ROUND('1. Статистика'!G37,3)</f>
        <v>0</v>
      </c>
      <c r="M66" s="169"/>
      <c r="N66" s="170"/>
      <c r="O66" s="170"/>
      <c r="P66" s="173"/>
      <c r="Q66" s="176">
        <f>ROUND('1. Статистика'!H37,3)</f>
        <v>0</v>
      </c>
    </row>
    <row r="67" spans="1:17" s="25" customFormat="1" ht="15" customHeight="1" outlineLevel="2" x14ac:dyDescent="0.25">
      <c r="A67" s="33" t="s">
        <v>92</v>
      </c>
      <c r="B67" s="483" t="s">
        <v>32</v>
      </c>
      <c r="C67" s="266"/>
      <c r="D67" s="170"/>
      <c r="E67" s="170"/>
      <c r="F67" s="170"/>
      <c r="G67" s="176">
        <f>ROUND('1. Статистика'!F38,3)</f>
        <v>0</v>
      </c>
      <c r="H67" s="169"/>
      <c r="I67" s="170"/>
      <c r="J67" s="170"/>
      <c r="K67" s="171"/>
      <c r="L67" s="176">
        <f>ROUND('1. Статистика'!G38,3)</f>
        <v>0</v>
      </c>
      <c r="M67" s="169"/>
      <c r="N67" s="170"/>
      <c r="O67" s="170"/>
      <c r="P67" s="173"/>
      <c r="Q67" s="176">
        <f>ROUND('1. Статистика'!H38,3)</f>
        <v>0</v>
      </c>
    </row>
    <row r="68" spans="1:17" s="25" customFormat="1" ht="15" customHeight="1" outlineLevel="2" x14ac:dyDescent="0.25">
      <c r="A68" s="33" t="s">
        <v>93</v>
      </c>
      <c r="B68" s="484" t="s">
        <v>50</v>
      </c>
      <c r="C68" s="266"/>
      <c r="D68" s="170"/>
      <c r="E68" s="170"/>
      <c r="F68" s="170"/>
      <c r="G68" s="502">
        <f>ROUND('2. Прогноз. Без корректировки'!G68,3)</f>
        <v>0</v>
      </c>
      <c r="H68" s="169"/>
      <c r="I68" s="170"/>
      <c r="J68" s="170"/>
      <c r="K68" s="171"/>
      <c r="L68" s="502">
        <f>ROUND('2. Прогноз. Без корректировки'!L68,3)</f>
        <v>0</v>
      </c>
      <c r="M68" s="169"/>
      <c r="N68" s="170"/>
      <c r="O68" s="170"/>
      <c r="P68" s="173"/>
      <c r="Q68" s="502">
        <f>ROUND('2. Прогноз. Без корректировки'!Q68,3)</f>
        <v>0</v>
      </c>
    </row>
    <row r="69" spans="1:17" s="25" customFormat="1" ht="15" customHeight="1" outlineLevel="2" x14ac:dyDescent="0.25">
      <c r="A69" s="33" t="s">
        <v>94</v>
      </c>
      <c r="B69" s="484" t="s">
        <v>50</v>
      </c>
      <c r="C69" s="266"/>
      <c r="D69" s="170"/>
      <c r="E69" s="170"/>
      <c r="F69" s="170"/>
      <c r="G69" s="502">
        <f>ROUND('2. Прогноз. Без корректировки'!G69,3)</f>
        <v>0</v>
      </c>
      <c r="H69" s="169"/>
      <c r="I69" s="170"/>
      <c r="J69" s="170"/>
      <c r="K69" s="171"/>
      <c r="L69" s="502">
        <f>ROUND('2. Прогноз. Без корректировки'!L69,3)</f>
        <v>0</v>
      </c>
      <c r="M69" s="169"/>
      <c r="N69" s="170"/>
      <c r="O69" s="170"/>
      <c r="P69" s="173"/>
      <c r="Q69" s="502">
        <f>ROUND('2. Прогноз. Без корректировки'!Q69,3)</f>
        <v>0</v>
      </c>
    </row>
    <row r="70" spans="1:17" s="25" customFormat="1" ht="15" customHeight="1" outlineLevel="2" x14ac:dyDescent="0.25">
      <c r="A70" s="33" t="s">
        <v>95</v>
      </c>
      <c r="B70" s="484" t="s">
        <v>50</v>
      </c>
      <c r="C70" s="266"/>
      <c r="D70" s="170"/>
      <c r="E70" s="170"/>
      <c r="F70" s="170"/>
      <c r="G70" s="502">
        <f>ROUND('2. Прогноз. Без корректировки'!G70,3)</f>
        <v>0</v>
      </c>
      <c r="H70" s="169"/>
      <c r="I70" s="170"/>
      <c r="J70" s="170"/>
      <c r="K70" s="171"/>
      <c r="L70" s="502">
        <f>ROUND('2. Прогноз. Без корректировки'!L70,3)</f>
        <v>0</v>
      </c>
      <c r="M70" s="169"/>
      <c r="N70" s="170"/>
      <c r="O70" s="170"/>
      <c r="P70" s="173"/>
      <c r="Q70" s="502">
        <f>ROUND('2. Прогноз. Без корректировки'!Q70,3)</f>
        <v>0</v>
      </c>
    </row>
    <row r="71" spans="1:17" ht="15" customHeight="1" outlineLevel="1" x14ac:dyDescent="0.25">
      <c r="A71" s="32" t="s">
        <v>7</v>
      </c>
      <c r="B71" s="482" t="s">
        <v>189</v>
      </c>
      <c r="C71" s="265">
        <f>ROUND($G$71*'1. Статистика'!D364,3)</f>
        <v>0</v>
      </c>
      <c r="D71" s="166">
        <f>ROUND(G71-(C71+E71+F71),3)</f>
        <v>0</v>
      </c>
      <c r="E71" s="177">
        <f>ROUND($G$71*'1. Статистика'!F364,3)</f>
        <v>20.689</v>
      </c>
      <c r="F71" s="177">
        <f>ROUND($G$71*'1. Статистика'!G364,3)</f>
        <v>13.061</v>
      </c>
      <c r="G71" s="244">
        <f>ROUND((G72*G75+G73*G76+G74*G77)/10,3)</f>
        <v>33.75</v>
      </c>
      <c r="H71" s="174">
        <f>ROUND($L$71*'1. Статистика'!D364,3)</f>
        <v>0</v>
      </c>
      <c r="I71" s="166">
        <f>ROUND(L71-(H71+J71+K71),3)</f>
        <v>0</v>
      </c>
      <c r="J71" s="179">
        <f>ROUND($L$71*'1. Статистика'!F364,3)</f>
        <v>17.350999999999999</v>
      </c>
      <c r="K71" s="167">
        <f>ROUND($L$71*'1. Статистика'!G364,3)</f>
        <v>10.954000000000001</v>
      </c>
      <c r="L71" s="244">
        <f>ROUND((L72*L75+L73*L76+L74*L77)/10,3)</f>
        <v>28.305</v>
      </c>
      <c r="M71" s="174">
        <f>ROUND($Q$71*'1. Статистика'!D364,3)</f>
        <v>0</v>
      </c>
      <c r="N71" s="166">
        <f>ROUND(Q71-(M71+O71+P71),3)</f>
        <v>0</v>
      </c>
      <c r="O71" s="179">
        <f>ROUND($Q$71*'1. Статистика'!F364,3)</f>
        <v>17.350999999999999</v>
      </c>
      <c r="P71" s="168">
        <f>ROUND($Q$71*'1. Статистика'!G364,3)</f>
        <v>10.954000000000001</v>
      </c>
      <c r="Q71" s="244">
        <f>ROUND((Q72*Q75+Q73*Q76+Q74*Q77)/10,3)</f>
        <v>28.305</v>
      </c>
    </row>
    <row r="72" spans="1:17" s="25" customFormat="1" ht="15" customHeight="1" outlineLevel="2" x14ac:dyDescent="0.25">
      <c r="A72" s="33" t="s">
        <v>90</v>
      </c>
      <c r="B72" s="483" t="s">
        <v>32</v>
      </c>
      <c r="C72" s="266"/>
      <c r="D72" s="170"/>
      <c r="E72" s="170"/>
      <c r="F72" s="170"/>
      <c r="G72" s="172">
        <f>ROUND('1. Статистика'!F40,3)</f>
        <v>4.41</v>
      </c>
      <c r="H72" s="169"/>
      <c r="I72" s="170"/>
      <c r="J72" s="170"/>
      <c r="K72" s="171"/>
      <c r="L72" s="172">
        <f>ROUND('1. Статистика'!G40,3)</f>
        <v>4.41</v>
      </c>
      <c r="M72" s="169"/>
      <c r="N72" s="170"/>
      <c r="O72" s="170"/>
      <c r="P72" s="173"/>
      <c r="Q72" s="172">
        <f>ROUND('1. Статистика'!H40,3)</f>
        <v>4.41</v>
      </c>
    </row>
    <row r="73" spans="1:17" s="25" customFormat="1" ht="15" customHeight="1" outlineLevel="2" x14ac:dyDescent="0.25">
      <c r="A73" s="33" t="s">
        <v>91</v>
      </c>
      <c r="B73" s="483" t="s">
        <v>32</v>
      </c>
      <c r="C73" s="266"/>
      <c r="D73" s="170"/>
      <c r="E73" s="170"/>
      <c r="F73" s="170"/>
      <c r="G73" s="176">
        <f>ROUND('1. Статистика'!F41,3)</f>
        <v>2.7</v>
      </c>
      <c r="H73" s="169"/>
      <c r="I73" s="170"/>
      <c r="J73" s="170"/>
      <c r="K73" s="171"/>
      <c r="L73" s="176">
        <f>ROUND('1. Статистика'!G41,3)</f>
        <v>2.7</v>
      </c>
      <c r="M73" s="169"/>
      <c r="N73" s="170"/>
      <c r="O73" s="170"/>
      <c r="P73" s="173"/>
      <c r="Q73" s="176">
        <f>ROUND('1. Статистика'!H41,3)</f>
        <v>2.7</v>
      </c>
    </row>
    <row r="74" spans="1:17" s="25" customFormat="1" ht="15" customHeight="1" outlineLevel="2" x14ac:dyDescent="0.25">
      <c r="A74" s="33" t="s">
        <v>92</v>
      </c>
      <c r="B74" s="483" t="s">
        <v>32</v>
      </c>
      <c r="C74" s="266"/>
      <c r="D74" s="170"/>
      <c r="E74" s="170"/>
      <c r="F74" s="170"/>
      <c r="G74" s="176">
        <f>ROUND('1. Статистика'!F42,3)</f>
        <v>0</v>
      </c>
      <c r="H74" s="169"/>
      <c r="I74" s="170"/>
      <c r="J74" s="170"/>
      <c r="K74" s="171"/>
      <c r="L74" s="176">
        <f>ROUND('1. Статистика'!G42,3)</f>
        <v>0</v>
      </c>
      <c r="M74" s="169"/>
      <c r="N74" s="170"/>
      <c r="O74" s="170"/>
      <c r="P74" s="173"/>
      <c r="Q74" s="176">
        <f>ROUND('1. Статистика'!H42,3)</f>
        <v>0</v>
      </c>
    </row>
    <row r="75" spans="1:17" s="25" customFormat="1" ht="15" customHeight="1" outlineLevel="2" x14ac:dyDescent="0.25">
      <c r="A75" s="33" t="s">
        <v>93</v>
      </c>
      <c r="B75" s="484" t="s">
        <v>50</v>
      </c>
      <c r="C75" s="266"/>
      <c r="D75" s="170"/>
      <c r="E75" s="170"/>
      <c r="F75" s="170"/>
      <c r="G75" s="502">
        <f>ROUND('2. Прогноз. Без корректировки'!G75,3)</f>
        <v>45</v>
      </c>
      <c r="H75" s="169"/>
      <c r="I75" s="170"/>
      <c r="J75" s="170"/>
      <c r="K75" s="171"/>
      <c r="L75" s="502">
        <f>ROUND('2. Прогноз. Без корректировки'!L75,3)</f>
        <v>40</v>
      </c>
      <c r="M75" s="169"/>
      <c r="N75" s="170"/>
      <c r="O75" s="170"/>
      <c r="P75" s="173"/>
      <c r="Q75" s="502">
        <f>ROUND('2. Прогноз. Без корректировки'!Q75,3)</f>
        <v>40</v>
      </c>
    </row>
    <row r="76" spans="1:17" s="25" customFormat="1" ht="15" customHeight="1" outlineLevel="2" x14ac:dyDescent="0.25">
      <c r="A76" s="33" t="s">
        <v>94</v>
      </c>
      <c r="B76" s="484" t="s">
        <v>50</v>
      </c>
      <c r="C76" s="266"/>
      <c r="D76" s="170"/>
      <c r="E76" s="170"/>
      <c r="F76" s="170"/>
      <c r="G76" s="502">
        <f>ROUND('2. Прогноз. Без корректировки'!G76,3)</f>
        <v>51.5</v>
      </c>
      <c r="H76" s="169"/>
      <c r="I76" s="170"/>
      <c r="J76" s="170"/>
      <c r="K76" s="171"/>
      <c r="L76" s="502">
        <f>ROUND('2. Прогноз. Без корректировки'!L76,3)</f>
        <v>39.5</v>
      </c>
      <c r="M76" s="169"/>
      <c r="N76" s="170"/>
      <c r="O76" s="170"/>
      <c r="P76" s="173"/>
      <c r="Q76" s="502">
        <f>ROUND('2. Прогноз. Без корректировки'!Q76,3)</f>
        <v>39.5</v>
      </c>
    </row>
    <row r="77" spans="1:17" s="25" customFormat="1" ht="15" customHeight="1" outlineLevel="2" x14ac:dyDescent="0.25">
      <c r="A77" s="33" t="s">
        <v>95</v>
      </c>
      <c r="B77" s="484" t="s">
        <v>50</v>
      </c>
      <c r="C77" s="266"/>
      <c r="D77" s="170"/>
      <c r="E77" s="170"/>
      <c r="F77" s="170"/>
      <c r="G77" s="502">
        <f>ROUND('2. Прогноз. Без корректировки'!G77,3)</f>
        <v>0</v>
      </c>
      <c r="H77" s="169"/>
      <c r="I77" s="170"/>
      <c r="J77" s="170"/>
      <c r="K77" s="171"/>
      <c r="L77" s="502">
        <f>ROUND('2. Прогноз. Без корректировки'!L77,3)</f>
        <v>0</v>
      </c>
      <c r="M77" s="169"/>
      <c r="N77" s="170"/>
      <c r="O77" s="170"/>
      <c r="P77" s="173"/>
      <c r="Q77" s="502">
        <f>ROUND('2. Прогноз. Без корректировки'!Q77,3)</f>
        <v>0</v>
      </c>
    </row>
    <row r="78" spans="1:17" ht="15" customHeight="1" outlineLevel="1" x14ac:dyDescent="0.25">
      <c r="A78" s="32" t="s">
        <v>8</v>
      </c>
      <c r="B78" s="482" t="s">
        <v>189</v>
      </c>
      <c r="C78" s="265">
        <f>ROUND($G$78*'1. Статистика'!D365,3)</f>
        <v>0</v>
      </c>
      <c r="D78" s="166">
        <f>ROUND(G78-(C78+E78+F78),3)</f>
        <v>0</v>
      </c>
      <c r="E78" s="177">
        <f>ROUND($G$78*'1. Статистика'!F365,3)</f>
        <v>0</v>
      </c>
      <c r="F78" s="177">
        <f>ROUND($G$78*'1. Статистика'!G365,3)</f>
        <v>0</v>
      </c>
      <c r="G78" s="244">
        <f>ROUND((G79*G82+G80*G83+G81*G84)/10,3)</f>
        <v>0</v>
      </c>
      <c r="H78" s="174">
        <f>ROUND($L$78*'1. Статистика'!D365,3)</f>
        <v>0</v>
      </c>
      <c r="I78" s="166">
        <f>ROUND(L78-(H78+J78+K78),3)</f>
        <v>0</v>
      </c>
      <c r="J78" s="179">
        <f>ROUND($L$78*'1. Статистика'!F365,3)</f>
        <v>0</v>
      </c>
      <c r="K78" s="167">
        <f>ROUND($L$78*'1. Статистика'!G365,3)</f>
        <v>0</v>
      </c>
      <c r="L78" s="244">
        <f>ROUND((L79*L82+L80*L83+L81*L84)/10,3)</f>
        <v>0</v>
      </c>
      <c r="M78" s="174">
        <f>ROUND($Q$78*'1. Статистика'!D365,3)</f>
        <v>0</v>
      </c>
      <c r="N78" s="166">
        <f>ROUND(Q78-(M78+O78+P78),3)</f>
        <v>0</v>
      </c>
      <c r="O78" s="179">
        <f>ROUND($Q$78*'1. Статистика'!F365,3)</f>
        <v>0</v>
      </c>
      <c r="P78" s="168">
        <f>ROUND($Q$78*'1. Статистика'!G365,3)</f>
        <v>0</v>
      </c>
      <c r="Q78" s="244">
        <f>ROUND((Q79*Q82+Q80*Q83+Q81*Q84)/10,3)</f>
        <v>0</v>
      </c>
    </row>
    <row r="79" spans="1:17" s="25" customFormat="1" ht="15" customHeight="1" outlineLevel="2" x14ac:dyDescent="0.25">
      <c r="A79" s="33" t="s">
        <v>90</v>
      </c>
      <c r="B79" s="483" t="s">
        <v>32</v>
      </c>
      <c r="C79" s="266"/>
      <c r="D79" s="170"/>
      <c r="E79" s="170"/>
      <c r="F79" s="170"/>
      <c r="G79" s="172">
        <f>ROUND('1. Статистика'!F44,3)</f>
        <v>0</v>
      </c>
      <c r="H79" s="169"/>
      <c r="I79" s="170"/>
      <c r="J79" s="170"/>
      <c r="K79" s="171"/>
      <c r="L79" s="172">
        <f>ROUND('1. Статистика'!G44,3)</f>
        <v>0</v>
      </c>
      <c r="M79" s="169"/>
      <c r="N79" s="170"/>
      <c r="O79" s="170"/>
      <c r="P79" s="173"/>
      <c r="Q79" s="172">
        <f>ROUND('1. Статистика'!H44,3)</f>
        <v>0</v>
      </c>
    </row>
    <row r="80" spans="1:17" s="25" customFormat="1" ht="15" customHeight="1" outlineLevel="2" x14ac:dyDescent="0.25">
      <c r="A80" s="33" t="s">
        <v>91</v>
      </c>
      <c r="B80" s="483" t="s">
        <v>32</v>
      </c>
      <c r="C80" s="266"/>
      <c r="D80" s="170"/>
      <c r="E80" s="170"/>
      <c r="F80" s="170"/>
      <c r="G80" s="176">
        <f>ROUND('1. Статистика'!F45,3)</f>
        <v>0</v>
      </c>
      <c r="H80" s="169"/>
      <c r="I80" s="170"/>
      <c r="J80" s="170"/>
      <c r="K80" s="171"/>
      <c r="L80" s="172">
        <f>ROUND('1. Статистика'!G45,3)</f>
        <v>0</v>
      </c>
      <c r="M80" s="169"/>
      <c r="N80" s="170"/>
      <c r="O80" s="170"/>
      <c r="P80" s="173"/>
      <c r="Q80" s="172">
        <f>ROUND('1. Статистика'!H45,3)</f>
        <v>0</v>
      </c>
    </row>
    <row r="81" spans="1:17" s="25" customFormat="1" ht="15" customHeight="1" outlineLevel="2" x14ac:dyDescent="0.25">
      <c r="A81" s="33" t="s">
        <v>92</v>
      </c>
      <c r="B81" s="483" t="s">
        <v>32</v>
      </c>
      <c r="C81" s="266"/>
      <c r="D81" s="170"/>
      <c r="E81" s="170"/>
      <c r="F81" s="170"/>
      <c r="G81" s="176">
        <f>ROUND('1. Статистика'!F46,3)</f>
        <v>0</v>
      </c>
      <c r="H81" s="169"/>
      <c r="I81" s="170"/>
      <c r="J81" s="170"/>
      <c r="K81" s="171"/>
      <c r="L81" s="172">
        <f>ROUND('1. Статистика'!G46,3)</f>
        <v>0</v>
      </c>
      <c r="M81" s="169"/>
      <c r="N81" s="170"/>
      <c r="O81" s="170"/>
      <c r="P81" s="173"/>
      <c r="Q81" s="172">
        <f>ROUND('1. Статистика'!H46,3)</f>
        <v>0</v>
      </c>
    </row>
    <row r="82" spans="1:17" s="25" customFormat="1" ht="15" customHeight="1" outlineLevel="2" x14ac:dyDescent="0.25">
      <c r="A82" s="33" t="s">
        <v>93</v>
      </c>
      <c r="B82" s="484" t="s">
        <v>50</v>
      </c>
      <c r="C82" s="266"/>
      <c r="D82" s="170"/>
      <c r="E82" s="170"/>
      <c r="F82" s="170"/>
      <c r="G82" s="502">
        <f>ROUND('2. Прогноз. Без корректировки'!G82,3)</f>
        <v>0</v>
      </c>
      <c r="H82" s="169"/>
      <c r="I82" s="170"/>
      <c r="J82" s="170"/>
      <c r="K82" s="171"/>
      <c r="L82" s="502">
        <f>ROUND('2. Прогноз. Без корректировки'!L82,3)</f>
        <v>0</v>
      </c>
      <c r="M82" s="169"/>
      <c r="N82" s="170"/>
      <c r="O82" s="170"/>
      <c r="P82" s="173"/>
      <c r="Q82" s="502">
        <f>ROUND('2. Прогноз. Без корректировки'!Q82,3)</f>
        <v>0</v>
      </c>
    </row>
    <row r="83" spans="1:17" s="25" customFormat="1" ht="15" customHeight="1" outlineLevel="2" x14ac:dyDescent="0.25">
      <c r="A83" s="33" t="s">
        <v>94</v>
      </c>
      <c r="B83" s="484" t="s">
        <v>50</v>
      </c>
      <c r="C83" s="266"/>
      <c r="D83" s="170"/>
      <c r="E83" s="170"/>
      <c r="F83" s="170"/>
      <c r="G83" s="502">
        <f>ROUND('2. Прогноз. Без корректировки'!G83,3)</f>
        <v>0</v>
      </c>
      <c r="H83" s="169"/>
      <c r="I83" s="170"/>
      <c r="J83" s="170"/>
      <c r="K83" s="171"/>
      <c r="L83" s="502">
        <f>ROUND('2. Прогноз. Без корректировки'!L83,3)</f>
        <v>0</v>
      </c>
      <c r="M83" s="169"/>
      <c r="N83" s="170"/>
      <c r="O83" s="170"/>
      <c r="P83" s="173"/>
      <c r="Q83" s="502">
        <f>ROUND('2. Прогноз. Без корректировки'!Q83,3)</f>
        <v>0</v>
      </c>
    </row>
    <row r="84" spans="1:17" s="25" customFormat="1" ht="15" customHeight="1" outlineLevel="2" x14ac:dyDescent="0.25">
      <c r="A84" s="33" t="s">
        <v>95</v>
      </c>
      <c r="B84" s="484" t="s">
        <v>50</v>
      </c>
      <c r="C84" s="266"/>
      <c r="D84" s="170"/>
      <c r="E84" s="170"/>
      <c r="F84" s="170"/>
      <c r="G84" s="502">
        <f>ROUND('2. Прогноз. Без корректировки'!G84,3)</f>
        <v>0</v>
      </c>
      <c r="H84" s="169"/>
      <c r="I84" s="170"/>
      <c r="J84" s="170"/>
      <c r="K84" s="171"/>
      <c r="L84" s="502">
        <f>ROUND('2. Прогноз. Без корректировки'!L84,3)</f>
        <v>0</v>
      </c>
      <c r="M84" s="169"/>
      <c r="N84" s="170"/>
      <c r="O84" s="170"/>
      <c r="P84" s="173"/>
      <c r="Q84" s="502">
        <f>ROUND('2. Прогноз. Без корректировки'!Q84,3)</f>
        <v>0</v>
      </c>
    </row>
    <row r="85" spans="1:17" ht="15" customHeight="1" outlineLevel="1" x14ac:dyDescent="0.25">
      <c r="A85" s="32" t="s">
        <v>9</v>
      </c>
      <c r="B85" s="482" t="s">
        <v>189</v>
      </c>
      <c r="C85" s="265">
        <f>ROUND($G$85*'1. Статистика'!D366,3)</f>
        <v>0</v>
      </c>
      <c r="D85" s="166">
        <f>ROUND(G85-(C85+E85+F85),3)</f>
        <v>0</v>
      </c>
      <c r="E85" s="177">
        <f>ROUND($G$85*'1. Статистика'!F366,3)</f>
        <v>1.2E-2</v>
      </c>
      <c r="F85" s="177">
        <f>ROUND($G$85*'1. Статистика'!G366,3)</f>
        <v>0</v>
      </c>
      <c r="G85" s="244">
        <f>ROUND((G86*G89+G87*G90+G88*G91)/10,3)</f>
        <v>1.2E-2</v>
      </c>
      <c r="H85" s="174">
        <f>ROUND($L$85*'1. Статистика'!D366,3)</f>
        <v>0</v>
      </c>
      <c r="I85" s="166">
        <f>ROUND(L85-(H85+J85+K85),3)</f>
        <v>0</v>
      </c>
      <c r="J85" s="179">
        <f>ROUND($L$85*'1. Статистика'!F366,3)</f>
        <v>0.32</v>
      </c>
      <c r="K85" s="167">
        <f>ROUND($L$85*'1. Статистика'!G366,3)</f>
        <v>0</v>
      </c>
      <c r="L85" s="244">
        <f>ROUND((L86*L89+L87*L90+L88*L91)/10,3)</f>
        <v>0.32</v>
      </c>
      <c r="M85" s="174">
        <f>ROUND($Q$85*'1. Статистика'!D366,3)</f>
        <v>0</v>
      </c>
      <c r="N85" s="166">
        <f>ROUND(Q85-(M85+O85+P85),3)</f>
        <v>0</v>
      </c>
      <c r="O85" s="179">
        <f>ROUND($Q$85*'1. Статистика'!F366,3)</f>
        <v>0.32</v>
      </c>
      <c r="P85" s="168">
        <f>ROUND($Q$85*'1. Статистика'!G366,3)</f>
        <v>0</v>
      </c>
      <c r="Q85" s="244">
        <f>ROUND((Q86*Q89+Q87*Q90+Q88*Q91)/10,3)</f>
        <v>0.32</v>
      </c>
    </row>
    <row r="86" spans="1:17" s="25" customFormat="1" ht="15" customHeight="1" outlineLevel="2" x14ac:dyDescent="0.25">
      <c r="A86" s="33" t="s">
        <v>90</v>
      </c>
      <c r="B86" s="483" t="s">
        <v>32</v>
      </c>
      <c r="C86" s="266"/>
      <c r="D86" s="170"/>
      <c r="E86" s="170"/>
      <c r="F86" s="170"/>
      <c r="G86" s="172">
        <f>ROUND('1. Статистика'!F48,3)</f>
        <v>0</v>
      </c>
      <c r="H86" s="169"/>
      <c r="I86" s="170"/>
      <c r="J86" s="170"/>
      <c r="K86" s="171"/>
      <c r="L86" s="172">
        <f>ROUND('1. Статистика'!G48,3)</f>
        <v>0</v>
      </c>
      <c r="M86" s="169"/>
      <c r="N86" s="170"/>
      <c r="O86" s="170"/>
      <c r="P86" s="173"/>
      <c r="Q86" s="172">
        <f>ROUND('1. Статистика'!H48,3)</f>
        <v>0</v>
      </c>
    </row>
    <row r="87" spans="1:17" s="25" customFormat="1" ht="15" customHeight="1" outlineLevel="2" x14ac:dyDescent="0.25">
      <c r="A87" s="33" t="s">
        <v>91</v>
      </c>
      <c r="B87" s="483" t="s">
        <v>32</v>
      </c>
      <c r="C87" s="266"/>
      <c r="D87" s="170"/>
      <c r="E87" s="170"/>
      <c r="F87" s="170"/>
      <c r="G87" s="176">
        <f>ROUND('1. Статистика'!F49,3)</f>
        <v>0.04</v>
      </c>
      <c r="H87" s="169"/>
      <c r="I87" s="170"/>
      <c r="J87" s="170"/>
      <c r="K87" s="171"/>
      <c r="L87" s="176">
        <f>ROUND('1. Статистика'!G49,3)</f>
        <v>0.04</v>
      </c>
      <c r="M87" s="169"/>
      <c r="N87" s="170"/>
      <c r="O87" s="170"/>
      <c r="P87" s="173"/>
      <c r="Q87" s="176">
        <f>ROUND('1. Статистика'!H49,3)</f>
        <v>0.04</v>
      </c>
    </row>
    <row r="88" spans="1:17" s="25" customFormat="1" ht="15" customHeight="1" outlineLevel="2" x14ac:dyDescent="0.25">
      <c r="A88" s="33" t="s">
        <v>92</v>
      </c>
      <c r="B88" s="483" t="s">
        <v>32</v>
      </c>
      <c r="C88" s="266"/>
      <c r="D88" s="170"/>
      <c r="E88" s="170"/>
      <c r="F88" s="170"/>
      <c r="G88" s="176">
        <f>ROUND('1. Статистика'!F50,3)</f>
        <v>0</v>
      </c>
      <c r="H88" s="169"/>
      <c r="I88" s="170"/>
      <c r="J88" s="170"/>
      <c r="K88" s="171"/>
      <c r="L88" s="176">
        <f>ROUND('1. Статистика'!G50,3)</f>
        <v>0</v>
      </c>
      <c r="M88" s="169"/>
      <c r="N88" s="170"/>
      <c r="O88" s="170"/>
      <c r="P88" s="173"/>
      <c r="Q88" s="176">
        <f>ROUND('1. Статистика'!H50,3)</f>
        <v>0</v>
      </c>
    </row>
    <row r="89" spans="1:17" s="25" customFormat="1" ht="15" customHeight="1" outlineLevel="2" x14ac:dyDescent="0.25">
      <c r="A89" s="33" t="s">
        <v>93</v>
      </c>
      <c r="B89" s="484" t="s">
        <v>50</v>
      </c>
      <c r="C89" s="266"/>
      <c r="D89" s="170"/>
      <c r="E89" s="170"/>
      <c r="F89" s="170"/>
      <c r="G89" s="502">
        <f>ROUND('2. Прогноз. Без корректировки'!G89,3)</f>
        <v>0</v>
      </c>
      <c r="H89" s="169"/>
      <c r="I89" s="170"/>
      <c r="J89" s="170"/>
      <c r="K89" s="171"/>
      <c r="L89" s="502">
        <f>ROUND('2. Прогноз. Без корректировки'!L89,3)</f>
        <v>70.5</v>
      </c>
      <c r="M89" s="169"/>
      <c r="N89" s="170"/>
      <c r="O89" s="170"/>
      <c r="P89" s="173"/>
      <c r="Q89" s="502">
        <f>ROUND('2. Прогноз. Без корректировки'!Q89,3)</f>
        <v>70.5</v>
      </c>
    </row>
    <row r="90" spans="1:17" s="25" customFormat="1" ht="15" customHeight="1" outlineLevel="2" x14ac:dyDescent="0.25">
      <c r="A90" s="33" t="s">
        <v>94</v>
      </c>
      <c r="B90" s="484" t="s">
        <v>50</v>
      </c>
      <c r="C90" s="266"/>
      <c r="D90" s="170"/>
      <c r="E90" s="170"/>
      <c r="F90" s="170"/>
      <c r="G90" s="502">
        <f>ROUND('2. Прогноз. Без корректировки'!G90,3)</f>
        <v>2.9</v>
      </c>
      <c r="H90" s="169"/>
      <c r="I90" s="170"/>
      <c r="J90" s="170"/>
      <c r="K90" s="171"/>
      <c r="L90" s="502">
        <f>ROUND('2. Прогноз. Без корректировки'!L90,3)</f>
        <v>80</v>
      </c>
      <c r="M90" s="169"/>
      <c r="N90" s="170"/>
      <c r="O90" s="170"/>
      <c r="P90" s="173"/>
      <c r="Q90" s="502">
        <f>ROUND('2. Прогноз. Без корректировки'!Q90,3)</f>
        <v>80</v>
      </c>
    </row>
    <row r="91" spans="1:17" s="25" customFormat="1" ht="15" customHeight="1" outlineLevel="2" x14ac:dyDescent="0.25">
      <c r="A91" s="33" t="s">
        <v>95</v>
      </c>
      <c r="B91" s="484" t="s">
        <v>50</v>
      </c>
      <c r="C91" s="266"/>
      <c r="D91" s="170"/>
      <c r="E91" s="170"/>
      <c r="F91" s="170"/>
      <c r="G91" s="502">
        <f>ROUND('2. Прогноз. Без корректировки'!G91,3)</f>
        <v>0</v>
      </c>
      <c r="H91" s="169"/>
      <c r="I91" s="170"/>
      <c r="J91" s="170"/>
      <c r="K91" s="171"/>
      <c r="L91" s="502">
        <f>ROUND('2. Прогноз. Без корректировки'!L91,3)</f>
        <v>0</v>
      </c>
      <c r="M91" s="169"/>
      <c r="N91" s="170"/>
      <c r="O91" s="170"/>
      <c r="P91" s="173"/>
      <c r="Q91" s="502">
        <f>ROUND('2. Прогноз. Без корректировки'!Q91,3)</f>
        <v>0</v>
      </c>
    </row>
    <row r="92" spans="1:17" ht="15" customHeight="1" outlineLevel="1" x14ac:dyDescent="0.25">
      <c r="A92" s="32" t="s">
        <v>10</v>
      </c>
      <c r="B92" s="482" t="s">
        <v>189</v>
      </c>
      <c r="C92" s="265">
        <f>ROUND($G$92*'1. Статистика'!D367,3)</f>
        <v>0</v>
      </c>
      <c r="D92" s="166">
        <f>ROUND(G92-(C92+E92+F92),3)</f>
        <v>0</v>
      </c>
      <c r="E92" s="166">
        <f>ROUND($G$92*'1. Статистика'!F367,3)</f>
        <v>0.31</v>
      </c>
      <c r="F92" s="166">
        <f>ROUND($G$92*'1. Статистика'!G367,3)</f>
        <v>0.20699999999999999</v>
      </c>
      <c r="G92" s="244">
        <f>ROUND((G93*G96+G94*G97+G95*G98)/10,3)</f>
        <v>0.51700000000000002</v>
      </c>
      <c r="H92" s="174">
        <f>ROUND($L$92*'1. Статистика'!D367,3)</f>
        <v>0</v>
      </c>
      <c r="I92" s="166">
        <f>ROUND(L92-(H92+J92+K92),3)</f>
        <v>0</v>
      </c>
      <c r="J92" s="179">
        <f>ROUND($L$92*'1. Статистика'!F367,3)</f>
        <v>0.44600000000000001</v>
      </c>
      <c r="K92" s="167">
        <f>ROUND($L$92*'1. Статистика'!G367,3)</f>
        <v>0.29799999999999999</v>
      </c>
      <c r="L92" s="244">
        <f>ROUND((L93*L96+L94*L97+L95*L98)/10,3)</f>
        <v>0.74399999999999999</v>
      </c>
      <c r="M92" s="174">
        <f>ROUND($Q$92*'1. Статистика'!D367,3)</f>
        <v>0</v>
      </c>
      <c r="N92" s="166">
        <f>ROUND(Q92-(M92+O92+P92),3)</f>
        <v>0</v>
      </c>
      <c r="O92" s="179">
        <f>ROUND($Q$92*'1. Статистика'!F367,3)</f>
        <v>0.44600000000000001</v>
      </c>
      <c r="P92" s="168">
        <f>ROUND($Q$92*'1. Статистика'!G367,3)</f>
        <v>0.29799999999999999</v>
      </c>
      <c r="Q92" s="244">
        <f>ROUND((Q93*Q96+Q94*Q97+Q95*Q98)/10,3)</f>
        <v>0.74399999999999999</v>
      </c>
    </row>
    <row r="93" spans="1:17" s="25" customFormat="1" ht="15" customHeight="1" outlineLevel="2" x14ac:dyDescent="0.25">
      <c r="A93" s="33" t="s">
        <v>90</v>
      </c>
      <c r="B93" s="483" t="s">
        <v>32</v>
      </c>
      <c r="C93" s="266"/>
      <c r="D93" s="170"/>
      <c r="E93" s="170"/>
      <c r="F93" s="171"/>
      <c r="G93" s="176">
        <f>ROUND('1. Статистика'!F52,3)</f>
        <v>0.1</v>
      </c>
      <c r="H93" s="169"/>
      <c r="I93" s="170"/>
      <c r="J93" s="170"/>
      <c r="K93" s="171"/>
      <c r="L93" s="172">
        <f>ROUND('1. Статистика'!G52,3)</f>
        <v>0.1</v>
      </c>
      <c r="M93" s="169"/>
      <c r="N93" s="170"/>
      <c r="O93" s="170"/>
      <c r="P93" s="173"/>
      <c r="Q93" s="172">
        <f>ROUND('1. Статистика'!H52,3)</f>
        <v>0.1</v>
      </c>
    </row>
    <row r="94" spans="1:17" s="25" customFormat="1" ht="15" customHeight="1" outlineLevel="2" x14ac:dyDescent="0.25">
      <c r="A94" s="33" t="s">
        <v>91</v>
      </c>
      <c r="B94" s="483" t="s">
        <v>32</v>
      </c>
      <c r="C94" s="266"/>
      <c r="D94" s="170"/>
      <c r="E94" s="170"/>
      <c r="F94" s="171"/>
      <c r="G94" s="176">
        <f>ROUND('1. Статистика'!F53,3)</f>
        <v>0.03</v>
      </c>
      <c r="H94" s="169"/>
      <c r="I94" s="170"/>
      <c r="J94" s="170"/>
      <c r="K94" s="171"/>
      <c r="L94" s="176">
        <f>ROUND('1. Статистика'!G53,3)</f>
        <v>0.03</v>
      </c>
      <c r="M94" s="169"/>
      <c r="N94" s="170"/>
      <c r="O94" s="170"/>
      <c r="P94" s="173"/>
      <c r="Q94" s="176">
        <f>ROUND('1. Статистика'!H53,3)</f>
        <v>0.03</v>
      </c>
    </row>
    <row r="95" spans="1:17" s="25" customFormat="1" ht="15" customHeight="1" outlineLevel="2" x14ac:dyDescent="0.25">
      <c r="A95" s="33" t="s">
        <v>92</v>
      </c>
      <c r="B95" s="483" t="s">
        <v>32</v>
      </c>
      <c r="C95" s="266"/>
      <c r="D95" s="170"/>
      <c r="E95" s="170"/>
      <c r="F95" s="171"/>
      <c r="G95" s="176">
        <f>ROUND('1. Статистика'!F54,3)</f>
        <v>0</v>
      </c>
      <c r="H95" s="169"/>
      <c r="I95" s="170"/>
      <c r="J95" s="170"/>
      <c r="K95" s="171"/>
      <c r="L95" s="176">
        <f>ROUND('1. Статистика'!G54,3)</f>
        <v>0</v>
      </c>
      <c r="M95" s="169"/>
      <c r="N95" s="170"/>
      <c r="O95" s="170"/>
      <c r="P95" s="173"/>
      <c r="Q95" s="176">
        <f>ROUND('1. Статистика'!H54,3)</f>
        <v>0</v>
      </c>
    </row>
    <row r="96" spans="1:17" s="25" customFormat="1" ht="15" customHeight="1" outlineLevel="2" x14ac:dyDescent="0.25">
      <c r="A96" s="33" t="s">
        <v>93</v>
      </c>
      <c r="B96" s="484" t="s">
        <v>50</v>
      </c>
      <c r="C96" s="266"/>
      <c r="D96" s="170"/>
      <c r="E96" s="170"/>
      <c r="F96" s="171"/>
      <c r="G96" s="502">
        <f>ROUND('2. Прогноз. Без корректировки'!G96,3)</f>
        <v>51.7</v>
      </c>
      <c r="H96" s="169"/>
      <c r="I96" s="170"/>
      <c r="J96" s="170"/>
      <c r="K96" s="171"/>
      <c r="L96" s="502">
        <f>ROUND('2. Прогноз. Без корректировки'!L96,3)</f>
        <v>54.9</v>
      </c>
      <c r="M96" s="169"/>
      <c r="N96" s="170"/>
      <c r="O96" s="170"/>
      <c r="P96" s="173"/>
      <c r="Q96" s="502">
        <f>ROUND('2. Прогноз. Без корректировки'!Q96,3)</f>
        <v>54.9</v>
      </c>
    </row>
    <row r="97" spans="1:19" s="25" customFormat="1" ht="15" customHeight="1" outlineLevel="2" x14ac:dyDescent="0.25">
      <c r="A97" s="33" t="s">
        <v>94</v>
      </c>
      <c r="B97" s="484" t="s">
        <v>50</v>
      </c>
      <c r="C97" s="266"/>
      <c r="D97" s="170"/>
      <c r="E97" s="170"/>
      <c r="F97" s="171"/>
      <c r="G97" s="502">
        <f>ROUND('2. Прогноз. Без корректировки'!G97,3)</f>
        <v>0</v>
      </c>
      <c r="H97" s="169"/>
      <c r="I97" s="170"/>
      <c r="J97" s="170"/>
      <c r="K97" s="171"/>
      <c r="L97" s="502">
        <f>ROUND('2. Прогноз. Без корректировки'!L97,3)</f>
        <v>65</v>
      </c>
      <c r="M97" s="169"/>
      <c r="N97" s="170"/>
      <c r="O97" s="170"/>
      <c r="P97" s="173"/>
      <c r="Q97" s="502">
        <f>ROUND('2. Прогноз. Без корректировки'!Q97,3)</f>
        <v>65</v>
      </c>
    </row>
    <row r="98" spans="1:19" s="25" customFormat="1" ht="15" customHeight="1" outlineLevel="2" x14ac:dyDescent="0.25">
      <c r="A98" s="33" t="s">
        <v>95</v>
      </c>
      <c r="B98" s="484" t="s">
        <v>50</v>
      </c>
      <c r="C98" s="266"/>
      <c r="D98" s="170"/>
      <c r="E98" s="170"/>
      <c r="F98" s="171"/>
      <c r="G98" s="502">
        <f>ROUND('2. Прогноз. Без корректировки'!G98,3)</f>
        <v>0</v>
      </c>
      <c r="H98" s="169"/>
      <c r="I98" s="170"/>
      <c r="J98" s="170"/>
      <c r="K98" s="171"/>
      <c r="L98" s="502">
        <f>ROUND('2. Прогноз. Без корректировки'!L98,3)</f>
        <v>0</v>
      </c>
      <c r="M98" s="169"/>
      <c r="N98" s="170"/>
      <c r="O98" s="170"/>
      <c r="P98" s="173"/>
      <c r="Q98" s="502">
        <f>ROUND('2. Прогноз. Без корректировки'!Q98,3)</f>
        <v>0</v>
      </c>
    </row>
    <row r="99" spans="1:19" s="36" customFormat="1" ht="15" customHeight="1" x14ac:dyDescent="0.25">
      <c r="A99" s="254" t="s">
        <v>96</v>
      </c>
      <c r="B99" s="481" t="s">
        <v>189</v>
      </c>
      <c r="C99" s="264">
        <f t="shared" ref="C99:Q99" si="9">ROUND(C100+C103+C106+C109+C112+C115+C118+C121+C124+C127+C130,3)</f>
        <v>161.19200000000001</v>
      </c>
      <c r="D99" s="239">
        <f t="shared" si="9"/>
        <v>105.054</v>
      </c>
      <c r="E99" s="239">
        <f t="shared" si="9"/>
        <v>57.753</v>
      </c>
      <c r="F99" s="240">
        <f t="shared" si="9"/>
        <v>123.411</v>
      </c>
      <c r="G99" s="160">
        <f t="shared" si="9"/>
        <v>447.41</v>
      </c>
      <c r="H99" s="238">
        <f t="shared" si="9"/>
        <v>172.577</v>
      </c>
      <c r="I99" s="239">
        <f t="shared" si="9"/>
        <v>116.32899999999999</v>
      </c>
      <c r="J99" s="239">
        <f t="shared" si="9"/>
        <v>60.628999999999998</v>
      </c>
      <c r="K99" s="240">
        <f t="shared" si="9"/>
        <v>127.161</v>
      </c>
      <c r="L99" s="160">
        <f t="shared" si="9"/>
        <v>476.69600000000003</v>
      </c>
      <c r="M99" s="238">
        <f t="shared" si="9"/>
        <v>174.96700000000001</v>
      </c>
      <c r="N99" s="239">
        <f t="shared" si="9"/>
        <v>122.178</v>
      </c>
      <c r="O99" s="239">
        <f t="shared" si="9"/>
        <v>61.542000000000002</v>
      </c>
      <c r="P99" s="241">
        <f t="shared" si="9"/>
        <v>123.428</v>
      </c>
      <c r="Q99" s="160">
        <f t="shared" si="9"/>
        <v>482.11500000000001</v>
      </c>
    </row>
    <row r="100" spans="1:19" ht="15" customHeight="1" outlineLevel="1" x14ac:dyDescent="0.25">
      <c r="A100" s="32" t="s">
        <v>0</v>
      </c>
      <c r="B100" s="485" t="s">
        <v>189</v>
      </c>
      <c r="C100" s="265">
        <f t="shared" ref="C100:Q100" si="10">ROUND(C101+C102,3)</f>
        <v>1.782</v>
      </c>
      <c r="D100" s="166">
        <f t="shared" si="10"/>
        <v>52.573</v>
      </c>
      <c r="E100" s="166">
        <f t="shared" si="10"/>
        <v>16.850999999999999</v>
      </c>
      <c r="F100" s="167">
        <f t="shared" si="10"/>
        <v>48.6</v>
      </c>
      <c r="G100" s="244">
        <f t="shared" si="10"/>
        <v>119.806</v>
      </c>
      <c r="H100" s="165">
        <f t="shared" si="10"/>
        <v>6.7169999999999996</v>
      </c>
      <c r="I100" s="166">
        <f t="shared" si="10"/>
        <v>52.716999999999999</v>
      </c>
      <c r="J100" s="166">
        <f t="shared" si="10"/>
        <v>17.72</v>
      </c>
      <c r="K100" s="167">
        <f t="shared" si="10"/>
        <v>49.231999999999999</v>
      </c>
      <c r="L100" s="244">
        <f t="shared" si="10"/>
        <v>126.386</v>
      </c>
      <c r="M100" s="165">
        <f t="shared" si="10"/>
        <v>7.016</v>
      </c>
      <c r="N100" s="166">
        <f t="shared" si="10"/>
        <v>52.991999999999997</v>
      </c>
      <c r="O100" s="166">
        <f t="shared" si="10"/>
        <v>17.895</v>
      </c>
      <c r="P100" s="168">
        <f t="shared" si="10"/>
        <v>45.384</v>
      </c>
      <c r="Q100" s="244">
        <f t="shared" si="10"/>
        <v>123.28700000000001</v>
      </c>
      <c r="R100" s="2"/>
    </row>
    <row r="101" spans="1:19" s="25" customFormat="1" ht="15" customHeight="1" outlineLevel="2" x14ac:dyDescent="0.25">
      <c r="A101" s="33" t="s">
        <v>97</v>
      </c>
      <c r="B101" s="486" t="s">
        <v>189</v>
      </c>
      <c r="C101" s="267">
        <f>ROUND('1. Статистика'!N129,3)</f>
        <v>0</v>
      </c>
      <c r="D101" s="181">
        <f>ROUND('1. Статистика'!O129,3)</f>
        <v>52.701999999999998</v>
      </c>
      <c r="E101" s="181">
        <f>ROUND('1. Статистика'!P129,3)</f>
        <v>15.016999999999999</v>
      </c>
      <c r="F101" s="182">
        <f>ROUND('1. Статистика'!Q129,3)</f>
        <v>46.52</v>
      </c>
      <c r="G101" s="172">
        <f>ROUND(SUM(C101:F101),3)</f>
        <v>114.239</v>
      </c>
      <c r="H101" s="180">
        <f>ROUND(C100,3)</f>
        <v>1.782</v>
      </c>
      <c r="I101" s="180">
        <f>ROUND(D100,3)</f>
        <v>52.573</v>
      </c>
      <c r="J101" s="180">
        <f>ROUND(E100,3)</f>
        <v>16.850999999999999</v>
      </c>
      <c r="K101" s="180">
        <f>ROUND(F100,3)</f>
        <v>48.6</v>
      </c>
      <c r="L101" s="172">
        <f>ROUND(SUM(H101:K101),3)</f>
        <v>119.806</v>
      </c>
      <c r="M101" s="180">
        <f>ROUND(H100,3)</f>
        <v>6.7169999999999996</v>
      </c>
      <c r="N101" s="180">
        <f>ROUND(I100,3)</f>
        <v>52.716999999999999</v>
      </c>
      <c r="O101" s="180">
        <f>ROUND(J100,3)</f>
        <v>17.72</v>
      </c>
      <c r="P101" s="180">
        <f>ROUND(K100,3)</f>
        <v>49.231999999999999</v>
      </c>
      <c r="Q101" s="172">
        <f>ROUND(SUM(M101:P101),3)</f>
        <v>126.386</v>
      </c>
    </row>
    <row r="102" spans="1:19" s="25" customFormat="1" ht="15" customHeight="1" outlineLevel="2" x14ac:dyDescent="0.25">
      <c r="A102" s="33" t="s">
        <v>98</v>
      </c>
      <c r="B102" s="486" t="s">
        <v>189</v>
      </c>
      <c r="C102" s="503">
        <f>ROUND('1. Статистика'!C499-C101,3)</f>
        <v>1.782</v>
      </c>
      <c r="D102" s="504">
        <f>ROUND('1. Статистика'!D499-D101,3)</f>
        <v>-0.129</v>
      </c>
      <c r="E102" s="504">
        <f>ROUND('1. Статистика'!E499-E101,3)</f>
        <v>1.8340000000000001</v>
      </c>
      <c r="F102" s="504">
        <f>ROUND('1. Статистика'!F499-F101,3)</f>
        <v>2.08</v>
      </c>
      <c r="G102" s="172">
        <f>ROUND(SUM(C102:F102),3)</f>
        <v>5.5670000000000002</v>
      </c>
      <c r="H102" s="504">
        <f>ROUND('1. Статистика'!G499-H101,3)</f>
        <v>4.9349999999999996</v>
      </c>
      <c r="I102" s="504">
        <f>ROUND('1. Статистика'!H499-I101,3)</f>
        <v>0.14399999999999999</v>
      </c>
      <c r="J102" s="504">
        <f>ROUND('1. Статистика'!I499-J101,3)</f>
        <v>0.86899999999999999</v>
      </c>
      <c r="K102" s="504">
        <f>ROUND('1. Статистика'!J499-K101,3)</f>
        <v>0.63200000000000001</v>
      </c>
      <c r="L102" s="172">
        <f>ROUND(SUM(H102:K102),3)</f>
        <v>6.58</v>
      </c>
      <c r="M102" s="504">
        <f>ROUND('1. Статистика'!K499-M101,3)</f>
        <v>0.29899999999999999</v>
      </c>
      <c r="N102" s="504">
        <f>ROUND('1. Статистика'!L499-N101,3)</f>
        <v>0.27500000000000002</v>
      </c>
      <c r="O102" s="504">
        <f>ROUND('1. Статистика'!M499-O101,3)</f>
        <v>0.17499999999999999</v>
      </c>
      <c r="P102" s="504">
        <f>ROUND('1. Статистика'!N499-P101,3)</f>
        <v>-3.8479999999999999</v>
      </c>
      <c r="Q102" s="172">
        <f>ROUND(SUM(M102:P102),3)</f>
        <v>-3.0990000000000002</v>
      </c>
    </row>
    <row r="103" spans="1:19" ht="15" customHeight="1" outlineLevel="1" x14ac:dyDescent="0.25">
      <c r="A103" s="32" t="s">
        <v>1</v>
      </c>
      <c r="B103" s="485" t="s">
        <v>189</v>
      </c>
      <c r="C103" s="265">
        <f t="shared" ref="C103:Q103" si="11">ROUND(C104+C105,3)</f>
        <v>1.9</v>
      </c>
      <c r="D103" s="166">
        <f t="shared" si="11"/>
        <v>7.3940000000000001</v>
      </c>
      <c r="E103" s="166">
        <f t="shared" si="11"/>
        <v>2.09</v>
      </c>
      <c r="F103" s="167">
        <f t="shared" si="11"/>
        <v>22.111000000000001</v>
      </c>
      <c r="G103" s="244">
        <f t="shared" si="11"/>
        <v>33.494999999999997</v>
      </c>
      <c r="H103" s="165">
        <f t="shared" si="11"/>
        <v>1.9</v>
      </c>
      <c r="I103" s="166">
        <f t="shared" si="11"/>
        <v>7.3940000000000001</v>
      </c>
      <c r="J103" s="166">
        <f t="shared" si="11"/>
        <v>2.09</v>
      </c>
      <c r="K103" s="167">
        <f t="shared" si="11"/>
        <v>22.11</v>
      </c>
      <c r="L103" s="244">
        <f t="shared" si="11"/>
        <v>33.494</v>
      </c>
      <c r="M103" s="165">
        <f t="shared" si="11"/>
        <v>2.2999999999999998</v>
      </c>
      <c r="N103" s="166">
        <f t="shared" si="11"/>
        <v>7.5190000000000001</v>
      </c>
      <c r="O103" s="166">
        <f t="shared" si="11"/>
        <v>2.165</v>
      </c>
      <c r="P103" s="168">
        <f t="shared" si="11"/>
        <v>22.225999999999999</v>
      </c>
      <c r="Q103" s="244">
        <f t="shared" si="11"/>
        <v>34.21</v>
      </c>
    </row>
    <row r="104" spans="1:19" s="25" customFormat="1" ht="15" customHeight="1" outlineLevel="2" x14ac:dyDescent="0.25">
      <c r="A104" s="33" t="s">
        <v>97</v>
      </c>
      <c r="B104" s="486" t="s">
        <v>189</v>
      </c>
      <c r="C104" s="267">
        <f>ROUND('1. Статистика'!N130,3)</f>
        <v>0</v>
      </c>
      <c r="D104" s="181">
        <f>ROUND('1. Статистика'!O130,3)</f>
        <v>7.1890000000000001</v>
      </c>
      <c r="E104" s="181">
        <f>ROUND('1. Статистика'!P130,3)</f>
        <v>1.931</v>
      </c>
      <c r="F104" s="182">
        <f>ROUND('1. Статистика'!Q130,3)</f>
        <v>15.9</v>
      </c>
      <c r="G104" s="172">
        <f>ROUND(SUM(C104:F104),3)</f>
        <v>25.02</v>
      </c>
      <c r="H104" s="180">
        <f>ROUND(C103,3)</f>
        <v>1.9</v>
      </c>
      <c r="I104" s="180">
        <f>ROUND(D103,3)</f>
        <v>7.3940000000000001</v>
      </c>
      <c r="J104" s="180">
        <f>ROUND(E103,3)</f>
        <v>2.09</v>
      </c>
      <c r="K104" s="180">
        <f>ROUND(F103,3)</f>
        <v>22.111000000000001</v>
      </c>
      <c r="L104" s="172">
        <f>ROUND(SUM(H104:K104),3)</f>
        <v>33.494999999999997</v>
      </c>
      <c r="M104" s="180">
        <f>ROUND(H103,3)</f>
        <v>1.9</v>
      </c>
      <c r="N104" s="180">
        <f>ROUND(I103,3)</f>
        <v>7.3940000000000001</v>
      </c>
      <c r="O104" s="180">
        <f>ROUND(J103,3)</f>
        <v>2.09</v>
      </c>
      <c r="P104" s="180">
        <f>ROUND(K103,3)</f>
        <v>22.11</v>
      </c>
      <c r="Q104" s="172">
        <f>ROUND(SUM(M104:P104),3)</f>
        <v>33.494</v>
      </c>
    </row>
    <row r="105" spans="1:19" s="25" customFormat="1" ht="15" customHeight="1" outlineLevel="2" x14ac:dyDescent="0.25">
      <c r="A105" s="33" t="s">
        <v>98</v>
      </c>
      <c r="B105" s="486" t="s">
        <v>189</v>
      </c>
      <c r="C105" s="503">
        <f>ROUND('1. Статистика'!C500-C104,3)</f>
        <v>1.9</v>
      </c>
      <c r="D105" s="504">
        <f>ROUND('1. Статистика'!D500-D104,3)</f>
        <v>0.20499999999999999</v>
      </c>
      <c r="E105" s="504">
        <f>ROUND('1. Статистика'!E500-E104,3)</f>
        <v>0.159</v>
      </c>
      <c r="F105" s="504">
        <f>ROUND('1. Статистика'!F500-F104,3)</f>
        <v>6.2110000000000003</v>
      </c>
      <c r="G105" s="172">
        <f>ROUND(SUM(C105:F105),3)</f>
        <v>8.4749999999999996</v>
      </c>
      <c r="H105" s="504">
        <f>ROUND('1. Статистика'!G500-H104,3)</f>
        <v>0</v>
      </c>
      <c r="I105" s="504">
        <f>ROUND('1. Статистика'!H500-I104,3)</f>
        <v>0</v>
      </c>
      <c r="J105" s="504">
        <f>ROUND('1. Статистика'!I500-J104,3)</f>
        <v>0</v>
      </c>
      <c r="K105" s="504">
        <f>ROUND('1. Статистика'!J500-K104,3)</f>
        <v>-1E-3</v>
      </c>
      <c r="L105" s="172">
        <f>ROUND(SUM(H105:K105),3)</f>
        <v>-1E-3</v>
      </c>
      <c r="M105" s="504">
        <f>ROUND('1. Статистика'!K500-M104,3)</f>
        <v>0.4</v>
      </c>
      <c r="N105" s="504">
        <f>ROUND('1. Статистика'!L500-N104,3)</f>
        <v>0.125</v>
      </c>
      <c r="O105" s="504">
        <f>ROUND('1. Статистика'!M500-O104,3)</f>
        <v>7.4999999999999997E-2</v>
      </c>
      <c r="P105" s="504">
        <f>ROUND('1. Статистика'!N500-P104,3)</f>
        <v>0.11600000000000001</v>
      </c>
      <c r="Q105" s="172">
        <f>ROUND(SUM(M105:P105),3)</f>
        <v>0.71599999999999997</v>
      </c>
    </row>
    <row r="106" spans="1:19" ht="15" customHeight="1" outlineLevel="1" x14ac:dyDescent="0.25">
      <c r="A106" s="32" t="s">
        <v>2</v>
      </c>
      <c r="B106" s="485" t="s">
        <v>189</v>
      </c>
      <c r="C106" s="265">
        <f t="shared" ref="C106:Q106" si="12">ROUND(C107+C108,3)</f>
        <v>91.122</v>
      </c>
      <c r="D106" s="166">
        <f t="shared" si="12"/>
        <v>39.179000000000002</v>
      </c>
      <c r="E106" s="166">
        <f t="shared" si="12"/>
        <v>37.622999999999998</v>
      </c>
      <c r="F106" s="167">
        <f t="shared" si="12"/>
        <v>24.216999999999999</v>
      </c>
      <c r="G106" s="244">
        <f t="shared" si="12"/>
        <v>192.14099999999999</v>
      </c>
      <c r="H106" s="165">
        <f t="shared" si="12"/>
        <v>99.518000000000001</v>
      </c>
      <c r="I106" s="166">
        <f t="shared" si="12"/>
        <v>39.177999999999997</v>
      </c>
      <c r="J106" s="166">
        <f t="shared" si="12"/>
        <v>38.091999999999999</v>
      </c>
      <c r="K106" s="167">
        <f t="shared" si="12"/>
        <v>25.088000000000001</v>
      </c>
      <c r="L106" s="244">
        <f t="shared" si="12"/>
        <v>201.876</v>
      </c>
      <c r="M106" s="165">
        <f t="shared" si="12"/>
        <v>99.518000000000001</v>
      </c>
      <c r="N106" s="166">
        <f t="shared" si="12"/>
        <v>39.177999999999997</v>
      </c>
      <c r="O106" s="166">
        <f t="shared" si="12"/>
        <v>38.090000000000003</v>
      </c>
      <c r="P106" s="168">
        <f t="shared" si="12"/>
        <v>25.087</v>
      </c>
      <c r="Q106" s="244">
        <f t="shared" si="12"/>
        <v>201.87299999999999</v>
      </c>
    </row>
    <row r="107" spans="1:19" s="25" customFormat="1" ht="15" customHeight="1" outlineLevel="2" x14ac:dyDescent="0.25">
      <c r="A107" s="33" t="s">
        <v>97</v>
      </c>
      <c r="B107" s="486" t="s">
        <v>189</v>
      </c>
      <c r="C107" s="267">
        <f>ROUND('1. Статистика'!N131,3)</f>
        <v>80</v>
      </c>
      <c r="D107" s="181">
        <f>ROUND('1. Статистика'!O131,3)</f>
        <v>32.045000000000002</v>
      </c>
      <c r="E107" s="181">
        <f>ROUND('1. Статистика'!P131,3)</f>
        <v>35.125</v>
      </c>
      <c r="F107" s="182">
        <f>ROUND('1. Статистика'!Q131,3)</f>
        <v>38.189</v>
      </c>
      <c r="G107" s="172">
        <f>ROUND(SUM(C107:F107),3)</f>
        <v>185.35900000000001</v>
      </c>
      <c r="H107" s="180">
        <f>ROUND(C106,3)</f>
        <v>91.122</v>
      </c>
      <c r="I107" s="180">
        <f>ROUND(D106,3)</f>
        <v>39.179000000000002</v>
      </c>
      <c r="J107" s="180">
        <f>ROUND(E106,3)</f>
        <v>37.622999999999998</v>
      </c>
      <c r="K107" s="180">
        <f>ROUND(F106,3)</f>
        <v>24.216999999999999</v>
      </c>
      <c r="L107" s="172">
        <f>ROUND(SUM(H107:K107),3)</f>
        <v>192.14099999999999</v>
      </c>
      <c r="M107" s="180">
        <f>ROUND(H106,3)</f>
        <v>99.518000000000001</v>
      </c>
      <c r="N107" s="180">
        <f>ROUND(I106,3)</f>
        <v>39.177999999999997</v>
      </c>
      <c r="O107" s="180">
        <f>ROUND(J106,3)</f>
        <v>38.091999999999999</v>
      </c>
      <c r="P107" s="180">
        <f>ROUND(K106,3)</f>
        <v>25.088000000000001</v>
      </c>
      <c r="Q107" s="172">
        <f>ROUND(SUM(M107:P107),3)</f>
        <v>201.876</v>
      </c>
    </row>
    <row r="108" spans="1:19" s="25" customFormat="1" ht="15" customHeight="1" outlineLevel="2" x14ac:dyDescent="0.25">
      <c r="A108" s="33" t="s">
        <v>98</v>
      </c>
      <c r="B108" s="486" t="s">
        <v>189</v>
      </c>
      <c r="C108" s="503">
        <f>ROUND('1. Статистика'!C501-C107,3)</f>
        <v>11.122</v>
      </c>
      <c r="D108" s="504">
        <f>ROUND('1. Статистика'!D501-D107,3)</f>
        <v>7.1340000000000003</v>
      </c>
      <c r="E108" s="504">
        <f>ROUND('1. Статистика'!E501-E107,3)</f>
        <v>2.4980000000000002</v>
      </c>
      <c r="F108" s="504">
        <f>ROUND('1. Статистика'!F501-F107,3)</f>
        <v>-13.972</v>
      </c>
      <c r="G108" s="172">
        <f>ROUND(SUM(C108:F108),3)</f>
        <v>6.782</v>
      </c>
      <c r="H108" s="504">
        <f>ROUND('1. Статистика'!G501-H107,3)</f>
        <v>8.3960000000000008</v>
      </c>
      <c r="I108" s="504">
        <f>ROUND('1. Статистика'!H501-I107,3)</f>
        <v>-1E-3</v>
      </c>
      <c r="J108" s="504">
        <f>ROUND('1. Статистика'!I501-J107,3)</f>
        <v>0.46899999999999997</v>
      </c>
      <c r="K108" s="504">
        <f>ROUND('1. Статистика'!J501-K107,3)</f>
        <v>0.871</v>
      </c>
      <c r="L108" s="172">
        <f>ROUND(SUM(H108:K108),3)</f>
        <v>9.7349999999999994</v>
      </c>
      <c r="M108" s="504">
        <f>ROUND('1. Статистика'!K501-M107,3)</f>
        <v>0</v>
      </c>
      <c r="N108" s="504">
        <f>ROUND('1. Статистика'!L501-N107,3)</f>
        <v>0</v>
      </c>
      <c r="O108" s="504">
        <f>ROUND('1. Статистика'!M501-O107,3)</f>
        <v>-2E-3</v>
      </c>
      <c r="P108" s="504">
        <f>ROUND('1. Статистика'!N501-P107,3)</f>
        <v>-1E-3</v>
      </c>
      <c r="Q108" s="172">
        <f>ROUND(SUM(M108:P108),3)</f>
        <v>-3.0000000000000001E-3</v>
      </c>
    </row>
    <row r="109" spans="1:19" ht="15" customHeight="1" outlineLevel="1" x14ac:dyDescent="0.25">
      <c r="A109" s="32" t="s">
        <v>3</v>
      </c>
      <c r="B109" s="485" t="s">
        <v>189</v>
      </c>
      <c r="C109" s="265">
        <f t="shared" ref="C109:Q109" si="13">ROUND(C110+C111,3)</f>
        <v>57.5</v>
      </c>
      <c r="D109" s="166">
        <f t="shared" si="13"/>
        <v>0</v>
      </c>
      <c r="E109" s="166">
        <f t="shared" si="13"/>
        <v>0</v>
      </c>
      <c r="F109" s="167">
        <f t="shared" si="13"/>
        <v>22.963000000000001</v>
      </c>
      <c r="G109" s="244">
        <f t="shared" si="13"/>
        <v>80.462999999999994</v>
      </c>
      <c r="H109" s="165">
        <f t="shared" si="13"/>
        <v>57.5</v>
      </c>
      <c r="I109" s="166">
        <f t="shared" si="13"/>
        <v>10.622</v>
      </c>
      <c r="J109" s="166">
        <f t="shared" si="13"/>
        <v>0</v>
      </c>
      <c r="K109" s="167">
        <f t="shared" si="13"/>
        <v>25.045000000000002</v>
      </c>
      <c r="L109" s="244">
        <f t="shared" si="13"/>
        <v>93.167000000000002</v>
      </c>
      <c r="M109" s="165">
        <f t="shared" si="13"/>
        <v>57.5</v>
      </c>
      <c r="N109" s="166">
        <f t="shared" si="13"/>
        <v>15.07</v>
      </c>
      <c r="O109" s="166">
        <f t="shared" si="13"/>
        <v>0</v>
      </c>
      <c r="P109" s="168">
        <f t="shared" si="13"/>
        <v>25.045000000000002</v>
      </c>
      <c r="Q109" s="244">
        <f t="shared" si="13"/>
        <v>97.614999999999995</v>
      </c>
      <c r="S109" s="2"/>
    </row>
    <row r="110" spans="1:19" s="25" customFormat="1" ht="15" customHeight="1" outlineLevel="2" x14ac:dyDescent="0.25">
      <c r="A110" s="33" t="s">
        <v>97</v>
      </c>
      <c r="B110" s="486" t="s">
        <v>189</v>
      </c>
      <c r="C110" s="267">
        <f>ROUND('1. Статистика'!N132,3)</f>
        <v>57.5</v>
      </c>
      <c r="D110" s="181">
        <f>ROUND('1. Статистика'!O132,3)</f>
        <v>6.3</v>
      </c>
      <c r="E110" s="181">
        <f>ROUND('1. Статистика'!P132,3)</f>
        <v>12.202999999999999</v>
      </c>
      <c r="F110" s="182">
        <f>ROUND('1. Статистика'!Q132,3)</f>
        <v>29.86</v>
      </c>
      <c r="G110" s="172">
        <f>ROUND(SUM(C110:F110),3)</f>
        <v>105.863</v>
      </c>
      <c r="H110" s="180">
        <f>ROUND(C109,3)</f>
        <v>57.5</v>
      </c>
      <c r="I110" s="180">
        <f>ROUND(D109,3)</f>
        <v>0</v>
      </c>
      <c r="J110" s="180">
        <f>ROUND(E109,3)</f>
        <v>0</v>
      </c>
      <c r="K110" s="180">
        <f>ROUND(F109,3)</f>
        <v>22.963000000000001</v>
      </c>
      <c r="L110" s="172">
        <f>ROUND(SUM(H110:K110),3)</f>
        <v>80.462999999999994</v>
      </c>
      <c r="M110" s="180">
        <f>ROUND(H109,3)</f>
        <v>57.5</v>
      </c>
      <c r="N110" s="180">
        <f>ROUND(I109,3)</f>
        <v>10.622</v>
      </c>
      <c r="O110" s="180">
        <f>ROUND(J109,3)</f>
        <v>0</v>
      </c>
      <c r="P110" s="180">
        <f>ROUND(K109,3)</f>
        <v>25.045000000000002</v>
      </c>
      <c r="Q110" s="172">
        <f>ROUND(SUM(M110:P110),3)</f>
        <v>93.167000000000002</v>
      </c>
    </row>
    <row r="111" spans="1:19" s="25" customFormat="1" ht="15" customHeight="1" outlineLevel="2" x14ac:dyDescent="0.25">
      <c r="A111" s="33" t="s">
        <v>98</v>
      </c>
      <c r="B111" s="486" t="s">
        <v>189</v>
      </c>
      <c r="C111" s="503">
        <f>ROUND('1. Статистика'!C502-C110,3)</f>
        <v>0</v>
      </c>
      <c r="D111" s="504">
        <f>ROUND('1. Статистика'!D502-D110,3)</f>
        <v>-6.3</v>
      </c>
      <c r="E111" s="504">
        <f>ROUND('1. Статистика'!E502-E110,3)</f>
        <v>-12.202999999999999</v>
      </c>
      <c r="F111" s="504">
        <f>ROUND('1. Статистика'!F502-F110,3)</f>
        <v>-6.8970000000000002</v>
      </c>
      <c r="G111" s="172">
        <f>ROUND(SUM(C111:F111),3)</f>
        <v>-25.4</v>
      </c>
      <c r="H111" s="504">
        <f>ROUND('1. Статистика'!G502-H110,3)</f>
        <v>0</v>
      </c>
      <c r="I111" s="504">
        <f>ROUND('1. Статистика'!H502-I110,3)</f>
        <v>10.622</v>
      </c>
      <c r="J111" s="504">
        <f>ROUND('1. Статистика'!I502-J110,3)</f>
        <v>0</v>
      </c>
      <c r="K111" s="504">
        <f>ROUND('1. Статистика'!J502-K110,3)</f>
        <v>2.0819999999999999</v>
      </c>
      <c r="L111" s="172">
        <f>ROUND(SUM(H111:K111),3)</f>
        <v>12.704000000000001</v>
      </c>
      <c r="M111" s="504">
        <f>ROUND('1. Статистика'!K502-M110,3)</f>
        <v>0</v>
      </c>
      <c r="N111" s="504">
        <f>ROUND('1. Статистика'!L502-N110,3)</f>
        <v>4.4480000000000004</v>
      </c>
      <c r="O111" s="504">
        <f>ROUND('1. Статистика'!M502-O110,3)</f>
        <v>0</v>
      </c>
      <c r="P111" s="504">
        <f>ROUND('1. Статистика'!N502-P110,3)</f>
        <v>0</v>
      </c>
      <c r="Q111" s="172">
        <f>ROUND(SUM(M111:P111),3)</f>
        <v>4.4480000000000004</v>
      </c>
    </row>
    <row r="112" spans="1:19" ht="15" customHeight="1" outlineLevel="1" x14ac:dyDescent="0.25">
      <c r="A112" s="32" t="s">
        <v>4</v>
      </c>
      <c r="B112" s="485" t="s">
        <v>189</v>
      </c>
      <c r="C112" s="265">
        <f t="shared" ref="C112:Q112" si="14">ROUND(C113+C114,3)</f>
        <v>0</v>
      </c>
      <c r="D112" s="166">
        <f t="shared" si="14"/>
        <v>0.51400000000000001</v>
      </c>
      <c r="E112" s="166">
        <f t="shared" si="14"/>
        <v>0</v>
      </c>
      <c r="F112" s="167">
        <f t="shared" si="14"/>
        <v>2</v>
      </c>
      <c r="G112" s="244">
        <f t="shared" si="14"/>
        <v>2.5139999999999998</v>
      </c>
      <c r="H112" s="165">
        <f t="shared" si="14"/>
        <v>0</v>
      </c>
      <c r="I112" s="166">
        <f t="shared" si="14"/>
        <v>0.51400000000000001</v>
      </c>
      <c r="J112" s="166">
        <f t="shared" si="14"/>
        <v>0</v>
      </c>
      <c r="K112" s="167">
        <f t="shared" si="14"/>
        <v>2</v>
      </c>
      <c r="L112" s="244">
        <f t="shared" si="14"/>
        <v>2.5139999999999998</v>
      </c>
      <c r="M112" s="165">
        <f t="shared" si="14"/>
        <v>0</v>
      </c>
      <c r="N112" s="166">
        <f t="shared" si="14"/>
        <v>0.51400000000000001</v>
      </c>
      <c r="O112" s="166">
        <f t="shared" si="14"/>
        <v>0</v>
      </c>
      <c r="P112" s="168">
        <f t="shared" si="14"/>
        <v>2</v>
      </c>
      <c r="Q112" s="244">
        <f t="shared" si="14"/>
        <v>2.5139999999999998</v>
      </c>
    </row>
    <row r="113" spans="1:17" s="25" customFormat="1" ht="15" customHeight="1" outlineLevel="2" x14ac:dyDescent="0.25">
      <c r="A113" s="33" t="s">
        <v>97</v>
      </c>
      <c r="B113" s="486" t="s">
        <v>189</v>
      </c>
      <c r="C113" s="267">
        <f>ROUND('1. Статистика'!N133,3)</f>
        <v>0</v>
      </c>
      <c r="D113" s="181">
        <f>ROUND('1. Статистика'!O133,3)</f>
        <v>0.51400000000000001</v>
      </c>
      <c r="E113" s="181">
        <f>ROUND('1. Статистика'!P133,3)</f>
        <v>0</v>
      </c>
      <c r="F113" s="182">
        <f>ROUND('1. Статистика'!Q133,3)</f>
        <v>2</v>
      </c>
      <c r="G113" s="172">
        <f>ROUND(SUM(C113:F113),3)</f>
        <v>2.5139999999999998</v>
      </c>
      <c r="H113" s="180">
        <f>ROUND(C112,3)</f>
        <v>0</v>
      </c>
      <c r="I113" s="180">
        <f>ROUND(D112,3)</f>
        <v>0.51400000000000001</v>
      </c>
      <c r="J113" s="180">
        <f>ROUND(E112,3)</f>
        <v>0</v>
      </c>
      <c r="K113" s="180">
        <f>ROUND(F112,3)</f>
        <v>2</v>
      </c>
      <c r="L113" s="172">
        <f>ROUND(SUM(H113:K113),3)</f>
        <v>2.5139999999999998</v>
      </c>
      <c r="M113" s="180">
        <f>ROUND(H112,3)</f>
        <v>0</v>
      </c>
      <c r="N113" s="180">
        <f>ROUND(I112,3)</f>
        <v>0.51400000000000001</v>
      </c>
      <c r="O113" s="180">
        <f>ROUND(J112,3)</f>
        <v>0</v>
      </c>
      <c r="P113" s="180">
        <f>ROUND(K112,3)</f>
        <v>2</v>
      </c>
      <c r="Q113" s="172">
        <f>ROUND(SUM(M113:P113),3)</f>
        <v>2.5139999999999998</v>
      </c>
    </row>
    <row r="114" spans="1:17" s="25" customFormat="1" ht="15" customHeight="1" outlineLevel="2" x14ac:dyDescent="0.25">
      <c r="A114" s="33" t="s">
        <v>98</v>
      </c>
      <c r="B114" s="486" t="s">
        <v>189</v>
      </c>
      <c r="C114" s="503">
        <f>ROUND('1. Статистика'!C503-C113,3)</f>
        <v>0</v>
      </c>
      <c r="D114" s="504">
        <f>ROUND('1. Статистика'!D503-D113,3)</f>
        <v>0</v>
      </c>
      <c r="E114" s="504">
        <f>ROUND('1. Статистика'!E503-E113,3)</f>
        <v>0</v>
      </c>
      <c r="F114" s="504">
        <f>ROUND('1. Статистика'!F503-F113,3)</f>
        <v>0</v>
      </c>
      <c r="G114" s="172">
        <f>ROUND(SUM(C114:F114),3)</f>
        <v>0</v>
      </c>
      <c r="H114" s="504">
        <f>ROUND('1. Статистика'!G503-H113,3)</f>
        <v>0</v>
      </c>
      <c r="I114" s="504">
        <f>ROUND('1. Статистика'!H503-I113,3)</f>
        <v>0</v>
      </c>
      <c r="J114" s="504">
        <f>ROUND('1. Статистика'!I503-J113,3)</f>
        <v>0</v>
      </c>
      <c r="K114" s="504">
        <f>ROUND('1. Статистика'!J503-K113,3)</f>
        <v>0</v>
      </c>
      <c r="L114" s="172">
        <f>ROUND(SUM(H114:K114),3)</f>
        <v>0</v>
      </c>
      <c r="M114" s="504">
        <f>ROUND('1. Статистика'!K503-M113,3)</f>
        <v>0</v>
      </c>
      <c r="N114" s="504">
        <f>ROUND('1. Статистика'!L503-N113,3)</f>
        <v>0</v>
      </c>
      <c r="O114" s="504">
        <f>ROUND('1. Статистика'!M503-O113,3)</f>
        <v>0</v>
      </c>
      <c r="P114" s="504">
        <f>ROUND('1. Статистика'!N503-P113,3)</f>
        <v>0</v>
      </c>
      <c r="Q114" s="172">
        <f>ROUND(SUM(M114:P114),3)</f>
        <v>0</v>
      </c>
    </row>
    <row r="115" spans="1:17" ht="15" customHeight="1" outlineLevel="1" x14ac:dyDescent="0.25">
      <c r="A115" s="32" t="s">
        <v>5</v>
      </c>
      <c r="B115" s="485" t="s">
        <v>189</v>
      </c>
      <c r="C115" s="265">
        <f t="shared" ref="C115:Q115" si="15">ROUND(C116+C117,3)</f>
        <v>0</v>
      </c>
      <c r="D115" s="166">
        <f t="shared" si="15"/>
        <v>0</v>
      </c>
      <c r="E115" s="166">
        <f t="shared" si="15"/>
        <v>0</v>
      </c>
      <c r="F115" s="167">
        <f t="shared" si="15"/>
        <v>0</v>
      </c>
      <c r="G115" s="244">
        <f t="shared" si="15"/>
        <v>0</v>
      </c>
      <c r="H115" s="165">
        <f t="shared" si="15"/>
        <v>0</v>
      </c>
      <c r="I115" s="166">
        <f t="shared" si="15"/>
        <v>0</v>
      </c>
      <c r="J115" s="166">
        <f t="shared" si="15"/>
        <v>0</v>
      </c>
      <c r="K115" s="167">
        <f t="shared" si="15"/>
        <v>0</v>
      </c>
      <c r="L115" s="244">
        <f t="shared" si="15"/>
        <v>0</v>
      </c>
      <c r="M115" s="165">
        <f t="shared" si="15"/>
        <v>0</v>
      </c>
      <c r="N115" s="166">
        <f t="shared" si="15"/>
        <v>0</v>
      </c>
      <c r="O115" s="166">
        <f t="shared" si="15"/>
        <v>0</v>
      </c>
      <c r="P115" s="168">
        <f t="shared" si="15"/>
        <v>0</v>
      </c>
      <c r="Q115" s="244">
        <f t="shared" si="15"/>
        <v>0</v>
      </c>
    </row>
    <row r="116" spans="1:17" s="25" customFormat="1" ht="15" customHeight="1" outlineLevel="2" x14ac:dyDescent="0.25">
      <c r="A116" s="33" t="s">
        <v>97</v>
      </c>
      <c r="B116" s="486" t="s">
        <v>189</v>
      </c>
      <c r="C116" s="267">
        <f>ROUND('1. Статистика'!N134,3)</f>
        <v>0</v>
      </c>
      <c r="D116" s="181">
        <f>ROUND('1. Статистика'!O134,3)</f>
        <v>0</v>
      </c>
      <c r="E116" s="181">
        <f>ROUND('1. Статистика'!P134,3)</f>
        <v>0</v>
      </c>
      <c r="F116" s="182">
        <f>ROUND('1. Статистика'!Q134,3)</f>
        <v>0</v>
      </c>
      <c r="G116" s="172">
        <f>ROUND(SUM(C116:F116),3)</f>
        <v>0</v>
      </c>
      <c r="H116" s="180">
        <f>ROUND(C115,3)</f>
        <v>0</v>
      </c>
      <c r="I116" s="180">
        <f>ROUND(D115,3)</f>
        <v>0</v>
      </c>
      <c r="J116" s="180">
        <f>ROUND(E115,3)</f>
        <v>0</v>
      </c>
      <c r="K116" s="180">
        <f>ROUND(F115,3)</f>
        <v>0</v>
      </c>
      <c r="L116" s="172">
        <f>ROUND(SUM(H116:K116),3)</f>
        <v>0</v>
      </c>
      <c r="M116" s="180">
        <f>ROUND(H115,3)</f>
        <v>0</v>
      </c>
      <c r="N116" s="180">
        <f>ROUND(I115,3)</f>
        <v>0</v>
      </c>
      <c r="O116" s="180">
        <f>ROUND(J115,3)</f>
        <v>0</v>
      </c>
      <c r="P116" s="180">
        <f>ROUND(K115,3)</f>
        <v>0</v>
      </c>
      <c r="Q116" s="172">
        <f>ROUND(SUM(M116:P116),3)</f>
        <v>0</v>
      </c>
    </row>
    <row r="117" spans="1:17" s="25" customFormat="1" ht="15" customHeight="1" outlineLevel="2" x14ac:dyDescent="0.25">
      <c r="A117" s="33" t="s">
        <v>98</v>
      </c>
      <c r="B117" s="486" t="s">
        <v>189</v>
      </c>
      <c r="C117" s="503">
        <f>ROUND('1. Статистика'!C504-C116,3)</f>
        <v>0</v>
      </c>
      <c r="D117" s="504">
        <f>ROUND('1. Статистика'!D504-D116,3)</f>
        <v>0</v>
      </c>
      <c r="E117" s="504">
        <f>ROUND('1. Статистика'!E504-E116,3)</f>
        <v>0</v>
      </c>
      <c r="F117" s="504">
        <f>ROUND('1. Статистика'!F504-F116,3)</f>
        <v>0</v>
      </c>
      <c r="G117" s="172">
        <f>ROUND(SUM(C117:F117),3)</f>
        <v>0</v>
      </c>
      <c r="H117" s="504">
        <f>ROUND('1. Статистика'!G504-H116,3)</f>
        <v>0</v>
      </c>
      <c r="I117" s="504">
        <f>ROUND('1. Статистика'!H504-I116,3)</f>
        <v>0</v>
      </c>
      <c r="J117" s="504">
        <f>ROUND('1. Статистика'!I504-J116,3)</f>
        <v>0</v>
      </c>
      <c r="K117" s="504">
        <f>ROUND('1. Статистика'!J504-K116,3)</f>
        <v>0</v>
      </c>
      <c r="L117" s="172">
        <f>ROUND(SUM(H117:K117),3)</f>
        <v>0</v>
      </c>
      <c r="M117" s="504">
        <f>ROUND('1. Статистика'!K504-M116,3)</f>
        <v>0</v>
      </c>
      <c r="N117" s="504">
        <f>ROUND('1. Статистика'!L504-N116,3)</f>
        <v>0</v>
      </c>
      <c r="O117" s="504">
        <f>ROUND('1. Статистика'!M504-O116,3)</f>
        <v>0</v>
      </c>
      <c r="P117" s="504">
        <f>ROUND('1. Статистика'!N504-P116,3)</f>
        <v>0</v>
      </c>
      <c r="Q117" s="172">
        <f>ROUND(SUM(M117:P117),3)</f>
        <v>0</v>
      </c>
    </row>
    <row r="118" spans="1:17" ht="15" customHeight="1" outlineLevel="1" x14ac:dyDescent="0.25">
      <c r="A118" s="32" t="s">
        <v>6</v>
      </c>
      <c r="B118" s="485" t="s">
        <v>189</v>
      </c>
      <c r="C118" s="265">
        <f t="shared" ref="C118:Q118" si="16">ROUND(C119+C120,3)</f>
        <v>0</v>
      </c>
      <c r="D118" s="166">
        <f t="shared" si="16"/>
        <v>0</v>
      </c>
      <c r="E118" s="166">
        <f t="shared" si="16"/>
        <v>0</v>
      </c>
      <c r="F118" s="167">
        <f t="shared" si="16"/>
        <v>0</v>
      </c>
      <c r="G118" s="244">
        <f t="shared" si="16"/>
        <v>0</v>
      </c>
      <c r="H118" s="165">
        <f t="shared" si="16"/>
        <v>0</v>
      </c>
      <c r="I118" s="166">
        <f t="shared" si="16"/>
        <v>0</v>
      </c>
      <c r="J118" s="166">
        <f t="shared" si="16"/>
        <v>0</v>
      </c>
      <c r="K118" s="167">
        <f t="shared" si="16"/>
        <v>0</v>
      </c>
      <c r="L118" s="244">
        <f t="shared" si="16"/>
        <v>0</v>
      </c>
      <c r="M118" s="165">
        <f t="shared" si="16"/>
        <v>0</v>
      </c>
      <c r="N118" s="166">
        <f t="shared" si="16"/>
        <v>0</v>
      </c>
      <c r="O118" s="166">
        <f t="shared" si="16"/>
        <v>0</v>
      </c>
      <c r="P118" s="168">
        <f t="shared" si="16"/>
        <v>0</v>
      </c>
      <c r="Q118" s="244">
        <f t="shared" si="16"/>
        <v>0</v>
      </c>
    </row>
    <row r="119" spans="1:17" s="25" customFormat="1" ht="15" customHeight="1" outlineLevel="2" x14ac:dyDescent="0.25">
      <c r="A119" s="33" t="s">
        <v>97</v>
      </c>
      <c r="B119" s="486" t="s">
        <v>189</v>
      </c>
      <c r="C119" s="267">
        <f>ROUND('1. Статистика'!N135,3)</f>
        <v>0</v>
      </c>
      <c r="D119" s="181">
        <f>ROUND('1. Статистика'!O135,3)</f>
        <v>0</v>
      </c>
      <c r="E119" s="181">
        <f>ROUND('1. Статистика'!P135,3)</f>
        <v>0</v>
      </c>
      <c r="F119" s="182">
        <f>ROUND('1. Статистика'!Q135,3)</f>
        <v>0</v>
      </c>
      <c r="G119" s="172">
        <f>ROUND(SUM(C119:F119),3)</f>
        <v>0</v>
      </c>
      <c r="H119" s="180">
        <f>ROUND(C118,3)</f>
        <v>0</v>
      </c>
      <c r="I119" s="180">
        <f>ROUND(D118,3)</f>
        <v>0</v>
      </c>
      <c r="J119" s="180">
        <f>ROUND(E118,3)</f>
        <v>0</v>
      </c>
      <c r="K119" s="180">
        <f>ROUND(F118,3)</f>
        <v>0</v>
      </c>
      <c r="L119" s="172">
        <f>ROUND(SUM(H119:K119),3)</f>
        <v>0</v>
      </c>
      <c r="M119" s="180">
        <f>ROUND(H118,3)</f>
        <v>0</v>
      </c>
      <c r="N119" s="180">
        <f>ROUND(I118,3)</f>
        <v>0</v>
      </c>
      <c r="O119" s="180">
        <f>ROUND(J118,3)</f>
        <v>0</v>
      </c>
      <c r="P119" s="180">
        <f>ROUND(K118,3)</f>
        <v>0</v>
      </c>
      <c r="Q119" s="172">
        <f>ROUND(SUM(M119:P119),3)</f>
        <v>0</v>
      </c>
    </row>
    <row r="120" spans="1:17" s="25" customFormat="1" ht="15" customHeight="1" outlineLevel="2" x14ac:dyDescent="0.25">
      <c r="A120" s="33" t="s">
        <v>98</v>
      </c>
      <c r="B120" s="486" t="s">
        <v>189</v>
      </c>
      <c r="C120" s="503">
        <f>ROUND('1. Статистика'!C505-C119,3)</f>
        <v>0</v>
      </c>
      <c r="D120" s="504">
        <f>ROUND('1. Статистика'!D505-D119,3)</f>
        <v>0</v>
      </c>
      <c r="E120" s="504">
        <f>ROUND('1. Статистика'!E505-E119,3)</f>
        <v>0</v>
      </c>
      <c r="F120" s="504">
        <f>ROUND('1. Статистика'!F505-F119,3)</f>
        <v>0</v>
      </c>
      <c r="G120" s="172">
        <f>ROUND(SUM(C120:F120),3)</f>
        <v>0</v>
      </c>
      <c r="H120" s="504">
        <f>ROUND('1. Статистика'!G505-H119,3)</f>
        <v>0</v>
      </c>
      <c r="I120" s="504">
        <f>ROUND('1. Статистика'!H505-I119,3)</f>
        <v>0</v>
      </c>
      <c r="J120" s="504">
        <f>ROUND('1. Статистика'!I505-J119,3)</f>
        <v>0</v>
      </c>
      <c r="K120" s="504">
        <f>ROUND('1. Статистика'!J505-K119,3)</f>
        <v>0</v>
      </c>
      <c r="L120" s="172">
        <f>ROUND(SUM(H120:K120),3)</f>
        <v>0</v>
      </c>
      <c r="M120" s="504">
        <f>ROUND('1. Статистика'!K505-M119,3)</f>
        <v>0</v>
      </c>
      <c r="N120" s="504">
        <f>ROUND('1. Статистика'!L505-N119,3)</f>
        <v>0</v>
      </c>
      <c r="O120" s="504">
        <f>ROUND('1. Статистика'!M505-O119,3)</f>
        <v>0</v>
      </c>
      <c r="P120" s="504">
        <f>ROUND('1. Статистика'!N505-P119,3)</f>
        <v>0</v>
      </c>
      <c r="Q120" s="172">
        <f>ROUND(SUM(M120:P120),3)</f>
        <v>0</v>
      </c>
    </row>
    <row r="121" spans="1:17" ht="15" customHeight="1" outlineLevel="1" x14ac:dyDescent="0.25">
      <c r="A121" s="32" t="s">
        <v>7</v>
      </c>
      <c r="B121" s="485" t="s">
        <v>189</v>
      </c>
      <c r="C121" s="265">
        <f t="shared" ref="C121:Q121" si="17">ROUND(C122+C123,3)</f>
        <v>8.3520000000000003</v>
      </c>
      <c r="D121" s="166">
        <f t="shared" si="17"/>
        <v>3.6459999999999999</v>
      </c>
      <c r="E121" s="166">
        <f t="shared" si="17"/>
        <v>0.73599999999999999</v>
      </c>
      <c r="F121" s="167">
        <f t="shared" si="17"/>
        <v>0</v>
      </c>
      <c r="G121" s="244">
        <f t="shared" si="17"/>
        <v>12.734</v>
      </c>
      <c r="H121" s="165">
        <f t="shared" si="17"/>
        <v>6.9420000000000002</v>
      </c>
      <c r="I121" s="166">
        <f t="shared" si="17"/>
        <v>3.65</v>
      </c>
      <c r="J121" s="166">
        <f t="shared" si="17"/>
        <v>2.41</v>
      </c>
      <c r="K121" s="167">
        <f t="shared" si="17"/>
        <v>0</v>
      </c>
      <c r="L121" s="244">
        <f t="shared" si="17"/>
        <v>13.002000000000001</v>
      </c>
      <c r="M121" s="165">
        <f t="shared" si="17"/>
        <v>8.6329999999999991</v>
      </c>
      <c r="N121" s="166">
        <f t="shared" si="17"/>
        <v>4.6509999999999998</v>
      </c>
      <c r="O121" s="166">
        <f t="shared" si="17"/>
        <v>3.0750000000000002</v>
      </c>
      <c r="P121" s="168">
        <f t="shared" si="17"/>
        <v>0</v>
      </c>
      <c r="Q121" s="244">
        <f t="shared" si="17"/>
        <v>16.359000000000002</v>
      </c>
    </row>
    <row r="122" spans="1:17" s="25" customFormat="1" ht="15" customHeight="1" outlineLevel="2" x14ac:dyDescent="0.25">
      <c r="A122" s="33" t="s">
        <v>97</v>
      </c>
      <c r="B122" s="486" t="s">
        <v>189</v>
      </c>
      <c r="C122" s="267">
        <f>ROUND('1. Статистика'!N136,3)</f>
        <v>0</v>
      </c>
      <c r="D122" s="181">
        <f>ROUND('1. Статистика'!O136,3)</f>
        <v>3.1</v>
      </c>
      <c r="E122" s="181">
        <f>ROUND('1. Статистика'!P136,3)</f>
        <v>0</v>
      </c>
      <c r="F122" s="182">
        <f>ROUND('1. Статистика'!Q136,3)</f>
        <v>0.94</v>
      </c>
      <c r="G122" s="172">
        <f>ROUND(SUM(C122:F122),3)</f>
        <v>4.04</v>
      </c>
      <c r="H122" s="180">
        <f>ROUND(C121,3)</f>
        <v>8.3520000000000003</v>
      </c>
      <c r="I122" s="180">
        <f>ROUND(D121,3)</f>
        <v>3.6459999999999999</v>
      </c>
      <c r="J122" s="180">
        <f>ROUND(E121,3)</f>
        <v>0.73599999999999999</v>
      </c>
      <c r="K122" s="180">
        <f>ROUND(F121,3)</f>
        <v>0</v>
      </c>
      <c r="L122" s="172">
        <f>ROUND(SUM(H122:K122),3)</f>
        <v>12.734</v>
      </c>
      <c r="M122" s="180">
        <f>ROUND(H121,3)</f>
        <v>6.9420000000000002</v>
      </c>
      <c r="N122" s="180">
        <f>ROUND(I121,3)</f>
        <v>3.65</v>
      </c>
      <c r="O122" s="180">
        <f>ROUND(J121,3)</f>
        <v>2.41</v>
      </c>
      <c r="P122" s="180">
        <f>ROUND(K121,3)</f>
        <v>0</v>
      </c>
      <c r="Q122" s="172">
        <f>ROUND(SUM(M122:P122),3)</f>
        <v>13.002000000000001</v>
      </c>
    </row>
    <row r="123" spans="1:17" s="25" customFormat="1" ht="15" customHeight="1" outlineLevel="2" x14ac:dyDescent="0.25">
      <c r="A123" s="33" t="s">
        <v>98</v>
      </c>
      <c r="B123" s="486" t="s">
        <v>189</v>
      </c>
      <c r="C123" s="503">
        <f>ROUND('1. Статистика'!C506-C122,3)</f>
        <v>8.3520000000000003</v>
      </c>
      <c r="D123" s="504">
        <f>ROUND('1. Статистика'!D506-D122,3)</f>
        <v>0.54600000000000004</v>
      </c>
      <c r="E123" s="504">
        <f>ROUND('1. Статистика'!E506-E122,3)</f>
        <v>0.73599999999999999</v>
      </c>
      <c r="F123" s="504">
        <f>ROUND('1. Статистика'!F506-F122,3)</f>
        <v>-0.94</v>
      </c>
      <c r="G123" s="172">
        <f>ROUND(SUM(C123:F123),3)</f>
        <v>8.6940000000000008</v>
      </c>
      <c r="H123" s="504">
        <f>ROUND('1. Статистика'!G506-H122,3)</f>
        <v>-1.41</v>
      </c>
      <c r="I123" s="504">
        <f>ROUND('1. Статистика'!H506-I122,3)</f>
        <v>4.0000000000000001E-3</v>
      </c>
      <c r="J123" s="504">
        <f>ROUND('1. Статистика'!I506-J122,3)</f>
        <v>1.6739999999999999</v>
      </c>
      <c r="K123" s="504">
        <f>ROUND('1. Статистика'!J506-K122,3)</f>
        <v>0</v>
      </c>
      <c r="L123" s="172">
        <f>ROUND(SUM(H123:K123),3)</f>
        <v>0.26800000000000002</v>
      </c>
      <c r="M123" s="504">
        <f>ROUND('1. Статистика'!K506-M122,3)</f>
        <v>1.6910000000000001</v>
      </c>
      <c r="N123" s="504">
        <f>ROUND('1. Статистика'!L506-N122,3)</f>
        <v>1.0009999999999999</v>
      </c>
      <c r="O123" s="504">
        <f>ROUND('1. Статистика'!M506-O122,3)</f>
        <v>0.66500000000000004</v>
      </c>
      <c r="P123" s="504">
        <f>ROUND('1. Статистика'!N506-P122,3)</f>
        <v>0</v>
      </c>
      <c r="Q123" s="172">
        <f>ROUND(SUM(M123:P123),3)</f>
        <v>3.3570000000000002</v>
      </c>
    </row>
    <row r="124" spans="1:17" ht="15" customHeight="1" outlineLevel="1" x14ac:dyDescent="0.25">
      <c r="A124" s="32" t="s">
        <v>8</v>
      </c>
      <c r="B124" s="485" t="s">
        <v>189</v>
      </c>
      <c r="C124" s="265">
        <f t="shared" ref="C124:Q124" si="18">ROUND(C125+C126,3)</f>
        <v>0</v>
      </c>
      <c r="D124" s="166">
        <f t="shared" si="18"/>
        <v>0</v>
      </c>
      <c r="E124" s="166">
        <f t="shared" si="18"/>
        <v>0</v>
      </c>
      <c r="F124" s="167">
        <f t="shared" si="18"/>
        <v>0</v>
      </c>
      <c r="G124" s="244">
        <f t="shared" si="18"/>
        <v>0</v>
      </c>
      <c r="H124" s="165">
        <f t="shared" si="18"/>
        <v>0</v>
      </c>
      <c r="I124" s="166">
        <f t="shared" si="18"/>
        <v>0</v>
      </c>
      <c r="J124" s="166">
        <f t="shared" si="18"/>
        <v>0</v>
      </c>
      <c r="K124" s="167">
        <f t="shared" si="18"/>
        <v>0</v>
      </c>
      <c r="L124" s="244">
        <f t="shared" si="18"/>
        <v>0</v>
      </c>
      <c r="M124" s="165">
        <f t="shared" si="18"/>
        <v>0</v>
      </c>
      <c r="N124" s="166">
        <f t="shared" si="18"/>
        <v>0</v>
      </c>
      <c r="O124" s="166">
        <f t="shared" si="18"/>
        <v>0</v>
      </c>
      <c r="P124" s="168">
        <f t="shared" si="18"/>
        <v>0</v>
      </c>
      <c r="Q124" s="244">
        <f t="shared" si="18"/>
        <v>0</v>
      </c>
    </row>
    <row r="125" spans="1:17" s="25" customFormat="1" ht="15" customHeight="1" outlineLevel="2" x14ac:dyDescent="0.25">
      <c r="A125" s="33" t="s">
        <v>97</v>
      </c>
      <c r="B125" s="486" t="s">
        <v>189</v>
      </c>
      <c r="C125" s="267">
        <f>ROUND('1. Статистика'!N137,3)</f>
        <v>0</v>
      </c>
      <c r="D125" s="181">
        <f>ROUND('1. Статистика'!O137,3)</f>
        <v>0</v>
      </c>
      <c r="E125" s="181">
        <f>ROUND('1. Статистика'!P137,3)</f>
        <v>0</v>
      </c>
      <c r="F125" s="182">
        <f>ROUND('1. Статистика'!Q137,3)</f>
        <v>0</v>
      </c>
      <c r="G125" s="172">
        <f>ROUND(SUM(C125:F125),3)</f>
        <v>0</v>
      </c>
      <c r="H125" s="180">
        <f>ROUND(C124,3)</f>
        <v>0</v>
      </c>
      <c r="I125" s="180">
        <f>ROUND(D124,3)</f>
        <v>0</v>
      </c>
      <c r="J125" s="180">
        <f>ROUND(E124,3)</f>
        <v>0</v>
      </c>
      <c r="K125" s="180">
        <f>ROUND(F124,3)</f>
        <v>0</v>
      </c>
      <c r="L125" s="172">
        <f>ROUND(SUM(H125:K125),3)</f>
        <v>0</v>
      </c>
      <c r="M125" s="180">
        <f>ROUND(H124,3)</f>
        <v>0</v>
      </c>
      <c r="N125" s="180">
        <f>ROUND(I124,3)</f>
        <v>0</v>
      </c>
      <c r="O125" s="180">
        <f>ROUND(J124,3)</f>
        <v>0</v>
      </c>
      <c r="P125" s="180">
        <f>ROUND(K124,3)</f>
        <v>0</v>
      </c>
      <c r="Q125" s="172">
        <f>ROUND(SUM(M125:P125),3)</f>
        <v>0</v>
      </c>
    </row>
    <row r="126" spans="1:17" s="25" customFormat="1" ht="15" customHeight="1" outlineLevel="2" x14ac:dyDescent="0.25">
      <c r="A126" s="33" t="s">
        <v>98</v>
      </c>
      <c r="B126" s="486" t="s">
        <v>189</v>
      </c>
      <c r="C126" s="503">
        <f>ROUND('1. Статистика'!C507-C125,3)</f>
        <v>0</v>
      </c>
      <c r="D126" s="504">
        <f>ROUND('1. Статистика'!D507-D125,3)</f>
        <v>0</v>
      </c>
      <c r="E126" s="504">
        <f>ROUND('1. Статистика'!E507-E125,3)</f>
        <v>0</v>
      </c>
      <c r="F126" s="504">
        <f>ROUND('1. Статистика'!F507-F125,3)</f>
        <v>0</v>
      </c>
      <c r="G126" s="172">
        <f>ROUND(SUM(C126:F126),3)</f>
        <v>0</v>
      </c>
      <c r="H126" s="504">
        <f>ROUND('1. Статистика'!G507-H125,3)</f>
        <v>0</v>
      </c>
      <c r="I126" s="504">
        <f>ROUND('1. Статистика'!H507-I125,3)</f>
        <v>0</v>
      </c>
      <c r="J126" s="504">
        <f>ROUND('1. Статистика'!I507-J125,3)</f>
        <v>0</v>
      </c>
      <c r="K126" s="504">
        <f>ROUND('1. Статистика'!J507-K125,3)</f>
        <v>0</v>
      </c>
      <c r="L126" s="172">
        <f>ROUND(SUM(H126:K126),3)</f>
        <v>0</v>
      </c>
      <c r="M126" s="504">
        <f>ROUND('1. Статистика'!K507-M125,3)</f>
        <v>0</v>
      </c>
      <c r="N126" s="504">
        <f>ROUND('1. Статистика'!L507-N125,3)</f>
        <v>0</v>
      </c>
      <c r="O126" s="504">
        <f>ROUND('1. Статистика'!M507-O125,3)</f>
        <v>0</v>
      </c>
      <c r="P126" s="504">
        <f>ROUND('1. Статистика'!N507-P125,3)</f>
        <v>0</v>
      </c>
      <c r="Q126" s="172">
        <f>ROUND(SUM(M126:P126),3)</f>
        <v>0</v>
      </c>
    </row>
    <row r="127" spans="1:17" ht="15" customHeight="1" outlineLevel="1" x14ac:dyDescent="0.25">
      <c r="A127" s="32" t="s">
        <v>9</v>
      </c>
      <c r="B127" s="485" t="s">
        <v>189</v>
      </c>
      <c r="C127" s="265">
        <f t="shared" ref="C127:Q127" si="19">ROUND(C128+C129,3)</f>
        <v>0</v>
      </c>
      <c r="D127" s="166">
        <f t="shared" si="19"/>
        <v>1.337</v>
      </c>
      <c r="E127" s="166">
        <f t="shared" si="19"/>
        <v>0.317</v>
      </c>
      <c r="F127" s="167">
        <f t="shared" si="19"/>
        <v>1.1359999999999999</v>
      </c>
      <c r="G127" s="244">
        <f t="shared" si="19"/>
        <v>2.79</v>
      </c>
      <c r="H127" s="165">
        <f t="shared" si="19"/>
        <v>0</v>
      </c>
      <c r="I127" s="166">
        <f t="shared" si="19"/>
        <v>1.337</v>
      </c>
      <c r="J127" s="166">
        <f t="shared" si="19"/>
        <v>0.317</v>
      </c>
      <c r="K127" s="167">
        <f t="shared" si="19"/>
        <v>1.1359999999999999</v>
      </c>
      <c r="L127" s="244">
        <f t="shared" si="19"/>
        <v>2.79</v>
      </c>
      <c r="M127" s="165">
        <f t="shared" si="19"/>
        <v>0</v>
      </c>
      <c r="N127" s="166">
        <f t="shared" si="19"/>
        <v>1.337</v>
      </c>
      <c r="O127" s="166">
        <f t="shared" si="19"/>
        <v>0.317</v>
      </c>
      <c r="P127" s="168">
        <f t="shared" si="19"/>
        <v>1.1359999999999999</v>
      </c>
      <c r="Q127" s="244">
        <f t="shared" si="19"/>
        <v>2.79</v>
      </c>
    </row>
    <row r="128" spans="1:17" s="25" customFormat="1" ht="15" customHeight="1" outlineLevel="2" x14ac:dyDescent="0.25">
      <c r="A128" s="33" t="s">
        <v>97</v>
      </c>
      <c r="B128" s="486" t="s">
        <v>189</v>
      </c>
      <c r="C128" s="267">
        <f>ROUND('1. Статистика'!N138,3)</f>
        <v>0</v>
      </c>
      <c r="D128" s="181">
        <f>ROUND('1. Статистика'!O138,3)</f>
        <v>1.337</v>
      </c>
      <c r="E128" s="181">
        <f>ROUND('1. Статистика'!P138,3)</f>
        <v>0.317</v>
      </c>
      <c r="F128" s="182">
        <f>ROUND('1. Статистика'!Q138,3)</f>
        <v>1.1359999999999999</v>
      </c>
      <c r="G128" s="172">
        <f>ROUND(SUM(C128:F128),3)</f>
        <v>2.79</v>
      </c>
      <c r="H128" s="180">
        <f>ROUND(C127,3)</f>
        <v>0</v>
      </c>
      <c r="I128" s="180">
        <f>ROUND(D127,3)</f>
        <v>1.337</v>
      </c>
      <c r="J128" s="180">
        <f>ROUND(E127,3)</f>
        <v>0.317</v>
      </c>
      <c r="K128" s="180">
        <f>ROUND(F127,3)</f>
        <v>1.1359999999999999</v>
      </c>
      <c r="L128" s="172">
        <f>ROUND(SUM(H128:K128),3)</f>
        <v>2.79</v>
      </c>
      <c r="M128" s="180">
        <f>ROUND(H127,3)</f>
        <v>0</v>
      </c>
      <c r="N128" s="180">
        <f>ROUND(I127,3)</f>
        <v>1.337</v>
      </c>
      <c r="O128" s="180">
        <f>ROUND(J127,3)</f>
        <v>0.317</v>
      </c>
      <c r="P128" s="180">
        <f>ROUND(K127,3)</f>
        <v>1.1359999999999999</v>
      </c>
      <c r="Q128" s="172">
        <f>ROUND(SUM(M128:P128),3)</f>
        <v>2.79</v>
      </c>
    </row>
    <row r="129" spans="1:20" s="25" customFormat="1" ht="15" customHeight="1" outlineLevel="2" x14ac:dyDescent="0.25">
      <c r="A129" s="33" t="s">
        <v>98</v>
      </c>
      <c r="B129" s="486" t="s">
        <v>189</v>
      </c>
      <c r="C129" s="503">
        <f>ROUND('1. Статистика'!C508-C128,3)</f>
        <v>0</v>
      </c>
      <c r="D129" s="504">
        <f>ROUND('1. Статистика'!D508-D128,3)</f>
        <v>0</v>
      </c>
      <c r="E129" s="504">
        <f>ROUND('1. Статистика'!E508-E128,3)</f>
        <v>0</v>
      </c>
      <c r="F129" s="504">
        <f>ROUND('1. Статистика'!F508-F128,3)</f>
        <v>0</v>
      </c>
      <c r="G129" s="172">
        <f>ROUND(SUM(C129:F129),3)</f>
        <v>0</v>
      </c>
      <c r="H129" s="504">
        <f>ROUND('1. Статистика'!G508-H128,3)</f>
        <v>0</v>
      </c>
      <c r="I129" s="504">
        <f>ROUND('1. Статистика'!H508-I128,3)</f>
        <v>0</v>
      </c>
      <c r="J129" s="504">
        <f>ROUND('1. Статистика'!I508-J128,3)</f>
        <v>0</v>
      </c>
      <c r="K129" s="504">
        <f>ROUND('1. Статистика'!J508-K128,3)</f>
        <v>0</v>
      </c>
      <c r="L129" s="172">
        <f>ROUND(SUM(H129:K129),3)</f>
        <v>0</v>
      </c>
      <c r="M129" s="504">
        <f>ROUND('1. Статистика'!K508-M128,3)</f>
        <v>0</v>
      </c>
      <c r="N129" s="504">
        <f>ROUND('1. Статистика'!L508-N128,3)</f>
        <v>0</v>
      </c>
      <c r="O129" s="504">
        <f>ROUND('1. Статистика'!M508-O128,3)</f>
        <v>0</v>
      </c>
      <c r="P129" s="504">
        <f>ROUND('1. Статистика'!N508-P128,3)</f>
        <v>0</v>
      </c>
      <c r="Q129" s="172">
        <f>ROUND(SUM(M129:P129),3)</f>
        <v>0</v>
      </c>
    </row>
    <row r="130" spans="1:20" ht="15" customHeight="1" outlineLevel="1" x14ac:dyDescent="0.25">
      <c r="A130" s="32" t="s">
        <v>10</v>
      </c>
      <c r="B130" s="485" t="s">
        <v>189</v>
      </c>
      <c r="C130" s="265">
        <f t="shared" ref="C130:Q130" si="20">ROUND(C131+C132,3)</f>
        <v>0.53600000000000003</v>
      </c>
      <c r="D130" s="166">
        <f t="shared" si="20"/>
        <v>0.41099999999999998</v>
      </c>
      <c r="E130" s="166">
        <f t="shared" si="20"/>
        <v>0.13600000000000001</v>
      </c>
      <c r="F130" s="167">
        <f t="shared" si="20"/>
        <v>2.3839999999999999</v>
      </c>
      <c r="G130" s="244">
        <f t="shared" si="20"/>
        <v>3.4670000000000001</v>
      </c>
      <c r="H130" s="165">
        <f t="shared" si="20"/>
        <v>0</v>
      </c>
      <c r="I130" s="166">
        <f t="shared" si="20"/>
        <v>0.91700000000000004</v>
      </c>
      <c r="J130" s="166">
        <f t="shared" si="20"/>
        <v>0</v>
      </c>
      <c r="K130" s="167">
        <f t="shared" si="20"/>
        <v>2.5499999999999998</v>
      </c>
      <c r="L130" s="244">
        <f t="shared" si="20"/>
        <v>3.4670000000000001</v>
      </c>
      <c r="M130" s="165">
        <f t="shared" si="20"/>
        <v>0</v>
      </c>
      <c r="N130" s="166">
        <f t="shared" si="20"/>
        <v>0.91700000000000004</v>
      </c>
      <c r="O130" s="166">
        <f t="shared" si="20"/>
        <v>0</v>
      </c>
      <c r="P130" s="168">
        <f t="shared" si="20"/>
        <v>2.5499999999999998</v>
      </c>
      <c r="Q130" s="244">
        <f t="shared" si="20"/>
        <v>3.4670000000000001</v>
      </c>
    </row>
    <row r="131" spans="1:20" s="25" customFormat="1" ht="15" customHeight="1" outlineLevel="2" x14ac:dyDescent="0.25">
      <c r="A131" s="33" t="s">
        <v>97</v>
      </c>
      <c r="B131" s="486" t="s">
        <v>189</v>
      </c>
      <c r="C131" s="267">
        <f>ROUND('1. Статистика'!N139,3)</f>
        <v>0</v>
      </c>
      <c r="D131" s="181">
        <f>ROUND('1. Статистика'!O139,3)</f>
        <v>0.91700000000000004</v>
      </c>
      <c r="E131" s="181">
        <f>ROUND('1. Статистика'!P139,3)</f>
        <v>0</v>
      </c>
      <c r="F131" s="182">
        <f>ROUND('1. Статистика'!Q139,3)</f>
        <v>0</v>
      </c>
      <c r="G131" s="172">
        <f>ROUND(SUM(C131:F131),3)</f>
        <v>0.91700000000000004</v>
      </c>
      <c r="H131" s="180">
        <f>ROUND(C130,3)</f>
        <v>0.53600000000000003</v>
      </c>
      <c r="I131" s="180">
        <f>ROUND(D130,3)</f>
        <v>0.41099999999999998</v>
      </c>
      <c r="J131" s="180">
        <f>ROUND(E130,3)</f>
        <v>0.13600000000000001</v>
      </c>
      <c r="K131" s="180">
        <f>ROUND(F130,3)</f>
        <v>2.3839999999999999</v>
      </c>
      <c r="L131" s="172">
        <f>ROUND(SUM(H131:K131),3)</f>
        <v>3.4670000000000001</v>
      </c>
      <c r="M131" s="180">
        <f>ROUND(H130,3)</f>
        <v>0</v>
      </c>
      <c r="N131" s="180">
        <f>ROUND(I130,3)</f>
        <v>0.91700000000000004</v>
      </c>
      <c r="O131" s="180">
        <f>ROUND(J130,3)</f>
        <v>0</v>
      </c>
      <c r="P131" s="180">
        <f>ROUND(K130,3)</f>
        <v>2.5499999999999998</v>
      </c>
      <c r="Q131" s="172">
        <f>ROUND(SUM(M131:P131),3)</f>
        <v>3.4670000000000001</v>
      </c>
    </row>
    <row r="132" spans="1:20" s="25" customFormat="1" ht="15" customHeight="1" outlineLevel="2" x14ac:dyDescent="0.25">
      <c r="A132" s="33" t="s">
        <v>98</v>
      </c>
      <c r="B132" s="486" t="s">
        <v>189</v>
      </c>
      <c r="C132" s="503">
        <f>ROUND('1. Статистика'!C509-C131,3)</f>
        <v>0.53600000000000003</v>
      </c>
      <c r="D132" s="504">
        <f>ROUND('1. Статистика'!D509-D131,3)</f>
        <v>-0.50600000000000001</v>
      </c>
      <c r="E132" s="504">
        <f>ROUND('1. Статистика'!E509-E131,3)</f>
        <v>0.13600000000000001</v>
      </c>
      <c r="F132" s="504">
        <f>ROUND('1. Статистика'!F509-F131,3)</f>
        <v>2.3839999999999999</v>
      </c>
      <c r="G132" s="172">
        <f>ROUND(SUM(C132:F132),3)</f>
        <v>2.5499999999999998</v>
      </c>
      <c r="H132" s="504">
        <f>ROUND('1. Статистика'!G509-H131,3)</f>
        <v>-0.53600000000000003</v>
      </c>
      <c r="I132" s="504">
        <f>ROUND('1. Статистика'!H509-I131,3)</f>
        <v>0.50600000000000001</v>
      </c>
      <c r="J132" s="504">
        <f>ROUND('1. Статистика'!I509-J131,3)</f>
        <v>-0.13600000000000001</v>
      </c>
      <c r="K132" s="504">
        <f>ROUND('1. Статистика'!J509-K131,3)</f>
        <v>0.16600000000000001</v>
      </c>
      <c r="L132" s="172">
        <f>ROUND(SUM(H132:K132),3)</f>
        <v>0</v>
      </c>
      <c r="M132" s="504">
        <f>ROUND('1. Статистика'!K509-M131,3)</f>
        <v>0</v>
      </c>
      <c r="N132" s="504">
        <f>ROUND('1. Статистика'!L509-N131,3)</f>
        <v>0</v>
      </c>
      <c r="O132" s="504">
        <f>ROUND('1. Статистика'!M509-O131,3)</f>
        <v>0</v>
      </c>
      <c r="P132" s="504">
        <f>ROUND('1. Статистика'!N509-P131,3)</f>
        <v>0</v>
      </c>
      <c r="Q132" s="172">
        <f>ROUND(SUM(M132:P132),3)</f>
        <v>0</v>
      </c>
    </row>
    <row r="133" spans="1:20" ht="15" customHeight="1" x14ac:dyDescent="0.25">
      <c r="A133" s="256" t="s">
        <v>87</v>
      </c>
      <c r="B133" s="487" t="s">
        <v>189</v>
      </c>
      <c r="C133" s="268">
        <f t="shared" ref="C133:Q133" si="21">ROUND(SUM(C134:C144),3)</f>
        <v>233.595</v>
      </c>
      <c r="D133" s="248">
        <f t="shared" si="21"/>
        <v>132.39099999999999</v>
      </c>
      <c r="E133" s="248">
        <f t="shared" si="21"/>
        <v>116.643</v>
      </c>
      <c r="F133" s="249">
        <f t="shared" si="21"/>
        <v>160.29900000000001</v>
      </c>
      <c r="G133" s="184">
        <f t="shared" si="21"/>
        <v>582.798</v>
      </c>
      <c r="H133" s="248">
        <f t="shared" si="21"/>
        <v>205.68199999999999</v>
      </c>
      <c r="I133" s="248">
        <f t="shared" si="21"/>
        <v>126.979</v>
      </c>
      <c r="J133" s="248">
        <f t="shared" si="21"/>
        <v>112.404</v>
      </c>
      <c r="K133" s="249">
        <f t="shared" si="21"/>
        <v>157.226</v>
      </c>
      <c r="L133" s="184">
        <f t="shared" si="21"/>
        <v>561</v>
      </c>
      <c r="M133" s="248">
        <f t="shared" si="21"/>
        <v>203.66800000000001</v>
      </c>
      <c r="N133" s="248">
        <f t="shared" si="21"/>
        <v>130.804</v>
      </c>
      <c r="O133" s="248">
        <f t="shared" si="21"/>
        <v>115.741</v>
      </c>
      <c r="P133" s="250">
        <f t="shared" si="21"/>
        <v>155.91300000000001</v>
      </c>
      <c r="Q133" s="184">
        <f t="shared" si="21"/>
        <v>562.01499999999999</v>
      </c>
      <c r="S133" s="13"/>
      <c r="T133" s="13"/>
    </row>
    <row r="134" spans="1:20" s="19" customFormat="1" ht="15" customHeight="1" outlineLevel="1" x14ac:dyDescent="0.25">
      <c r="A134" s="229" t="s">
        <v>0</v>
      </c>
      <c r="B134" s="480" t="s">
        <v>189</v>
      </c>
      <c r="C134" s="263">
        <f t="shared" ref="C134:Q134" si="22">ROUND(C10+C22+C100,3)</f>
        <v>12.532</v>
      </c>
      <c r="D134" s="161">
        <f t="shared" si="22"/>
        <v>53.161000000000001</v>
      </c>
      <c r="E134" s="161">
        <f t="shared" si="22"/>
        <v>23.806000000000001</v>
      </c>
      <c r="F134" s="185">
        <f t="shared" si="22"/>
        <v>53.66</v>
      </c>
      <c r="G134" s="243">
        <f t="shared" si="22"/>
        <v>142.291</v>
      </c>
      <c r="H134" s="161">
        <f t="shared" si="22"/>
        <v>7.5990000000000002</v>
      </c>
      <c r="I134" s="161">
        <f t="shared" si="22"/>
        <v>53.148000000000003</v>
      </c>
      <c r="J134" s="161">
        <f t="shared" si="22"/>
        <v>22.939</v>
      </c>
      <c r="K134" s="185">
        <f t="shared" si="22"/>
        <v>53.03</v>
      </c>
      <c r="L134" s="243">
        <f t="shared" si="22"/>
        <v>135.84200000000001</v>
      </c>
      <c r="M134" s="161">
        <f t="shared" si="22"/>
        <v>7.9</v>
      </c>
      <c r="N134" s="161">
        <f t="shared" si="22"/>
        <v>53.423000000000002</v>
      </c>
      <c r="O134" s="161">
        <f t="shared" si="22"/>
        <v>23.114000000000001</v>
      </c>
      <c r="P134" s="186">
        <f t="shared" si="22"/>
        <v>49.180999999999997</v>
      </c>
      <c r="Q134" s="243">
        <f t="shared" si="22"/>
        <v>132.745</v>
      </c>
    </row>
    <row r="135" spans="1:20" s="19" customFormat="1" ht="15" customHeight="1" outlineLevel="1" x14ac:dyDescent="0.25">
      <c r="A135" s="229" t="s">
        <v>1</v>
      </c>
      <c r="B135" s="480" t="s">
        <v>189</v>
      </c>
      <c r="C135" s="263">
        <f t="shared" ref="C135:Q135" si="23">ROUND(C11+C29+C103,3)</f>
        <v>1.9</v>
      </c>
      <c r="D135" s="161">
        <f t="shared" si="23"/>
        <v>7.3940000000000001</v>
      </c>
      <c r="E135" s="161">
        <f t="shared" si="23"/>
        <v>2.7170000000000001</v>
      </c>
      <c r="F135" s="185">
        <f t="shared" si="23"/>
        <v>22.768999999999998</v>
      </c>
      <c r="G135" s="243">
        <f t="shared" si="23"/>
        <v>33.841999999999999</v>
      </c>
      <c r="H135" s="161">
        <f t="shared" si="23"/>
        <v>1.901</v>
      </c>
      <c r="I135" s="161">
        <f t="shared" si="23"/>
        <v>7.3949999999999996</v>
      </c>
      <c r="J135" s="161">
        <f t="shared" si="23"/>
        <v>2.718</v>
      </c>
      <c r="K135" s="185">
        <f t="shared" si="23"/>
        <v>22.768999999999998</v>
      </c>
      <c r="L135" s="243">
        <f t="shared" si="23"/>
        <v>33.841999999999999</v>
      </c>
      <c r="M135" s="161">
        <f t="shared" si="23"/>
        <v>2.2999999999999998</v>
      </c>
      <c r="N135" s="161">
        <f t="shared" si="23"/>
        <v>7.5190000000000001</v>
      </c>
      <c r="O135" s="161">
        <f t="shared" si="23"/>
        <v>2.7919999999999998</v>
      </c>
      <c r="P135" s="186">
        <f t="shared" si="23"/>
        <v>22.884</v>
      </c>
      <c r="Q135" s="243">
        <f t="shared" si="23"/>
        <v>34.557000000000002</v>
      </c>
    </row>
    <row r="136" spans="1:20" s="19" customFormat="1" ht="15" customHeight="1" outlineLevel="1" x14ac:dyDescent="0.25">
      <c r="A136" s="229" t="s">
        <v>2</v>
      </c>
      <c r="B136" s="480" t="s">
        <v>189</v>
      </c>
      <c r="C136" s="263">
        <f t="shared" ref="C136:Q136" si="24">ROUND(C12+C36+C106,3)</f>
        <v>110.542</v>
      </c>
      <c r="D136" s="161">
        <f t="shared" si="24"/>
        <v>39.323999999999998</v>
      </c>
      <c r="E136" s="161">
        <f t="shared" si="24"/>
        <v>46.337000000000003</v>
      </c>
      <c r="F136" s="185">
        <f t="shared" si="24"/>
        <v>33.402999999999999</v>
      </c>
      <c r="G136" s="243">
        <f t="shared" si="24"/>
        <v>226.29900000000001</v>
      </c>
      <c r="H136" s="161">
        <f t="shared" si="24"/>
        <v>102.14700000000001</v>
      </c>
      <c r="I136" s="161">
        <f t="shared" si="24"/>
        <v>39.323999999999998</v>
      </c>
      <c r="J136" s="161">
        <f t="shared" si="24"/>
        <v>45.856000000000002</v>
      </c>
      <c r="K136" s="185">
        <f t="shared" si="24"/>
        <v>33.396999999999998</v>
      </c>
      <c r="L136" s="243">
        <f t="shared" si="24"/>
        <v>217.41399999999999</v>
      </c>
      <c r="M136" s="161">
        <f t="shared" si="24"/>
        <v>102.148</v>
      </c>
      <c r="N136" s="161">
        <f t="shared" si="24"/>
        <v>39.325000000000003</v>
      </c>
      <c r="O136" s="161">
        <f t="shared" si="24"/>
        <v>45.854999999999997</v>
      </c>
      <c r="P136" s="186">
        <f t="shared" si="24"/>
        <v>33.395000000000003</v>
      </c>
      <c r="Q136" s="243">
        <f t="shared" si="24"/>
        <v>217.41200000000001</v>
      </c>
    </row>
    <row r="137" spans="1:20" s="19" customFormat="1" ht="15" customHeight="1" outlineLevel="1" x14ac:dyDescent="0.25">
      <c r="A137" s="229" t="s">
        <v>3</v>
      </c>
      <c r="B137" s="480" t="s">
        <v>189</v>
      </c>
      <c r="C137" s="263">
        <f t="shared" ref="C137:Q137" si="25">ROUND(C13+C43+C109,3)</f>
        <v>96.525000000000006</v>
      </c>
      <c r="D137" s="161">
        <f t="shared" si="25"/>
        <v>23.425000000000001</v>
      </c>
      <c r="E137" s="161">
        <f t="shared" si="25"/>
        <v>18.257000000000001</v>
      </c>
      <c r="F137" s="185">
        <f t="shared" si="25"/>
        <v>28.474</v>
      </c>
      <c r="G137" s="243">
        <f t="shared" si="25"/>
        <v>121.374</v>
      </c>
      <c r="H137" s="161">
        <f t="shared" si="25"/>
        <v>79.177999999999997</v>
      </c>
      <c r="I137" s="161">
        <f t="shared" si="25"/>
        <v>16.7</v>
      </c>
      <c r="J137" s="161">
        <f t="shared" si="25"/>
        <v>15.4</v>
      </c>
      <c r="K137" s="185">
        <f t="shared" si="25"/>
        <v>26.393000000000001</v>
      </c>
      <c r="L137" s="243">
        <f t="shared" si="25"/>
        <v>114.845</v>
      </c>
      <c r="M137" s="161">
        <f t="shared" si="25"/>
        <v>74.73</v>
      </c>
      <c r="N137" s="161">
        <f t="shared" si="25"/>
        <v>16.7</v>
      </c>
      <c r="O137" s="161">
        <f t="shared" si="25"/>
        <v>15.4</v>
      </c>
      <c r="P137" s="186">
        <f t="shared" si="25"/>
        <v>26.393000000000001</v>
      </c>
      <c r="Q137" s="243">
        <f t="shared" si="25"/>
        <v>114.845</v>
      </c>
    </row>
    <row r="138" spans="1:20" s="19" customFormat="1" ht="15" customHeight="1" outlineLevel="1" x14ac:dyDescent="0.25">
      <c r="A138" s="229" t="s">
        <v>4</v>
      </c>
      <c r="B138" s="480" t="s">
        <v>189</v>
      </c>
      <c r="C138" s="263">
        <f t="shared" ref="C138:Q138" si="26">ROUND(C14+C50+C112,3)</f>
        <v>2.0640000000000001</v>
      </c>
      <c r="D138" s="161">
        <f t="shared" si="26"/>
        <v>2.5779999999999998</v>
      </c>
      <c r="E138" s="161">
        <f t="shared" si="26"/>
        <v>2.0739999999999998</v>
      </c>
      <c r="F138" s="185">
        <f t="shared" si="26"/>
        <v>3.9740000000000002</v>
      </c>
      <c r="G138" s="243">
        <f t="shared" si="26"/>
        <v>4.5780000000000003</v>
      </c>
      <c r="H138" s="161">
        <f t="shared" si="26"/>
        <v>1.9670000000000001</v>
      </c>
      <c r="I138" s="161">
        <f t="shared" si="26"/>
        <v>2.4809999999999999</v>
      </c>
      <c r="J138" s="161">
        <f t="shared" si="26"/>
        <v>1.9770000000000001</v>
      </c>
      <c r="K138" s="185">
        <f t="shared" si="26"/>
        <v>3.8769999999999998</v>
      </c>
      <c r="L138" s="243">
        <f t="shared" si="26"/>
        <v>4.4809999999999999</v>
      </c>
      <c r="M138" s="161">
        <f t="shared" si="26"/>
        <v>1.87</v>
      </c>
      <c r="N138" s="161">
        <f t="shared" si="26"/>
        <v>2.3839999999999999</v>
      </c>
      <c r="O138" s="161">
        <f t="shared" si="26"/>
        <v>1.88</v>
      </c>
      <c r="P138" s="186">
        <f t="shared" si="26"/>
        <v>3.78</v>
      </c>
      <c r="Q138" s="243">
        <f t="shared" si="26"/>
        <v>4.3840000000000003</v>
      </c>
    </row>
    <row r="139" spans="1:20" s="19" customFormat="1" ht="15" customHeight="1" outlineLevel="1" x14ac:dyDescent="0.25">
      <c r="A139" s="229" t="s">
        <v>5</v>
      </c>
      <c r="B139" s="480" t="s">
        <v>189</v>
      </c>
      <c r="C139" s="263">
        <f t="shared" ref="C139:Q139" si="27">ROUND(C15+C57+C115,3)</f>
        <v>0</v>
      </c>
      <c r="D139" s="161">
        <f t="shared" si="27"/>
        <v>0</v>
      </c>
      <c r="E139" s="161">
        <f t="shared" si="27"/>
        <v>0</v>
      </c>
      <c r="F139" s="185">
        <f t="shared" si="27"/>
        <v>0</v>
      </c>
      <c r="G139" s="243">
        <f t="shared" si="27"/>
        <v>0</v>
      </c>
      <c r="H139" s="161">
        <f t="shared" si="27"/>
        <v>0</v>
      </c>
      <c r="I139" s="161">
        <f t="shared" si="27"/>
        <v>0</v>
      </c>
      <c r="J139" s="161">
        <f t="shared" si="27"/>
        <v>0</v>
      </c>
      <c r="K139" s="185">
        <f t="shared" si="27"/>
        <v>0</v>
      </c>
      <c r="L139" s="243">
        <f t="shared" si="27"/>
        <v>0</v>
      </c>
      <c r="M139" s="161">
        <f t="shared" si="27"/>
        <v>0</v>
      </c>
      <c r="N139" s="161">
        <f t="shared" si="27"/>
        <v>0</v>
      </c>
      <c r="O139" s="161">
        <f t="shared" si="27"/>
        <v>0</v>
      </c>
      <c r="P139" s="186">
        <f t="shared" si="27"/>
        <v>0</v>
      </c>
      <c r="Q139" s="243">
        <f t="shared" si="27"/>
        <v>0</v>
      </c>
    </row>
    <row r="140" spans="1:20" s="19" customFormat="1" ht="15" customHeight="1" outlineLevel="1" x14ac:dyDescent="0.25">
      <c r="A140" s="229" t="s">
        <v>6</v>
      </c>
      <c r="B140" s="480" t="s">
        <v>189</v>
      </c>
      <c r="C140" s="263">
        <f t="shared" ref="C140:Q140" si="28">ROUND(C16+C64+C118,3)</f>
        <v>0</v>
      </c>
      <c r="D140" s="161">
        <f t="shared" si="28"/>
        <v>0</v>
      </c>
      <c r="E140" s="161">
        <f t="shared" si="28"/>
        <v>0</v>
      </c>
      <c r="F140" s="185">
        <f t="shared" si="28"/>
        <v>0</v>
      </c>
      <c r="G140" s="243">
        <f t="shared" si="28"/>
        <v>0</v>
      </c>
      <c r="H140" s="161">
        <f t="shared" si="28"/>
        <v>0</v>
      </c>
      <c r="I140" s="161">
        <f t="shared" si="28"/>
        <v>0</v>
      </c>
      <c r="J140" s="161">
        <f t="shared" si="28"/>
        <v>0</v>
      </c>
      <c r="K140" s="185">
        <f t="shared" si="28"/>
        <v>0</v>
      </c>
      <c r="L140" s="243">
        <f t="shared" si="28"/>
        <v>0</v>
      </c>
      <c r="M140" s="161">
        <f t="shared" si="28"/>
        <v>0</v>
      </c>
      <c r="N140" s="161">
        <f t="shared" si="28"/>
        <v>0</v>
      </c>
      <c r="O140" s="161">
        <f t="shared" si="28"/>
        <v>0</v>
      </c>
      <c r="P140" s="186">
        <f t="shared" si="28"/>
        <v>0</v>
      </c>
      <c r="Q140" s="243">
        <f t="shared" si="28"/>
        <v>0</v>
      </c>
    </row>
    <row r="141" spans="1:20" s="19" customFormat="1" ht="15" customHeight="1" outlineLevel="1" x14ac:dyDescent="0.25">
      <c r="A141" s="229" t="s">
        <v>7</v>
      </c>
      <c r="B141" s="480" t="s">
        <v>189</v>
      </c>
      <c r="C141" s="263">
        <f t="shared" ref="C141:Q141" si="29">ROUND(C17+C71+C121,3)</f>
        <v>8.3520000000000003</v>
      </c>
      <c r="D141" s="161">
        <f t="shared" si="29"/>
        <v>3.6469999999999998</v>
      </c>
      <c r="E141" s="161">
        <f t="shared" si="29"/>
        <v>21.425999999999998</v>
      </c>
      <c r="F141" s="185">
        <f t="shared" si="29"/>
        <v>13.061999999999999</v>
      </c>
      <c r="G141" s="243">
        <f t="shared" si="29"/>
        <v>46.484000000000002</v>
      </c>
      <c r="H141" s="161">
        <f t="shared" si="29"/>
        <v>9.7609999999999992</v>
      </c>
      <c r="I141" s="161">
        <f t="shared" si="29"/>
        <v>3.65</v>
      </c>
      <c r="J141" s="161">
        <f t="shared" si="29"/>
        <v>19.760999999999999</v>
      </c>
      <c r="K141" s="185">
        <f t="shared" si="29"/>
        <v>10.955</v>
      </c>
      <c r="L141" s="243">
        <f t="shared" si="29"/>
        <v>44.125999999999998</v>
      </c>
      <c r="M141" s="161">
        <f t="shared" si="29"/>
        <v>9.0709999999999997</v>
      </c>
      <c r="N141" s="161">
        <f t="shared" si="29"/>
        <v>4.6520000000000001</v>
      </c>
      <c r="O141" s="161">
        <f t="shared" si="29"/>
        <v>20.427</v>
      </c>
      <c r="P141" s="186">
        <f t="shared" si="29"/>
        <v>10.955</v>
      </c>
      <c r="Q141" s="243">
        <f t="shared" si="29"/>
        <v>45.101999999999997</v>
      </c>
    </row>
    <row r="142" spans="1:20" s="19" customFormat="1" ht="15" customHeight="1" outlineLevel="1" x14ac:dyDescent="0.25">
      <c r="A142" s="229" t="s">
        <v>8</v>
      </c>
      <c r="B142" s="480" t="s">
        <v>189</v>
      </c>
      <c r="C142" s="263">
        <f t="shared" ref="C142:Q142" si="30">ROUND(C18+C78+C124,3)</f>
        <v>0</v>
      </c>
      <c r="D142" s="161">
        <f t="shared" si="30"/>
        <v>0</v>
      </c>
      <c r="E142" s="161">
        <f t="shared" si="30"/>
        <v>0</v>
      </c>
      <c r="F142" s="185">
        <f t="shared" si="30"/>
        <v>0</v>
      </c>
      <c r="G142" s="243">
        <f t="shared" si="30"/>
        <v>0</v>
      </c>
      <c r="H142" s="161">
        <f t="shared" si="30"/>
        <v>0</v>
      </c>
      <c r="I142" s="161">
        <f t="shared" si="30"/>
        <v>0</v>
      </c>
      <c r="J142" s="161">
        <f t="shared" si="30"/>
        <v>0</v>
      </c>
      <c r="K142" s="185">
        <f t="shared" si="30"/>
        <v>0</v>
      </c>
      <c r="L142" s="243">
        <f t="shared" si="30"/>
        <v>0</v>
      </c>
      <c r="M142" s="161">
        <f t="shared" si="30"/>
        <v>0</v>
      </c>
      <c r="N142" s="161">
        <f t="shared" si="30"/>
        <v>0</v>
      </c>
      <c r="O142" s="161">
        <f t="shared" si="30"/>
        <v>0</v>
      </c>
      <c r="P142" s="186">
        <f t="shared" si="30"/>
        <v>0</v>
      </c>
      <c r="Q142" s="243">
        <f t="shared" si="30"/>
        <v>0</v>
      </c>
    </row>
    <row r="143" spans="1:20" s="19" customFormat="1" ht="15" customHeight="1" outlineLevel="1" x14ac:dyDescent="0.25">
      <c r="A143" s="229" t="s">
        <v>9</v>
      </c>
      <c r="B143" s="480" t="s">
        <v>189</v>
      </c>
      <c r="C143" s="263">
        <f t="shared" ref="C143:Q143" si="31">ROUND(C19+C85+C127,3)</f>
        <v>1.1439999999999999</v>
      </c>
      <c r="D143" s="161">
        <f t="shared" si="31"/>
        <v>2.4510000000000001</v>
      </c>
      <c r="E143" s="161">
        <f t="shared" si="31"/>
        <v>1.58</v>
      </c>
      <c r="F143" s="185">
        <f t="shared" si="31"/>
        <v>2.3660000000000001</v>
      </c>
      <c r="G143" s="243">
        <f t="shared" si="31"/>
        <v>3.9460000000000002</v>
      </c>
      <c r="H143" s="161">
        <f t="shared" si="31"/>
        <v>1.21</v>
      </c>
      <c r="I143" s="161">
        <f t="shared" si="31"/>
        <v>2.5169999999999999</v>
      </c>
      <c r="J143" s="161">
        <f t="shared" si="31"/>
        <v>1.954</v>
      </c>
      <c r="K143" s="185">
        <f t="shared" si="31"/>
        <v>2.74</v>
      </c>
      <c r="L143" s="243">
        <f t="shared" si="31"/>
        <v>4.32</v>
      </c>
      <c r="M143" s="161">
        <f t="shared" si="31"/>
        <v>1.5840000000000001</v>
      </c>
      <c r="N143" s="161">
        <f t="shared" si="31"/>
        <v>2.891</v>
      </c>
      <c r="O143" s="161">
        <f t="shared" si="31"/>
        <v>2.3279999999999998</v>
      </c>
      <c r="P143" s="186">
        <f t="shared" si="31"/>
        <v>3.1139999999999999</v>
      </c>
      <c r="Q143" s="243">
        <f t="shared" si="31"/>
        <v>4.694</v>
      </c>
    </row>
    <row r="144" spans="1:20" s="19" customFormat="1" ht="15" customHeight="1" outlineLevel="1" x14ac:dyDescent="0.25">
      <c r="A144" s="229" t="s">
        <v>10</v>
      </c>
      <c r="B144" s="480" t="s">
        <v>189</v>
      </c>
      <c r="C144" s="263">
        <f t="shared" ref="C144:Q144" si="32">ROUND(C20+C92+C130,3)</f>
        <v>0.53600000000000003</v>
      </c>
      <c r="D144" s="161">
        <f t="shared" si="32"/>
        <v>0.41099999999999998</v>
      </c>
      <c r="E144" s="161">
        <f t="shared" si="32"/>
        <v>0.44600000000000001</v>
      </c>
      <c r="F144" s="185">
        <f t="shared" si="32"/>
        <v>2.5910000000000002</v>
      </c>
      <c r="G144" s="243">
        <f t="shared" si="32"/>
        <v>3.984</v>
      </c>
      <c r="H144" s="161">
        <f t="shared" si="32"/>
        <v>1.919</v>
      </c>
      <c r="I144" s="161">
        <f t="shared" si="32"/>
        <v>1.764</v>
      </c>
      <c r="J144" s="161">
        <f t="shared" si="32"/>
        <v>1.7989999999999999</v>
      </c>
      <c r="K144" s="185">
        <f t="shared" si="32"/>
        <v>4.0650000000000004</v>
      </c>
      <c r="L144" s="243">
        <f t="shared" si="32"/>
        <v>6.13</v>
      </c>
      <c r="M144" s="161">
        <f t="shared" si="32"/>
        <v>4.0650000000000004</v>
      </c>
      <c r="N144" s="161">
        <f t="shared" si="32"/>
        <v>3.91</v>
      </c>
      <c r="O144" s="161">
        <f t="shared" si="32"/>
        <v>3.9449999999999998</v>
      </c>
      <c r="P144" s="186">
        <f t="shared" si="32"/>
        <v>6.2110000000000003</v>
      </c>
      <c r="Q144" s="243">
        <f t="shared" si="32"/>
        <v>8.2759999999999998</v>
      </c>
    </row>
    <row r="145" spans="1:19" s="36" customFormat="1" ht="15" customHeight="1" x14ac:dyDescent="0.25">
      <c r="A145" s="254" t="s">
        <v>100</v>
      </c>
      <c r="B145" s="488" t="s">
        <v>189</v>
      </c>
      <c r="C145" s="264">
        <f t="shared" ref="C145:Q145" si="33">ROUND(SUM(C146:C156),3)</f>
        <v>1.57</v>
      </c>
      <c r="D145" s="239">
        <f t="shared" si="33"/>
        <v>8.4559999999999995</v>
      </c>
      <c r="E145" s="239">
        <f t="shared" si="33"/>
        <v>2.17</v>
      </c>
      <c r="F145" s="240">
        <f t="shared" si="33"/>
        <v>23.803999999999998</v>
      </c>
      <c r="G145" s="160">
        <f t="shared" si="33"/>
        <v>36</v>
      </c>
      <c r="H145" s="238">
        <f t="shared" si="33"/>
        <v>1.57</v>
      </c>
      <c r="I145" s="239">
        <f t="shared" si="33"/>
        <v>8.4559999999999995</v>
      </c>
      <c r="J145" s="239">
        <f t="shared" si="33"/>
        <v>2.17</v>
      </c>
      <c r="K145" s="240">
        <f t="shared" si="33"/>
        <v>23.803999999999998</v>
      </c>
      <c r="L145" s="160">
        <f t="shared" si="33"/>
        <v>36</v>
      </c>
      <c r="M145" s="238">
        <f t="shared" si="33"/>
        <v>1.57</v>
      </c>
      <c r="N145" s="239">
        <f t="shared" si="33"/>
        <v>8.4559999999999995</v>
      </c>
      <c r="O145" s="239">
        <f t="shared" si="33"/>
        <v>2.17</v>
      </c>
      <c r="P145" s="241">
        <f t="shared" si="33"/>
        <v>23.803999999999998</v>
      </c>
      <c r="Q145" s="160">
        <f t="shared" si="33"/>
        <v>36</v>
      </c>
    </row>
    <row r="146" spans="1:19" ht="14.65" customHeight="1" outlineLevel="1" x14ac:dyDescent="0.25">
      <c r="A146" s="32" t="s">
        <v>0</v>
      </c>
      <c r="B146" s="485" t="s">
        <v>189</v>
      </c>
      <c r="C146" s="265">
        <f>ROUND(C158+C192,3)</f>
        <v>1.3</v>
      </c>
      <c r="D146" s="166">
        <f>ROUND(D158+D192,3)</f>
        <v>1.008</v>
      </c>
      <c r="E146" s="166">
        <f>ROUND(E158+E192,3)</f>
        <v>0.37</v>
      </c>
      <c r="F146" s="167">
        <f>ROUND(F158+F192,3)</f>
        <v>4.0179999999999998</v>
      </c>
      <c r="G146" s="244">
        <f t="shared" ref="G146:G156" si="34">ROUND(SUM(C146:F146),3)</f>
        <v>6.6959999999999997</v>
      </c>
      <c r="H146" s="165">
        <f>ROUND(H158+H192,3)</f>
        <v>1.3</v>
      </c>
      <c r="I146" s="166">
        <f>ROUND(I158+I192,3)</f>
        <v>1.008</v>
      </c>
      <c r="J146" s="166">
        <f>ROUND(J158+J192,3)</f>
        <v>0.37</v>
      </c>
      <c r="K146" s="167">
        <f>ROUND(K158+K192,3)</f>
        <v>4.0179999999999998</v>
      </c>
      <c r="L146" s="244">
        <f t="shared" ref="L146:L156" si="35">ROUND(SUM(H146:K146),3)</f>
        <v>6.6959999999999997</v>
      </c>
      <c r="M146" s="165">
        <f>ROUND(M158+M192,3)</f>
        <v>1.3</v>
      </c>
      <c r="N146" s="166">
        <f>ROUND(N158+N192,3)</f>
        <v>1.008</v>
      </c>
      <c r="O146" s="166">
        <f>ROUND(O158+O192,3)</f>
        <v>0.37</v>
      </c>
      <c r="P146" s="168">
        <f>ROUND(P158+P192,3)</f>
        <v>4.0179999999999998</v>
      </c>
      <c r="Q146" s="244">
        <f t="shared" ref="Q146:Q156" si="36">ROUND(SUM(M146:P146),3)</f>
        <v>6.6959999999999997</v>
      </c>
    </row>
    <row r="147" spans="1:19" ht="15" customHeight="1" outlineLevel="1" x14ac:dyDescent="0.25">
      <c r="A147" s="32" t="s">
        <v>1</v>
      </c>
      <c r="B147" s="485" t="s">
        <v>189</v>
      </c>
      <c r="C147" s="265">
        <f>ROUND(C161+C195,3)</f>
        <v>0</v>
      </c>
      <c r="D147" s="166">
        <f>ROUND(D161+D195,3)</f>
        <v>0.01</v>
      </c>
      <c r="E147" s="166">
        <f>ROUND(E161+E195,3)</f>
        <v>0</v>
      </c>
      <c r="F147" s="167">
        <f>ROUND(F161+F195,3)</f>
        <v>1.6E-2</v>
      </c>
      <c r="G147" s="244">
        <f t="shared" si="34"/>
        <v>2.5999999999999999E-2</v>
      </c>
      <c r="H147" s="165">
        <f>ROUND(H161+H195,3)</f>
        <v>0</v>
      </c>
      <c r="I147" s="166">
        <f>ROUND(I161+I195,3)</f>
        <v>0.01</v>
      </c>
      <c r="J147" s="166">
        <f>ROUND(J161+J195,3)</f>
        <v>0</v>
      </c>
      <c r="K147" s="167">
        <f>ROUND(K161+K195,3)</f>
        <v>1.6E-2</v>
      </c>
      <c r="L147" s="244">
        <f t="shared" si="35"/>
        <v>2.5999999999999999E-2</v>
      </c>
      <c r="M147" s="165">
        <f>ROUND(M161+M195,3)</f>
        <v>0</v>
      </c>
      <c r="N147" s="166">
        <f>ROUND(N161+N195,3)</f>
        <v>0.01</v>
      </c>
      <c r="O147" s="166">
        <f>ROUND(O161+O195,3)</f>
        <v>0</v>
      </c>
      <c r="P147" s="168">
        <f>ROUND(P161+P195,3)</f>
        <v>1.6E-2</v>
      </c>
      <c r="Q147" s="244">
        <f t="shared" si="36"/>
        <v>2.5999999999999999E-2</v>
      </c>
    </row>
    <row r="148" spans="1:19" ht="15" customHeight="1" outlineLevel="1" x14ac:dyDescent="0.25">
      <c r="A148" s="32" t="s">
        <v>2</v>
      </c>
      <c r="B148" s="485" t="s">
        <v>189</v>
      </c>
      <c r="C148" s="265">
        <f>ROUND(C164+C198,3)</f>
        <v>0</v>
      </c>
      <c r="D148" s="166">
        <f>ROUND(D164+D198,3)</f>
        <v>2.9780000000000002</v>
      </c>
      <c r="E148" s="166">
        <f>ROUND(E164+E198,3)</f>
        <v>1.4</v>
      </c>
      <c r="F148" s="167">
        <f>ROUND(F164+F198,3)</f>
        <v>14.207000000000001</v>
      </c>
      <c r="G148" s="244">
        <f t="shared" si="34"/>
        <v>18.585000000000001</v>
      </c>
      <c r="H148" s="165">
        <f>ROUND(H164+H198,3)</f>
        <v>0</v>
      </c>
      <c r="I148" s="166">
        <f>ROUND(I164+I198,3)</f>
        <v>2.9780000000000002</v>
      </c>
      <c r="J148" s="166">
        <f>ROUND(J164+J198,3)</f>
        <v>1.4</v>
      </c>
      <c r="K148" s="167">
        <f>ROUND(K164+K198,3)</f>
        <v>14.207000000000001</v>
      </c>
      <c r="L148" s="244">
        <f t="shared" si="35"/>
        <v>18.585000000000001</v>
      </c>
      <c r="M148" s="165">
        <f>ROUND(M164+M198,3)</f>
        <v>0</v>
      </c>
      <c r="N148" s="166">
        <f>ROUND(N164+N198,3)</f>
        <v>2.9780000000000002</v>
      </c>
      <c r="O148" s="166">
        <f>ROUND(O164+O198,3)</f>
        <v>1.4</v>
      </c>
      <c r="P148" s="168">
        <f>ROUND(P164+P198,3)</f>
        <v>14.207000000000001</v>
      </c>
      <c r="Q148" s="244">
        <f t="shared" si="36"/>
        <v>18.585000000000001</v>
      </c>
    </row>
    <row r="149" spans="1:19" ht="15" customHeight="1" outlineLevel="1" x14ac:dyDescent="0.25">
      <c r="A149" s="32" t="s">
        <v>3</v>
      </c>
      <c r="B149" s="485" t="s">
        <v>189</v>
      </c>
      <c r="C149" s="265">
        <f>ROUND(C167+C201,3)</f>
        <v>0.1</v>
      </c>
      <c r="D149" s="166">
        <f>ROUND(D167+D201,3)</f>
        <v>1.3</v>
      </c>
      <c r="E149" s="166">
        <f>ROUND(E167+E201,3)</f>
        <v>0.2</v>
      </c>
      <c r="F149" s="167">
        <f>ROUND(F167+F201,3)</f>
        <v>2.5</v>
      </c>
      <c r="G149" s="244">
        <f t="shared" si="34"/>
        <v>4.0999999999999996</v>
      </c>
      <c r="H149" s="165">
        <f>ROUND(H167+H201,3)</f>
        <v>0.1</v>
      </c>
      <c r="I149" s="166">
        <f>ROUND(I167+I201,3)</f>
        <v>1.3</v>
      </c>
      <c r="J149" s="166">
        <f>ROUND(J167+J201,3)</f>
        <v>0.2</v>
      </c>
      <c r="K149" s="167">
        <f>ROUND(K167+K201,3)</f>
        <v>2.5</v>
      </c>
      <c r="L149" s="244">
        <f t="shared" si="35"/>
        <v>4.0999999999999996</v>
      </c>
      <c r="M149" s="165">
        <f>ROUND(M167+M201,3)</f>
        <v>0.1</v>
      </c>
      <c r="N149" s="166">
        <f>ROUND(N167+N201,3)</f>
        <v>1.3</v>
      </c>
      <c r="O149" s="166">
        <f>ROUND(O167+O201,3)</f>
        <v>0.2</v>
      </c>
      <c r="P149" s="168">
        <f>ROUND(P167+P201,3)</f>
        <v>2.5</v>
      </c>
      <c r="Q149" s="244">
        <f t="shared" si="36"/>
        <v>4.0999999999999996</v>
      </c>
    </row>
    <row r="150" spans="1:19" ht="15" customHeight="1" outlineLevel="1" x14ac:dyDescent="0.25">
      <c r="A150" s="32" t="s">
        <v>4</v>
      </c>
      <c r="B150" s="485" t="s">
        <v>189</v>
      </c>
      <c r="C150" s="265">
        <f>ROUND(C170+C204,3)</f>
        <v>0</v>
      </c>
      <c r="D150" s="166">
        <f>ROUND(D170+D204,3)</f>
        <v>0.504</v>
      </c>
      <c r="E150" s="166">
        <f>ROUND(E170+E204,3)</f>
        <v>0.1</v>
      </c>
      <c r="F150" s="167">
        <f>ROUND(F170+F204,3)</f>
        <v>2.0070000000000001</v>
      </c>
      <c r="G150" s="244">
        <f t="shared" si="34"/>
        <v>2.6110000000000002</v>
      </c>
      <c r="H150" s="165">
        <f>ROUND(H170+H204,3)</f>
        <v>0</v>
      </c>
      <c r="I150" s="166">
        <f>ROUND(I170+I204,3)</f>
        <v>0.504</v>
      </c>
      <c r="J150" s="166">
        <f>ROUND(J170+J204,3)</f>
        <v>0.1</v>
      </c>
      <c r="K150" s="167">
        <f>ROUND(K170+K204,3)</f>
        <v>2.0070000000000001</v>
      </c>
      <c r="L150" s="244">
        <f t="shared" si="35"/>
        <v>2.6110000000000002</v>
      </c>
      <c r="M150" s="165">
        <f>ROUND(M170+M204,3)</f>
        <v>0</v>
      </c>
      <c r="N150" s="166">
        <f>ROUND(N170+N204,3)</f>
        <v>0.504</v>
      </c>
      <c r="O150" s="166">
        <f>ROUND(O170+O204,3)</f>
        <v>0.1</v>
      </c>
      <c r="P150" s="168">
        <f>ROUND(P170+P204,3)</f>
        <v>2.0070000000000001</v>
      </c>
      <c r="Q150" s="244">
        <f t="shared" si="36"/>
        <v>2.6110000000000002</v>
      </c>
    </row>
    <row r="151" spans="1:19" ht="15" customHeight="1" outlineLevel="1" x14ac:dyDescent="0.25">
      <c r="A151" s="32" t="s">
        <v>5</v>
      </c>
      <c r="B151" s="485" t="s">
        <v>189</v>
      </c>
      <c r="C151" s="265">
        <f>ROUND(C173+C207,3)</f>
        <v>0</v>
      </c>
      <c r="D151" s="166">
        <f>ROUND(D173+D207,3)</f>
        <v>0</v>
      </c>
      <c r="E151" s="166">
        <f>ROUND(E173+E207,3)</f>
        <v>0</v>
      </c>
      <c r="F151" s="167">
        <f>ROUND(F173+F207,3)</f>
        <v>0</v>
      </c>
      <c r="G151" s="244">
        <f t="shared" si="34"/>
        <v>0</v>
      </c>
      <c r="H151" s="165">
        <f>ROUND(H173+H207,3)</f>
        <v>0</v>
      </c>
      <c r="I151" s="166">
        <f>ROUND(I173+I207,3)</f>
        <v>0</v>
      </c>
      <c r="J151" s="166">
        <f>ROUND(J173+J207,3)</f>
        <v>0</v>
      </c>
      <c r="K151" s="167">
        <f>ROUND(K173+K207,3)</f>
        <v>0</v>
      </c>
      <c r="L151" s="244">
        <f t="shared" si="35"/>
        <v>0</v>
      </c>
      <c r="M151" s="165">
        <f>ROUND(M173+M207,3)</f>
        <v>0</v>
      </c>
      <c r="N151" s="166">
        <f>ROUND(N173+N207,3)</f>
        <v>0</v>
      </c>
      <c r="O151" s="166">
        <f>ROUND(O173+O207,3)</f>
        <v>0</v>
      </c>
      <c r="P151" s="168">
        <f>ROUND(P173+P207,3)</f>
        <v>0</v>
      </c>
      <c r="Q151" s="244">
        <f t="shared" si="36"/>
        <v>0</v>
      </c>
    </row>
    <row r="152" spans="1:19" ht="15" customHeight="1" outlineLevel="1" x14ac:dyDescent="0.25">
      <c r="A152" s="32" t="s">
        <v>6</v>
      </c>
      <c r="B152" s="485" t="s">
        <v>189</v>
      </c>
      <c r="C152" s="265">
        <f>ROUND(C176+C210,3)</f>
        <v>0</v>
      </c>
      <c r="D152" s="166">
        <f>ROUND(D176+D210,3)</f>
        <v>0</v>
      </c>
      <c r="E152" s="166">
        <f>ROUND(E176+E210,3)</f>
        <v>0</v>
      </c>
      <c r="F152" s="167">
        <f>ROUND(F176+F210,3)</f>
        <v>0</v>
      </c>
      <c r="G152" s="244">
        <f t="shared" si="34"/>
        <v>0</v>
      </c>
      <c r="H152" s="165">
        <f>ROUND(H176+H210,3)</f>
        <v>0</v>
      </c>
      <c r="I152" s="166">
        <f>ROUND(I176+I210,3)</f>
        <v>0</v>
      </c>
      <c r="J152" s="166">
        <f>ROUND(J176+J210,3)</f>
        <v>0</v>
      </c>
      <c r="K152" s="167">
        <f>ROUND(K176+K210,3)</f>
        <v>0</v>
      </c>
      <c r="L152" s="244">
        <f t="shared" si="35"/>
        <v>0</v>
      </c>
      <c r="M152" s="165">
        <f>ROUND(M176+M210,3)</f>
        <v>0</v>
      </c>
      <c r="N152" s="166">
        <f>ROUND(N176+N210,3)</f>
        <v>0</v>
      </c>
      <c r="O152" s="166">
        <f>ROUND(O176+O210,3)</f>
        <v>0</v>
      </c>
      <c r="P152" s="168">
        <f>ROUND(P176+P210,3)</f>
        <v>0</v>
      </c>
      <c r="Q152" s="244">
        <f t="shared" si="36"/>
        <v>0</v>
      </c>
    </row>
    <row r="153" spans="1:19" ht="15" customHeight="1" outlineLevel="1" x14ac:dyDescent="0.25">
      <c r="A153" s="32" t="s">
        <v>7</v>
      </c>
      <c r="B153" s="485" t="s">
        <v>189</v>
      </c>
      <c r="C153" s="265">
        <f>ROUND(C179+C213,3)</f>
        <v>0</v>
      </c>
      <c r="D153" s="166">
        <f>ROUND(D179+D213,3)</f>
        <v>1.0449999999999999</v>
      </c>
      <c r="E153" s="166">
        <f>ROUND(E179+E213,3)</f>
        <v>0</v>
      </c>
      <c r="F153" s="167">
        <f>ROUND(F179+F213,3)</f>
        <v>0</v>
      </c>
      <c r="G153" s="244">
        <f t="shared" si="34"/>
        <v>1.0449999999999999</v>
      </c>
      <c r="H153" s="165">
        <f>ROUND(H179+H213,3)</f>
        <v>0</v>
      </c>
      <c r="I153" s="166">
        <f>ROUND(I179+I213,3)</f>
        <v>1.0449999999999999</v>
      </c>
      <c r="J153" s="166">
        <f>ROUND(J179+J213,3)</f>
        <v>0</v>
      </c>
      <c r="K153" s="167">
        <f>ROUND(K179+K213,3)</f>
        <v>0</v>
      </c>
      <c r="L153" s="244">
        <f t="shared" si="35"/>
        <v>1.0449999999999999</v>
      </c>
      <c r="M153" s="165">
        <f>ROUND(M179+M213,3)</f>
        <v>0</v>
      </c>
      <c r="N153" s="166">
        <f>ROUND(N179+N213,3)</f>
        <v>1.0449999999999999</v>
      </c>
      <c r="O153" s="166">
        <f>ROUND(O179+O213,3)</f>
        <v>0</v>
      </c>
      <c r="P153" s="168">
        <f>ROUND(P179+P213,3)</f>
        <v>0</v>
      </c>
      <c r="Q153" s="244">
        <f t="shared" si="36"/>
        <v>1.0449999999999999</v>
      </c>
    </row>
    <row r="154" spans="1:19" ht="15" customHeight="1" outlineLevel="1" x14ac:dyDescent="0.25">
      <c r="A154" s="32" t="s">
        <v>8</v>
      </c>
      <c r="B154" s="485" t="s">
        <v>189</v>
      </c>
      <c r="C154" s="265">
        <f>ROUND(C182+C216,3)</f>
        <v>0</v>
      </c>
      <c r="D154" s="166">
        <f>ROUND(D182+D216,3)</f>
        <v>0</v>
      </c>
      <c r="E154" s="166">
        <f>ROUND(E182+E216,3)</f>
        <v>0</v>
      </c>
      <c r="F154" s="167">
        <f>ROUND(F182+F216,3)</f>
        <v>0</v>
      </c>
      <c r="G154" s="244">
        <f t="shared" si="34"/>
        <v>0</v>
      </c>
      <c r="H154" s="165">
        <f>ROUND(H182+H216,3)</f>
        <v>0</v>
      </c>
      <c r="I154" s="166">
        <f>ROUND(I182+I216,3)</f>
        <v>0</v>
      </c>
      <c r="J154" s="166">
        <f>ROUND(J182+J216,3)</f>
        <v>0</v>
      </c>
      <c r="K154" s="167">
        <f>ROUND(K182+K216,3)</f>
        <v>0</v>
      </c>
      <c r="L154" s="244">
        <f t="shared" si="35"/>
        <v>0</v>
      </c>
      <c r="M154" s="165">
        <f>ROUND(M182+M216,3)</f>
        <v>0</v>
      </c>
      <c r="N154" s="166">
        <f>ROUND(N182+N216,3)</f>
        <v>0</v>
      </c>
      <c r="O154" s="166">
        <f>ROUND(O182+O216,3)</f>
        <v>0</v>
      </c>
      <c r="P154" s="168">
        <f>ROUND(P182+P216,3)</f>
        <v>0</v>
      </c>
      <c r="Q154" s="244">
        <f t="shared" si="36"/>
        <v>0</v>
      </c>
    </row>
    <row r="155" spans="1:19" ht="15" customHeight="1" outlineLevel="1" x14ac:dyDescent="0.25">
      <c r="A155" s="32" t="s">
        <v>9</v>
      </c>
      <c r="B155" s="485" t="s">
        <v>189</v>
      </c>
      <c r="C155" s="265">
        <f>ROUND(C185+C219,3)</f>
        <v>0</v>
      </c>
      <c r="D155" s="166">
        <f>ROUND(D185+D219,3)</f>
        <v>1.2</v>
      </c>
      <c r="E155" s="166">
        <f>ROUND(E185+E219,3)</f>
        <v>0.1</v>
      </c>
      <c r="F155" s="167">
        <f>ROUND(F185+F219,3)</f>
        <v>1.056</v>
      </c>
      <c r="G155" s="244">
        <f t="shared" si="34"/>
        <v>2.3559999999999999</v>
      </c>
      <c r="H155" s="165">
        <f>ROUND(H185+H219,3)</f>
        <v>0</v>
      </c>
      <c r="I155" s="166">
        <f>ROUND(I185+I219,3)</f>
        <v>1.2</v>
      </c>
      <c r="J155" s="166">
        <f>ROUND(J185+J219,3)</f>
        <v>0.1</v>
      </c>
      <c r="K155" s="167">
        <f>ROUND(K185+K219,3)</f>
        <v>1.056</v>
      </c>
      <c r="L155" s="244">
        <f t="shared" si="35"/>
        <v>2.3559999999999999</v>
      </c>
      <c r="M155" s="165">
        <f>ROUND(M185+M219,3)</f>
        <v>0</v>
      </c>
      <c r="N155" s="166">
        <f>ROUND(N185+N219,3)</f>
        <v>1.2</v>
      </c>
      <c r="O155" s="166">
        <f>ROUND(O185+O219,3)</f>
        <v>0.1</v>
      </c>
      <c r="P155" s="168">
        <f>ROUND(P185+P219,3)</f>
        <v>1.056</v>
      </c>
      <c r="Q155" s="244">
        <f t="shared" si="36"/>
        <v>2.3559999999999999</v>
      </c>
    </row>
    <row r="156" spans="1:19" ht="15" customHeight="1" outlineLevel="1" x14ac:dyDescent="0.25">
      <c r="A156" s="32" t="s">
        <v>10</v>
      </c>
      <c r="B156" s="485" t="s">
        <v>189</v>
      </c>
      <c r="C156" s="265">
        <f>ROUND(C188+C222,3)</f>
        <v>0.17</v>
      </c>
      <c r="D156" s="166">
        <f>ROUND(D188+D222,3)</f>
        <v>0.41099999999999998</v>
      </c>
      <c r="E156" s="166">
        <f>ROUND(E188+E222,3)</f>
        <v>0</v>
      </c>
      <c r="F156" s="167">
        <f>ROUND(F188+F222,3)</f>
        <v>0</v>
      </c>
      <c r="G156" s="244">
        <f t="shared" si="34"/>
        <v>0.58099999999999996</v>
      </c>
      <c r="H156" s="165">
        <f>ROUND(H188+H222,3)</f>
        <v>0.17</v>
      </c>
      <c r="I156" s="166">
        <f>ROUND(I188+I222,3)</f>
        <v>0.41099999999999998</v>
      </c>
      <c r="J156" s="166">
        <f>ROUND(J188+J222,3)</f>
        <v>0</v>
      </c>
      <c r="K156" s="167">
        <f>ROUND(K188+K222,3)</f>
        <v>0</v>
      </c>
      <c r="L156" s="244">
        <f t="shared" si="35"/>
        <v>0.58099999999999996</v>
      </c>
      <c r="M156" s="165">
        <f>ROUND(M188+M222,3)</f>
        <v>0.17</v>
      </c>
      <c r="N156" s="166">
        <f>ROUND(N188+N222,3)</f>
        <v>0.41099999999999998</v>
      </c>
      <c r="O156" s="166">
        <f>ROUND(O188+O222,3)</f>
        <v>0</v>
      </c>
      <c r="P156" s="168">
        <f>ROUND(P188+P222,3)</f>
        <v>0</v>
      </c>
      <c r="Q156" s="244">
        <f t="shared" si="36"/>
        <v>0.58099999999999996</v>
      </c>
    </row>
    <row r="157" spans="1:19" s="36" customFormat="1" ht="15" customHeight="1" x14ac:dyDescent="0.25">
      <c r="A157" s="255" t="s">
        <v>101</v>
      </c>
      <c r="B157" s="488" t="s">
        <v>189</v>
      </c>
      <c r="C157" s="264">
        <f t="shared" ref="C157:Q157" si="37">ROUND(C158+C161+C164+C167+C170+C173+C176+C179+C182+C185+C188,3)</f>
        <v>0</v>
      </c>
      <c r="D157" s="239">
        <f t="shared" si="37"/>
        <v>2.1190000000000002</v>
      </c>
      <c r="E157" s="239">
        <f t="shared" si="37"/>
        <v>0</v>
      </c>
      <c r="F157" s="240">
        <f t="shared" si="37"/>
        <v>0.28100000000000003</v>
      </c>
      <c r="G157" s="160">
        <f t="shared" si="37"/>
        <v>2.4</v>
      </c>
      <c r="H157" s="238">
        <f t="shared" si="37"/>
        <v>0</v>
      </c>
      <c r="I157" s="239">
        <f t="shared" si="37"/>
        <v>2.1190000000000002</v>
      </c>
      <c r="J157" s="239">
        <f t="shared" si="37"/>
        <v>0</v>
      </c>
      <c r="K157" s="240">
        <f t="shared" si="37"/>
        <v>0.28100000000000003</v>
      </c>
      <c r="L157" s="160">
        <f t="shared" si="37"/>
        <v>2.4</v>
      </c>
      <c r="M157" s="238">
        <f t="shared" si="37"/>
        <v>0</v>
      </c>
      <c r="N157" s="239">
        <f t="shared" si="37"/>
        <v>2.1190000000000002</v>
      </c>
      <c r="O157" s="239">
        <f t="shared" si="37"/>
        <v>0</v>
      </c>
      <c r="P157" s="241">
        <f t="shared" si="37"/>
        <v>0.28100000000000003</v>
      </c>
      <c r="Q157" s="160">
        <f t="shared" si="37"/>
        <v>2.4</v>
      </c>
      <c r="S157" s="37"/>
    </row>
    <row r="158" spans="1:19" ht="15" customHeight="1" outlineLevel="1" x14ac:dyDescent="0.25">
      <c r="A158" s="30" t="s">
        <v>0</v>
      </c>
      <c r="B158" s="489" t="s">
        <v>32</v>
      </c>
      <c r="C158" s="265">
        <f>ROUND($G$158*'1. Статистика'!D369,3)</f>
        <v>0</v>
      </c>
      <c r="D158" s="166">
        <f>ROUND(G158-(C158+E158+F158),3)</f>
        <v>0.158</v>
      </c>
      <c r="E158" s="166">
        <f>ROUND($G$158*'1. Статистика'!F369,3)</f>
        <v>0</v>
      </c>
      <c r="F158" s="167">
        <f>ROUND($G$158*'1. Статистика'!G369,3)</f>
        <v>0.23799999999999999</v>
      </c>
      <c r="G158" s="244">
        <f>ROUND(G159*G160/1000,3)</f>
        <v>0.39600000000000002</v>
      </c>
      <c r="H158" s="165">
        <f>ROUND($L$158*'1. Статистика'!D369,3)</f>
        <v>0</v>
      </c>
      <c r="I158" s="166">
        <f>ROUND(L158-(H158+J158+K158),3)</f>
        <v>0.158</v>
      </c>
      <c r="J158" s="166">
        <f>ROUND($L$158*'1. Статистика'!F369,3)</f>
        <v>0</v>
      </c>
      <c r="K158" s="167">
        <f>ROUND($L$158*'1. Статистика'!G369,3)</f>
        <v>0.23799999999999999</v>
      </c>
      <c r="L158" s="244">
        <f>ROUND(L159*L160/1000,3)</f>
        <v>0.39600000000000002</v>
      </c>
      <c r="M158" s="165">
        <f>ROUND($Q$158*'1. Статистика'!D369,3)</f>
        <v>0</v>
      </c>
      <c r="N158" s="166">
        <f>ROUND(Q158-(M158+O158+P158),3)</f>
        <v>0.158</v>
      </c>
      <c r="O158" s="166">
        <f>ROUND($Q$158*'1. Статистика'!F369,3)</f>
        <v>0</v>
      </c>
      <c r="P158" s="168">
        <f>ROUND($Q$158*'1. Статистика'!G369,3)</f>
        <v>0.23799999999999999</v>
      </c>
      <c r="Q158" s="244">
        <f>ROUND(Q159*Q160/1000,3)</f>
        <v>0.39600000000000002</v>
      </c>
    </row>
    <row r="159" spans="1:19" s="25" customFormat="1" ht="15" customHeight="1" outlineLevel="3" x14ac:dyDescent="0.25">
      <c r="A159" s="31" t="s">
        <v>102</v>
      </c>
      <c r="B159" s="490" t="s">
        <v>32</v>
      </c>
      <c r="C159" s="266"/>
      <c r="D159" s="170"/>
      <c r="E159" s="170"/>
      <c r="F159" s="171"/>
      <c r="G159" s="502">
        <f>ROUND('2. Прогноз. Без корректировки'!G159,3)</f>
        <v>3.17</v>
      </c>
      <c r="H159" s="169"/>
      <c r="I159" s="170"/>
      <c r="J159" s="170"/>
      <c r="K159" s="171"/>
      <c r="L159" s="502">
        <f>ROUND('2. Прогноз. Без корректировки'!L159,3)</f>
        <v>3.17</v>
      </c>
      <c r="M159" s="169"/>
      <c r="N159" s="170"/>
      <c r="O159" s="170"/>
      <c r="P159" s="173"/>
      <c r="Q159" s="502">
        <f>ROUND('2. Прогноз. Без корректировки'!Q159,3)</f>
        <v>3.17</v>
      </c>
    </row>
    <row r="160" spans="1:19" s="25" customFormat="1" ht="15" customHeight="1" outlineLevel="3" x14ac:dyDescent="0.25">
      <c r="A160" s="31" t="s">
        <v>103</v>
      </c>
      <c r="B160" s="486" t="s">
        <v>104</v>
      </c>
      <c r="C160" s="266"/>
      <c r="D160" s="170"/>
      <c r="E160" s="170"/>
      <c r="F160" s="171"/>
      <c r="G160" s="502">
        <f>ROUND('2. Прогноз. Без корректировки'!G160,3)</f>
        <v>124.88800000000001</v>
      </c>
      <c r="H160" s="169"/>
      <c r="I160" s="170"/>
      <c r="J160" s="170"/>
      <c r="K160" s="171"/>
      <c r="L160" s="502">
        <f>ROUND('2. Прогноз. Без корректировки'!L160,3)</f>
        <v>124.88800000000001</v>
      </c>
      <c r="M160" s="169"/>
      <c r="N160" s="170"/>
      <c r="O160" s="170"/>
      <c r="P160" s="173"/>
      <c r="Q160" s="502">
        <f>ROUND('2. Прогноз. Без корректировки'!Q160,3)</f>
        <v>124.88800000000001</v>
      </c>
    </row>
    <row r="161" spans="1:17" ht="15" customHeight="1" outlineLevel="1" x14ac:dyDescent="0.25">
      <c r="A161" s="30" t="s">
        <v>1</v>
      </c>
      <c r="B161" s="485" t="s">
        <v>189</v>
      </c>
      <c r="C161" s="265">
        <f>ROUND($G$161*'1. Статистика'!D370,3)</f>
        <v>0</v>
      </c>
      <c r="D161" s="166">
        <f>ROUND(G161-(C161+E161+F161),3)</f>
        <v>0.01</v>
      </c>
      <c r="E161" s="166">
        <f>ROUND($G$161*'1. Статистика'!F370,3)</f>
        <v>0</v>
      </c>
      <c r="F161" s="167">
        <f>ROUND($G$161*'1. Статистика'!G370,3)</f>
        <v>1.6E-2</v>
      </c>
      <c r="G161" s="244">
        <f>ROUND(G162*G163/1000,3)</f>
        <v>2.5999999999999999E-2</v>
      </c>
      <c r="H161" s="165">
        <f>ROUND($L$161*'1. Статистика'!D370,3)</f>
        <v>0</v>
      </c>
      <c r="I161" s="166">
        <f>ROUND(L161-(H161+J161+K161),3)</f>
        <v>0.01</v>
      </c>
      <c r="J161" s="166">
        <f>ROUND($L$161*'1. Статистика'!F370,3)</f>
        <v>0</v>
      </c>
      <c r="K161" s="167">
        <f>ROUND($L$161*'1. Статистика'!G370,3)</f>
        <v>1.6E-2</v>
      </c>
      <c r="L161" s="244">
        <f>ROUND(L162*L163/1000,3)</f>
        <v>2.5999999999999999E-2</v>
      </c>
      <c r="M161" s="165">
        <f>ROUND($Q$161*'1. Статистика'!D370,3)</f>
        <v>0</v>
      </c>
      <c r="N161" s="166">
        <f>ROUND(Q161-(M161+O161+P161),3)</f>
        <v>0.01</v>
      </c>
      <c r="O161" s="166">
        <f>ROUND($Q$161*'1. Статистика'!F370,3)</f>
        <v>0</v>
      </c>
      <c r="P161" s="168">
        <f>ROUND($Q$161*'1. Статистика'!G370,3)</f>
        <v>1.6E-2</v>
      </c>
      <c r="Q161" s="244">
        <f>ROUND(Q162*Q163/1000,3)</f>
        <v>2.5999999999999999E-2</v>
      </c>
    </row>
    <row r="162" spans="1:17" s="25" customFormat="1" ht="15" customHeight="1" outlineLevel="3" x14ac:dyDescent="0.25">
      <c r="A162" s="31" t="s">
        <v>102</v>
      </c>
      <c r="B162" s="490" t="s">
        <v>32</v>
      </c>
      <c r="C162" s="266"/>
      <c r="D162" s="170"/>
      <c r="E162" s="170"/>
      <c r="F162" s="171"/>
      <c r="G162" s="502">
        <f>ROUND('2. Прогноз. Без корректировки'!G162,3)</f>
        <v>0.33</v>
      </c>
      <c r="H162" s="169"/>
      <c r="I162" s="170"/>
      <c r="J162" s="170"/>
      <c r="K162" s="171"/>
      <c r="L162" s="502">
        <f>ROUND('2. Прогноз. Без корректировки'!L162,3)</f>
        <v>0.33</v>
      </c>
      <c r="M162" s="169"/>
      <c r="N162" s="170"/>
      <c r="O162" s="170"/>
      <c r="P162" s="173"/>
      <c r="Q162" s="502">
        <f>ROUND('2. Прогноз. Без корректировки'!Q162,3)</f>
        <v>0.33</v>
      </c>
    </row>
    <row r="163" spans="1:17" s="25" customFormat="1" ht="15" customHeight="1" outlineLevel="3" x14ac:dyDescent="0.25">
      <c r="A163" s="31" t="s">
        <v>103</v>
      </c>
      <c r="B163" s="486" t="s">
        <v>104</v>
      </c>
      <c r="C163" s="266"/>
      <c r="D163" s="170"/>
      <c r="E163" s="170"/>
      <c r="F163" s="171"/>
      <c r="G163" s="502">
        <f>ROUND('2. Прогноз. Без корректировки'!G163,3)</f>
        <v>79.167000000000002</v>
      </c>
      <c r="H163" s="169"/>
      <c r="I163" s="170"/>
      <c r="J163" s="170"/>
      <c r="K163" s="171"/>
      <c r="L163" s="502">
        <f>ROUND('2. Прогноз. Без корректировки'!L163,3)</f>
        <v>79.167000000000002</v>
      </c>
      <c r="M163" s="169"/>
      <c r="N163" s="170"/>
      <c r="O163" s="170"/>
      <c r="P163" s="173"/>
      <c r="Q163" s="502">
        <f>ROUND('2. Прогноз. Без корректировки'!Q163,3)</f>
        <v>79.167000000000002</v>
      </c>
    </row>
    <row r="164" spans="1:17" ht="15" customHeight="1" outlineLevel="1" x14ac:dyDescent="0.25">
      <c r="A164" s="30" t="s">
        <v>2</v>
      </c>
      <c r="B164" s="485" t="s">
        <v>189</v>
      </c>
      <c r="C164" s="265">
        <f>ROUND($G$164*'1. Статистика'!D371,3)</f>
        <v>0</v>
      </c>
      <c r="D164" s="166">
        <f>ROUND(G164-(C164+E164+F164),3)</f>
        <v>0.47799999999999998</v>
      </c>
      <c r="E164" s="166">
        <f>ROUND($G$164*'1. Статистика'!F371,3)</f>
        <v>0</v>
      </c>
      <c r="F164" s="167">
        <f>ROUND($G$164*'1. Статистика'!G371,3)</f>
        <v>0</v>
      </c>
      <c r="G164" s="244">
        <f>ROUND(G165*G166/1000,3)</f>
        <v>0.47799999999999998</v>
      </c>
      <c r="H164" s="165">
        <f>ROUND($L$164*'1. Статистика'!D371,3)</f>
        <v>0</v>
      </c>
      <c r="I164" s="166">
        <f>ROUND(L164-(H164+J164+K164),3)</f>
        <v>0.47799999999999998</v>
      </c>
      <c r="J164" s="166">
        <f>ROUND($L$164*'1. Статистика'!F371,3)</f>
        <v>0</v>
      </c>
      <c r="K164" s="167">
        <f>ROUND($L$164*'1. Статистика'!G371,3)</f>
        <v>0</v>
      </c>
      <c r="L164" s="244">
        <f>ROUND(L165*L166/1000,3)</f>
        <v>0.47799999999999998</v>
      </c>
      <c r="M164" s="165">
        <f>ROUND($Q$164*'1. Статистика'!D371,3)</f>
        <v>0</v>
      </c>
      <c r="N164" s="166">
        <f>ROUND(Q164-(M164+O164+P164),3)</f>
        <v>0.47799999999999998</v>
      </c>
      <c r="O164" s="166">
        <f>ROUND($Q$164*'1. Статистика'!F371,3)</f>
        <v>0</v>
      </c>
      <c r="P164" s="168">
        <f>ROUND($Q$164*'1. Статистика'!G371,3)</f>
        <v>0</v>
      </c>
      <c r="Q164" s="244">
        <f>ROUND(Q165*Q166/1000,3)</f>
        <v>0.47799999999999998</v>
      </c>
    </row>
    <row r="165" spans="1:17" s="25" customFormat="1" ht="15" customHeight="1" outlineLevel="3" x14ac:dyDescent="0.25">
      <c r="A165" s="31" t="s">
        <v>102</v>
      </c>
      <c r="B165" s="490" t="s">
        <v>32</v>
      </c>
      <c r="C165" s="266"/>
      <c r="D165" s="170"/>
      <c r="E165" s="170"/>
      <c r="F165" s="171"/>
      <c r="G165" s="502">
        <f>ROUND('2. Прогноз. Без корректировки'!G165,3)</f>
        <v>5.9</v>
      </c>
      <c r="H165" s="169"/>
      <c r="I165" s="170"/>
      <c r="J165" s="170"/>
      <c r="K165" s="171"/>
      <c r="L165" s="502">
        <f>ROUND('2. Прогноз. Без корректировки'!L165,3)</f>
        <v>5.9</v>
      </c>
      <c r="M165" s="169"/>
      <c r="N165" s="170"/>
      <c r="O165" s="170"/>
      <c r="P165" s="173"/>
      <c r="Q165" s="502">
        <f>ROUND('2. Прогноз. Без корректировки'!Q165,3)</f>
        <v>5.9</v>
      </c>
    </row>
    <row r="166" spans="1:17" s="25" customFormat="1" ht="15" customHeight="1" outlineLevel="3" x14ac:dyDescent="0.25">
      <c r="A166" s="31" t="s">
        <v>103</v>
      </c>
      <c r="B166" s="486" t="s">
        <v>104</v>
      </c>
      <c r="C166" s="266"/>
      <c r="D166" s="170"/>
      <c r="E166" s="170"/>
      <c r="F166" s="171"/>
      <c r="G166" s="502">
        <f>ROUND('2. Прогноз. Без корректировки'!G166,3)</f>
        <v>80.971999999999994</v>
      </c>
      <c r="H166" s="169"/>
      <c r="I166" s="170"/>
      <c r="J166" s="170"/>
      <c r="K166" s="171"/>
      <c r="L166" s="502">
        <f>ROUND('2. Прогноз. Без корректировки'!L166,3)</f>
        <v>80.971999999999994</v>
      </c>
      <c r="M166" s="169"/>
      <c r="N166" s="170"/>
      <c r="O166" s="170"/>
      <c r="P166" s="173"/>
      <c r="Q166" s="502">
        <f>ROUND('2. Прогноз. Без корректировки'!Q166,3)</f>
        <v>80.971999999999994</v>
      </c>
    </row>
    <row r="167" spans="1:17" ht="15" customHeight="1" outlineLevel="1" x14ac:dyDescent="0.25">
      <c r="A167" s="30" t="s">
        <v>3</v>
      </c>
      <c r="B167" s="485" t="s">
        <v>189</v>
      </c>
      <c r="C167" s="265">
        <f>ROUND($G$167*'1. Статистика'!D372,3)</f>
        <v>0</v>
      </c>
      <c r="D167" s="166">
        <f>ROUND(G167-(C167+E167+F167),3)</f>
        <v>0</v>
      </c>
      <c r="E167" s="166">
        <f>ROUND($G$167*'1. Статистика'!F372,3)</f>
        <v>0</v>
      </c>
      <c r="F167" s="167">
        <f>ROUND($G$167*'1. Статистика'!G372,3)</f>
        <v>0</v>
      </c>
      <c r="G167" s="244">
        <f>ROUND(G168*G169/1000,3)</f>
        <v>0</v>
      </c>
      <c r="H167" s="165">
        <f>ROUND($L$167*'1. Статистика'!D372,3)</f>
        <v>0</v>
      </c>
      <c r="I167" s="166">
        <f>ROUND(L167-(H167+J167+K167),3)</f>
        <v>0</v>
      </c>
      <c r="J167" s="166">
        <f>ROUND($L$167*'1. Статистика'!F372,3)</f>
        <v>0</v>
      </c>
      <c r="K167" s="167">
        <f>ROUND($L$167*'1. Статистика'!G372,3)</f>
        <v>0</v>
      </c>
      <c r="L167" s="244">
        <f>ROUND(L168*L169/1000,3)</f>
        <v>0</v>
      </c>
      <c r="M167" s="165">
        <f>ROUND($Q$167*'1. Статистика'!D372,3)</f>
        <v>0</v>
      </c>
      <c r="N167" s="166">
        <f>ROUND(Q167-(M167+O167+P167),3)</f>
        <v>0</v>
      </c>
      <c r="O167" s="166">
        <f>ROUND($Q$167*'1. Статистика'!F372,3)</f>
        <v>0</v>
      </c>
      <c r="P167" s="168">
        <f>ROUND($Q$167*'1. Статистика'!G372,3)</f>
        <v>0</v>
      </c>
      <c r="Q167" s="244">
        <f>ROUND(Q168*Q169/1000,3)</f>
        <v>0</v>
      </c>
    </row>
    <row r="168" spans="1:17" s="25" customFormat="1" ht="15" customHeight="1" outlineLevel="3" x14ac:dyDescent="0.25">
      <c r="A168" s="31" t="s">
        <v>102</v>
      </c>
      <c r="B168" s="490" t="s">
        <v>32</v>
      </c>
      <c r="C168" s="266"/>
      <c r="D168" s="170"/>
      <c r="E168" s="170"/>
      <c r="F168" s="171"/>
      <c r="G168" s="502">
        <f>ROUND('2. Прогноз. Без корректировки'!G168,3)</f>
        <v>0.23</v>
      </c>
      <c r="H168" s="169"/>
      <c r="I168" s="170"/>
      <c r="J168" s="170"/>
      <c r="K168" s="171"/>
      <c r="L168" s="502">
        <f>ROUND('2. Прогноз. Без корректировки'!L168,3)</f>
        <v>0.23</v>
      </c>
      <c r="M168" s="169"/>
      <c r="N168" s="170"/>
      <c r="O168" s="170"/>
      <c r="P168" s="173"/>
      <c r="Q168" s="502">
        <f>ROUND('2. Прогноз. Без корректировки'!Q168,3)</f>
        <v>0.23</v>
      </c>
    </row>
    <row r="169" spans="1:17" s="25" customFormat="1" ht="15" customHeight="1" outlineLevel="3" x14ac:dyDescent="0.25">
      <c r="A169" s="31" t="s">
        <v>103</v>
      </c>
      <c r="B169" s="486" t="s">
        <v>104</v>
      </c>
      <c r="C169" s="266"/>
      <c r="D169" s="170"/>
      <c r="E169" s="170"/>
      <c r="F169" s="171"/>
      <c r="G169" s="502">
        <f>ROUND('2. Прогноз. Без корректировки'!G169,3)</f>
        <v>0</v>
      </c>
      <c r="H169" s="169"/>
      <c r="I169" s="170"/>
      <c r="J169" s="170"/>
      <c r="K169" s="171"/>
      <c r="L169" s="502">
        <f>ROUND('2. Прогноз. Без корректировки'!L169,3)</f>
        <v>0</v>
      </c>
      <c r="M169" s="169"/>
      <c r="N169" s="170"/>
      <c r="O169" s="170"/>
      <c r="P169" s="173"/>
      <c r="Q169" s="502">
        <f>ROUND('2. Прогноз. Без корректировки'!Q169,3)</f>
        <v>0</v>
      </c>
    </row>
    <row r="170" spans="1:17" ht="15" customHeight="1" outlineLevel="1" x14ac:dyDescent="0.25">
      <c r="A170" s="30" t="s">
        <v>4</v>
      </c>
      <c r="B170" s="489" t="s">
        <v>32</v>
      </c>
      <c r="C170" s="265">
        <f>ROUND($G$170*'1. Статистика'!D373,3)</f>
        <v>0</v>
      </c>
      <c r="D170" s="166">
        <f>ROUND(G170-(C170+E170+F170),3)</f>
        <v>4.0000000000000001E-3</v>
      </c>
      <c r="E170" s="166">
        <f>ROUND($G$170*'1. Статистика'!F373,3)</f>
        <v>0</v>
      </c>
      <c r="F170" s="167">
        <f>ROUND($G$170*'1. Статистика'!G373,3)</f>
        <v>7.0000000000000001E-3</v>
      </c>
      <c r="G170" s="244">
        <f>ROUND(G171*G172/1000,3)</f>
        <v>1.0999999999999999E-2</v>
      </c>
      <c r="H170" s="165">
        <f>ROUND($L$170*'1. Статистика'!D373,3)</f>
        <v>0</v>
      </c>
      <c r="I170" s="166">
        <f>ROUND(L170-(H170+J170+K170),3)</f>
        <v>4.0000000000000001E-3</v>
      </c>
      <c r="J170" s="166">
        <f>ROUND($L$170*'1. Статистика'!F373,3)</f>
        <v>0</v>
      </c>
      <c r="K170" s="167">
        <f>ROUND($L$170*'1. Статистика'!G373,3)</f>
        <v>7.0000000000000001E-3</v>
      </c>
      <c r="L170" s="244">
        <f>ROUND(L171*L172/1000,3)</f>
        <v>1.0999999999999999E-2</v>
      </c>
      <c r="M170" s="165">
        <f>ROUND($Q$170*'1. Статистика'!D373,3)</f>
        <v>0</v>
      </c>
      <c r="N170" s="166">
        <f>ROUND(Q170-(M170+O170+P170),3)</f>
        <v>4.0000000000000001E-3</v>
      </c>
      <c r="O170" s="166">
        <f>ROUND($Q$170*'1. Статистика'!F373,3)</f>
        <v>0</v>
      </c>
      <c r="P170" s="168">
        <f>ROUND($Q$170*'1. Статистика'!G373,3)</f>
        <v>7.0000000000000001E-3</v>
      </c>
      <c r="Q170" s="244">
        <f>ROUND(Q171*Q172/1000,3)</f>
        <v>1.0999999999999999E-2</v>
      </c>
    </row>
    <row r="171" spans="1:17" s="25" customFormat="1" ht="15" customHeight="1" outlineLevel="3" x14ac:dyDescent="0.25">
      <c r="A171" s="31" t="s">
        <v>102</v>
      </c>
      <c r="B171" s="490" t="s">
        <v>32</v>
      </c>
      <c r="C171" s="266"/>
      <c r="D171" s="170"/>
      <c r="E171" s="170"/>
      <c r="F171" s="171"/>
      <c r="G171" s="502">
        <f>ROUND('2. Прогноз. Без корректировки'!G171,3)</f>
        <v>0.1</v>
      </c>
      <c r="H171" s="169"/>
      <c r="I171" s="170"/>
      <c r="J171" s="170"/>
      <c r="K171" s="171"/>
      <c r="L171" s="502">
        <f>ROUND('2. Прогноз. Без корректировки'!L171,3)</f>
        <v>0.1</v>
      </c>
      <c r="M171" s="169"/>
      <c r="N171" s="170"/>
      <c r="O171" s="170"/>
      <c r="P171" s="173"/>
      <c r="Q171" s="502">
        <f>ROUND('2. Прогноз. Без корректировки'!Q171,3)</f>
        <v>0.1</v>
      </c>
    </row>
    <row r="172" spans="1:17" s="25" customFormat="1" ht="15" customHeight="1" outlineLevel="3" x14ac:dyDescent="0.25">
      <c r="A172" s="31" t="s">
        <v>103</v>
      </c>
      <c r="B172" s="486" t="s">
        <v>104</v>
      </c>
      <c r="C172" s="266"/>
      <c r="D172" s="170"/>
      <c r="E172" s="170"/>
      <c r="F172" s="171"/>
      <c r="G172" s="502">
        <f>ROUND('2. Прогноз. Без корректировки'!G172,3)</f>
        <v>110.526</v>
      </c>
      <c r="H172" s="169"/>
      <c r="I172" s="170"/>
      <c r="J172" s="170"/>
      <c r="K172" s="171"/>
      <c r="L172" s="502">
        <f>ROUND('2. Прогноз. Без корректировки'!L172,3)</f>
        <v>110.526</v>
      </c>
      <c r="M172" s="169"/>
      <c r="N172" s="170"/>
      <c r="O172" s="170"/>
      <c r="P172" s="173"/>
      <c r="Q172" s="502">
        <f>ROUND('2. Прогноз. Без корректировки'!Q172,3)</f>
        <v>110.526</v>
      </c>
    </row>
    <row r="173" spans="1:17" ht="15" customHeight="1" outlineLevel="1" x14ac:dyDescent="0.25">
      <c r="A173" s="30" t="s">
        <v>5</v>
      </c>
      <c r="B173" s="485" t="s">
        <v>189</v>
      </c>
      <c r="C173" s="265">
        <f>ROUND($G$173*'1. Статистика'!D374,3)</f>
        <v>0</v>
      </c>
      <c r="D173" s="166">
        <f>ROUND(G173-(C173+E173+F173),3)</f>
        <v>0</v>
      </c>
      <c r="E173" s="166">
        <f>ROUND($G$173*'1. Статистика'!F374,3)</f>
        <v>0</v>
      </c>
      <c r="F173" s="167">
        <f>ROUND($G$173*'1. Статистика'!G374,3)</f>
        <v>0</v>
      </c>
      <c r="G173" s="244">
        <f>ROUND(G174*G175/1000,3)</f>
        <v>0</v>
      </c>
      <c r="H173" s="165">
        <f>ROUND($L$173*'1. Статистика'!D374,3)</f>
        <v>0</v>
      </c>
      <c r="I173" s="166">
        <f>ROUND(L173-(H173+J173+K173),3)</f>
        <v>0</v>
      </c>
      <c r="J173" s="166">
        <f>ROUND($L$173*'1. Статистика'!F374,3)</f>
        <v>0</v>
      </c>
      <c r="K173" s="167">
        <f>ROUND($L$173*'1. Статистика'!G374,3)</f>
        <v>0</v>
      </c>
      <c r="L173" s="244">
        <f>ROUND(L174*L175/1000,3)</f>
        <v>0</v>
      </c>
      <c r="M173" s="165">
        <f>ROUND($Q$173*'1. Статистика'!D374,3)</f>
        <v>0</v>
      </c>
      <c r="N173" s="166">
        <f>ROUND(Q173-(M173+O173+P173),3)</f>
        <v>0</v>
      </c>
      <c r="O173" s="166">
        <f>ROUND($Q$173*'1. Статистика'!F374,3)</f>
        <v>0</v>
      </c>
      <c r="P173" s="168">
        <f>ROUND($Q$173*'1. Статистика'!G374,3)</f>
        <v>0</v>
      </c>
      <c r="Q173" s="244">
        <f>ROUND(Q174*Q175/1000,3)</f>
        <v>0</v>
      </c>
    </row>
    <row r="174" spans="1:17" s="25" customFormat="1" ht="15" customHeight="1" outlineLevel="3" x14ac:dyDescent="0.25">
      <c r="A174" s="31" t="s">
        <v>102</v>
      </c>
      <c r="B174" s="490" t="s">
        <v>32</v>
      </c>
      <c r="C174" s="266"/>
      <c r="D174" s="170"/>
      <c r="E174" s="170"/>
      <c r="F174" s="171"/>
      <c r="G174" s="502">
        <f>ROUND('2. Прогноз. Без корректировки'!G174,3)</f>
        <v>0</v>
      </c>
      <c r="H174" s="169"/>
      <c r="I174" s="170"/>
      <c r="J174" s="170"/>
      <c r="K174" s="171"/>
      <c r="L174" s="502">
        <f>ROUND('2. Прогноз. Без корректировки'!L174,3)</f>
        <v>0</v>
      </c>
      <c r="M174" s="169"/>
      <c r="N174" s="170"/>
      <c r="O174" s="170"/>
      <c r="P174" s="173"/>
      <c r="Q174" s="502">
        <f>ROUND('2. Прогноз. Без корректировки'!Q174,3)</f>
        <v>0</v>
      </c>
    </row>
    <row r="175" spans="1:17" s="25" customFormat="1" ht="15" customHeight="1" outlineLevel="3" x14ac:dyDescent="0.25">
      <c r="A175" s="31" t="s">
        <v>103</v>
      </c>
      <c r="B175" s="490" t="s">
        <v>104</v>
      </c>
      <c r="C175" s="266"/>
      <c r="D175" s="170"/>
      <c r="E175" s="170"/>
      <c r="F175" s="171"/>
      <c r="G175" s="502">
        <f>ROUND('2. Прогноз. Без корректировки'!G175,3)</f>
        <v>0</v>
      </c>
      <c r="H175" s="169"/>
      <c r="I175" s="170"/>
      <c r="J175" s="170"/>
      <c r="K175" s="171"/>
      <c r="L175" s="502">
        <f>ROUND('2. Прогноз. Без корректировки'!L175,3)</f>
        <v>0</v>
      </c>
      <c r="M175" s="169"/>
      <c r="N175" s="170"/>
      <c r="O175" s="170"/>
      <c r="P175" s="173"/>
      <c r="Q175" s="502">
        <f>ROUND('2. Прогноз. Без корректировки'!Q175,3)</f>
        <v>0</v>
      </c>
    </row>
    <row r="176" spans="1:17" ht="15" customHeight="1" outlineLevel="1" x14ac:dyDescent="0.25">
      <c r="A176" s="30" t="s">
        <v>6</v>
      </c>
      <c r="B176" s="485" t="s">
        <v>189</v>
      </c>
      <c r="C176" s="265">
        <f>ROUND($G$176*'1. Статистика'!D375,3)</f>
        <v>0</v>
      </c>
      <c r="D176" s="166">
        <f>ROUND(G176-(C176+E176+F176),3)</f>
        <v>0</v>
      </c>
      <c r="E176" s="166">
        <f>ROUND($G$176*'1. Статистика'!F375,3)</f>
        <v>0</v>
      </c>
      <c r="F176" s="167">
        <f>ROUND($G$176*'1. Статистика'!G375,3)</f>
        <v>0</v>
      </c>
      <c r="G176" s="244">
        <f>ROUND(G177*G178/1000,3)</f>
        <v>0</v>
      </c>
      <c r="H176" s="165">
        <f>ROUND($L$176*'1. Статистика'!D375,3)</f>
        <v>0</v>
      </c>
      <c r="I176" s="166">
        <f>ROUND(L176-(H176+J176+K176),3)</f>
        <v>0</v>
      </c>
      <c r="J176" s="166">
        <f>ROUND($L$176*'1. Статистика'!F375,3)</f>
        <v>0</v>
      </c>
      <c r="K176" s="167">
        <f>ROUND($L$176*'1. Статистика'!G375,3)</f>
        <v>0</v>
      </c>
      <c r="L176" s="244">
        <f>ROUND(L177*L178/1000,3)</f>
        <v>0</v>
      </c>
      <c r="M176" s="165">
        <f>ROUND($Q$176*'1. Статистика'!D375,3)</f>
        <v>0</v>
      </c>
      <c r="N176" s="166">
        <f>ROUND(Q176-(M176+O176+P176),3)</f>
        <v>0</v>
      </c>
      <c r="O176" s="166">
        <f>ROUND($Q$176*'1. Статистика'!F375,3)</f>
        <v>0</v>
      </c>
      <c r="P176" s="168">
        <f>ROUND($Q$176*'1. Статистика'!G375,3)</f>
        <v>0</v>
      </c>
      <c r="Q176" s="244">
        <f>ROUND(Q177*Q178/1000,3)</f>
        <v>0</v>
      </c>
    </row>
    <row r="177" spans="1:17" s="25" customFormat="1" ht="15" customHeight="1" outlineLevel="3" x14ac:dyDescent="0.25">
      <c r="A177" s="31" t="s">
        <v>102</v>
      </c>
      <c r="B177" s="490" t="s">
        <v>32</v>
      </c>
      <c r="C177" s="266"/>
      <c r="D177" s="170"/>
      <c r="E177" s="170"/>
      <c r="F177" s="171"/>
      <c r="G177" s="502">
        <f>ROUND('2. Прогноз. Без корректировки'!G177,3)</f>
        <v>0</v>
      </c>
      <c r="H177" s="169"/>
      <c r="I177" s="170"/>
      <c r="J177" s="170"/>
      <c r="K177" s="171"/>
      <c r="L177" s="502">
        <f>ROUND('2. Прогноз. Без корректировки'!L177,3)</f>
        <v>0</v>
      </c>
      <c r="M177" s="169"/>
      <c r="N177" s="170"/>
      <c r="O177" s="170"/>
      <c r="P177" s="173"/>
      <c r="Q177" s="502">
        <f>ROUND('2. Прогноз. Без корректировки'!Q177,3)</f>
        <v>0</v>
      </c>
    </row>
    <row r="178" spans="1:17" s="25" customFormat="1" ht="15" customHeight="1" outlineLevel="3" x14ac:dyDescent="0.25">
      <c r="A178" s="31" t="s">
        <v>103</v>
      </c>
      <c r="B178" s="486" t="s">
        <v>104</v>
      </c>
      <c r="C178" s="266"/>
      <c r="D178" s="170"/>
      <c r="E178" s="170"/>
      <c r="F178" s="171"/>
      <c r="G178" s="502">
        <f>ROUND('2. Прогноз. Без корректировки'!G178,3)</f>
        <v>0</v>
      </c>
      <c r="H178" s="169"/>
      <c r="I178" s="170"/>
      <c r="J178" s="170"/>
      <c r="K178" s="171"/>
      <c r="L178" s="502">
        <f>ROUND('2. Прогноз. Без корректировки'!L178,3)</f>
        <v>0</v>
      </c>
      <c r="M178" s="169"/>
      <c r="N178" s="170"/>
      <c r="O178" s="170"/>
      <c r="P178" s="173"/>
      <c r="Q178" s="502">
        <f>ROUND('2. Прогноз. Без корректировки'!Q178,3)</f>
        <v>0</v>
      </c>
    </row>
    <row r="179" spans="1:17" ht="15" customHeight="1" outlineLevel="1" x14ac:dyDescent="0.25">
      <c r="A179" s="30" t="s">
        <v>7</v>
      </c>
      <c r="B179" s="485" t="s">
        <v>189</v>
      </c>
      <c r="C179" s="265">
        <f>ROUND($G$179*'1. Статистика'!D376,3)</f>
        <v>0</v>
      </c>
      <c r="D179" s="166">
        <f>ROUND(G179-(C179+E179+F179),3)</f>
        <v>1.0449999999999999</v>
      </c>
      <c r="E179" s="166">
        <f>ROUND($G$179*'1. Статистика'!F376,3)</f>
        <v>0</v>
      </c>
      <c r="F179" s="167">
        <f>ROUND($G$179*'1. Статистика'!G376,3)</f>
        <v>0</v>
      </c>
      <c r="G179" s="244">
        <f>ROUND(G180*G181/1000,3)</f>
        <v>1.0449999999999999</v>
      </c>
      <c r="H179" s="165">
        <f>ROUND($L$179*'1. Статистика'!D376,3)</f>
        <v>0</v>
      </c>
      <c r="I179" s="166">
        <f>ROUND(L179-(H179+J179+K179),3)</f>
        <v>1.0449999999999999</v>
      </c>
      <c r="J179" s="166">
        <f>ROUND($L$179*'1. Статистика'!F376,3)</f>
        <v>0</v>
      </c>
      <c r="K179" s="167">
        <f>ROUND($L$179*'1. Статистика'!G376,3)</f>
        <v>0</v>
      </c>
      <c r="L179" s="244">
        <f>ROUND(L180*L181/1000,3)</f>
        <v>1.0449999999999999</v>
      </c>
      <c r="M179" s="165">
        <f>ROUND($Q$179*'1. Статистика'!D376,3)</f>
        <v>0</v>
      </c>
      <c r="N179" s="166">
        <f>ROUND(Q179-(M179+O179+P179),3)</f>
        <v>1.0449999999999999</v>
      </c>
      <c r="O179" s="166">
        <f>ROUND($Q$179*'1. Статистика'!F376,3)</f>
        <v>0</v>
      </c>
      <c r="P179" s="168">
        <f>ROUND($Q$179*'1. Статистика'!G376,3)</f>
        <v>0</v>
      </c>
      <c r="Q179" s="244">
        <f>ROUND(Q180*Q181/1000,3)</f>
        <v>1.0449999999999999</v>
      </c>
    </row>
    <row r="180" spans="1:17" s="25" customFormat="1" ht="15" customHeight="1" outlineLevel="3" x14ac:dyDescent="0.25">
      <c r="A180" s="31" t="s">
        <v>102</v>
      </c>
      <c r="B180" s="490" t="s">
        <v>32</v>
      </c>
      <c r="C180" s="266"/>
      <c r="D180" s="170"/>
      <c r="E180" s="170"/>
      <c r="F180" s="171"/>
      <c r="G180" s="502">
        <f>ROUND('2. Прогноз. Без корректировки'!G180,3)</f>
        <v>7.11</v>
      </c>
      <c r="H180" s="169"/>
      <c r="I180" s="170"/>
      <c r="J180" s="170"/>
      <c r="K180" s="171"/>
      <c r="L180" s="502">
        <f>ROUND('2. Прогноз. Без корректировки'!L180,3)</f>
        <v>7.11</v>
      </c>
      <c r="M180" s="169"/>
      <c r="N180" s="170"/>
      <c r="O180" s="170"/>
      <c r="P180" s="173"/>
      <c r="Q180" s="502">
        <f>ROUND('2. Прогноз. Без корректировки'!Q180,3)</f>
        <v>7.11</v>
      </c>
    </row>
    <row r="181" spans="1:17" s="25" customFormat="1" ht="15" customHeight="1" outlineLevel="3" x14ac:dyDescent="0.25">
      <c r="A181" s="31" t="s">
        <v>103</v>
      </c>
      <c r="B181" s="486" t="s">
        <v>104</v>
      </c>
      <c r="C181" s="266"/>
      <c r="D181" s="170"/>
      <c r="E181" s="170"/>
      <c r="F181" s="171"/>
      <c r="G181" s="502">
        <f>ROUND('2. Прогноз. Без корректировки'!G181,3)</f>
        <v>146.96100000000001</v>
      </c>
      <c r="H181" s="169"/>
      <c r="I181" s="170"/>
      <c r="J181" s="170"/>
      <c r="K181" s="171"/>
      <c r="L181" s="502">
        <f>ROUND('2. Прогноз. Без корректировки'!L181,3)</f>
        <v>146.96100000000001</v>
      </c>
      <c r="M181" s="169"/>
      <c r="N181" s="170"/>
      <c r="O181" s="170"/>
      <c r="P181" s="173"/>
      <c r="Q181" s="502">
        <f>ROUND('2. Прогноз. Без корректировки'!Q181,3)</f>
        <v>146.96100000000001</v>
      </c>
    </row>
    <row r="182" spans="1:17" ht="15" customHeight="1" outlineLevel="1" x14ac:dyDescent="0.25">
      <c r="A182" s="30" t="s">
        <v>8</v>
      </c>
      <c r="B182" s="485" t="s">
        <v>189</v>
      </c>
      <c r="C182" s="265">
        <f>ROUND($G$182*'1. Статистика'!D377,3)</f>
        <v>0</v>
      </c>
      <c r="D182" s="166">
        <f>ROUND(G182-(C182+E182+F182),3)</f>
        <v>0</v>
      </c>
      <c r="E182" s="166">
        <f>ROUND($G$182*'1. Статистика'!F377,3)</f>
        <v>0</v>
      </c>
      <c r="F182" s="167">
        <f>ROUND($G$182*'1. Статистика'!G377,3)</f>
        <v>0</v>
      </c>
      <c r="G182" s="244">
        <f>ROUND(G183*G184/1000,3)</f>
        <v>0</v>
      </c>
      <c r="H182" s="165">
        <f>ROUND($L$182*'1. Статистика'!D377,3)</f>
        <v>0</v>
      </c>
      <c r="I182" s="166">
        <f>ROUND(L182-(H182+J182+K182),3)</f>
        <v>0</v>
      </c>
      <c r="J182" s="166">
        <f>ROUND($L$182*'1. Статистика'!F377,3)</f>
        <v>0</v>
      </c>
      <c r="K182" s="167">
        <f>ROUND($L$182*'1. Статистика'!G377,3)</f>
        <v>0</v>
      </c>
      <c r="L182" s="244">
        <f>ROUND(L183*L184/1000,3)</f>
        <v>0</v>
      </c>
      <c r="M182" s="165">
        <f>ROUND($Q$182*'1. Статистика'!D377,3)</f>
        <v>0</v>
      </c>
      <c r="N182" s="166">
        <f>ROUND(Q182-(M182+O182+P182),3)</f>
        <v>0</v>
      </c>
      <c r="O182" s="166">
        <f>ROUND($Q$182*'1. Статистика'!F377,3)</f>
        <v>0</v>
      </c>
      <c r="P182" s="168">
        <f>ROUND($Q$182*'1. Статистика'!G377,3)</f>
        <v>0</v>
      </c>
      <c r="Q182" s="244">
        <f>ROUND(Q183*Q184/1000,3)</f>
        <v>0</v>
      </c>
    </row>
    <row r="183" spans="1:17" s="25" customFormat="1" ht="15" customHeight="1" outlineLevel="3" x14ac:dyDescent="0.25">
      <c r="A183" s="31" t="s">
        <v>102</v>
      </c>
      <c r="B183" s="490" t="s">
        <v>32</v>
      </c>
      <c r="C183" s="266"/>
      <c r="D183" s="170"/>
      <c r="E183" s="170"/>
      <c r="F183" s="171"/>
      <c r="G183" s="502">
        <f>ROUND('2. Прогноз. Без корректировки'!G183,3)</f>
        <v>0</v>
      </c>
      <c r="H183" s="169"/>
      <c r="I183" s="170"/>
      <c r="J183" s="170"/>
      <c r="K183" s="171"/>
      <c r="L183" s="502">
        <f>ROUND('2. Прогноз. Без корректировки'!L183,3)</f>
        <v>0</v>
      </c>
      <c r="M183" s="169"/>
      <c r="N183" s="170"/>
      <c r="O183" s="170"/>
      <c r="P183" s="173"/>
      <c r="Q183" s="502">
        <f>ROUND('2. Прогноз. Без корректировки'!Q183,3)</f>
        <v>0</v>
      </c>
    </row>
    <row r="184" spans="1:17" s="25" customFormat="1" ht="15" customHeight="1" outlineLevel="3" x14ac:dyDescent="0.25">
      <c r="A184" s="31" t="s">
        <v>103</v>
      </c>
      <c r="B184" s="486" t="s">
        <v>104</v>
      </c>
      <c r="C184" s="266"/>
      <c r="D184" s="170"/>
      <c r="E184" s="170"/>
      <c r="F184" s="171"/>
      <c r="G184" s="502">
        <f>ROUND('2. Прогноз. Без корректировки'!G184,3)</f>
        <v>0</v>
      </c>
      <c r="H184" s="169"/>
      <c r="I184" s="170"/>
      <c r="J184" s="170"/>
      <c r="K184" s="171"/>
      <c r="L184" s="502">
        <f>ROUND('2. Прогноз. Без корректировки'!L184,3)</f>
        <v>0</v>
      </c>
      <c r="M184" s="169"/>
      <c r="N184" s="170"/>
      <c r="O184" s="170"/>
      <c r="P184" s="173"/>
      <c r="Q184" s="502">
        <f>ROUND('2. Прогноз. Без корректировки'!Q184,3)</f>
        <v>0</v>
      </c>
    </row>
    <row r="185" spans="1:17" ht="15" customHeight="1" outlineLevel="1" x14ac:dyDescent="0.25">
      <c r="A185" s="30" t="s">
        <v>9</v>
      </c>
      <c r="B185" s="485" t="s">
        <v>189</v>
      </c>
      <c r="C185" s="265">
        <f>ROUND($G$185*'1. Статистика'!D378,3)</f>
        <v>0</v>
      </c>
      <c r="D185" s="166">
        <f>ROUND(G185-(C185+E185+F185),3)</f>
        <v>1.2999999999999999E-2</v>
      </c>
      <c r="E185" s="166">
        <f>ROUND($G$185*'1. Статистика'!F378,3)</f>
        <v>0</v>
      </c>
      <c r="F185" s="167">
        <f>ROUND($G$185*'1. Статистика'!G378,3)</f>
        <v>0.02</v>
      </c>
      <c r="G185" s="244">
        <f>ROUND(G186*G187/1000,3)</f>
        <v>3.3000000000000002E-2</v>
      </c>
      <c r="H185" s="165">
        <f>ROUND($L$185*'1. Статистика'!D378,3)</f>
        <v>0</v>
      </c>
      <c r="I185" s="166">
        <f>ROUND(L185-(H185+J185+K185),3)</f>
        <v>1.2999999999999999E-2</v>
      </c>
      <c r="J185" s="166">
        <f>ROUND($L$185*'1. Статистика'!F378,3)</f>
        <v>0</v>
      </c>
      <c r="K185" s="167">
        <f>ROUND($L$185*'1. Статистика'!G378,3)</f>
        <v>0.02</v>
      </c>
      <c r="L185" s="244">
        <f>ROUND(L186*L187/1000,3)</f>
        <v>3.3000000000000002E-2</v>
      </c>
      <c r="M185" s="165">
        <f>ROUND($Q$185*'1. Статистика'!D378,3)</f>
        <v>0</v>
      </c>
      <c r="N185" s="166">
        <f>ROUND(Q185-(M185+O185+P185),3)</f>
        <v>1.2999999999999999E-2</v>
      </c>
      <c r="O185" s="166">
        <f>ROUND($Q$185*'1. Статистика'!F378,3)</f>
        <v>0</v>
      </c>
      <c r="P185" s="168">
        <f>ROUND($Q$185*'1. Статистика'!G378,3)</f>
        <v>0.02</v>
      </c>
      <c r="Q185" s="244">
        <f>ROUND(Q186*Q187/1000,3)</f>
        <v>3.3000000000000002E-2</v>
      </c>
    </row>
    <row r="186" spans="1:17" s="25" customFormat="1" ht="15" customHeight="1" outlineLevel="3" x14ac:dyDescent="0.25">
      <c r="A186" s="31" t="s">
        <v>102</v>
      </c>
      <c r="B186" s="490" t="s">
        <v>32</v>
      </c>
      <c r="C186" s="266"/>
      <c r="D186" s="170"/>
      <c r="E186" s="170"/>
      <c r="F186" s="171"/>
      <c r="G186" s="502">
        <f>ROUND('2. Прогноз. Без корректировки'!G186,3)</f>
        <v>0.04</v>
      </c>
      <c r="H186" s="169"/>
      <c r="I186" s="170"/>
      <c r="J186" s="170"/>
      <c r="K186" s="171"/>
      <c r="L186" s="502">
        <f>ROUND('2. Прогноз. Без корректировки'!L186,3)</f>
        <v>0.04</v>
      </c>
      <c r="M186" s="169"/>
      <c r="N186" s="170"/>
      <c r="O186" s="170"/>
      <c r="P186" s="173"/>
      <c r="Q186" s="502">
        <f>ROUND('2. Прогноз. Без корректировки'!Q186,3)</f>
        <v>0.04</v>
      </c>
    </row>
    <row r="187" spans="1:17" s="25" customFormat="1" ht="15" customHeight="1" outlineLevel="3" x14ac:dyDescent="0.25">
      <c r="A187" s="31" t="s">
        <v>103</v>
      </c>
      <c r="B187" s="486" t="s">
        <v>104</v>
      </c>
      <c r="C187" s="266"/>
      <c r="D187" s="170"/>
      <c r="E187" s="170"/>
      <c r="F187" s="171"/>
      <c r="G187" s="502">
        <f>ROUND('2. Прогноз. Без корректировки'!G187,3)</f>
        <v>818.18200000000002</v>
      </c>
      <c r="H187" s="169"/>
      <c r="I187" s="170"/>
      <c r="J187" s="170"/>
      <c r="K187" s="171"/>
      <c r="L187" s="502">
        <f>ROUND('2. Прогноз. Без корректировки'!L187,3)</f>
        <v>818.18200000000002</v>
      </c>
      <c r="M187" s="169"/>
      <c r="N187" s="170"/>
      <c r="O187" s="170"/>
      <c r="P187" s="173"/>
      <c r="Q187" s="502">
        <f>ROUND('2. Прогноз. Без корректировки'!Q187,3)</f>
        <v>818.18200000000002</v>
      </c>
    </row>
    <row r="188" spans="1:17" ht="15" customHeight="1" outlineLevel="1" x14ac:dyDescent="0.25">
      <c r="A188" s="30" t="s">
        <v>10</v>
      </c>
      <c r="B188" s="485" t="s">
        <v>189</v>
      </c>
      <c r="C188" s="265">
        <f>ROUND($G$188*'1. Статистика'!D379,3)</f>
        <v>0</v>
      </c>
      <c r="D188" s="166">
        <f>ROUND(G188-(C188+E188+F188),3)</f>
        <v>0.41099999999999998</v>
      </c>
      <c r="E188" s="166">
        <f>ROUND($G$188*'1. Статистика'!F379,3)</f>
        <v>0</v>
      </c>
      <c r="F188" s="167">
        <f>ROUND($G$188*'1. Статистика'!G379,3)</f>
        <v>0</v>
      </c>
      <c r="G188" s="244">
        <f>ROUND(G189*G190/1000,3)</f>
        <v>0.41099999999999998</v>
      </c>
      <c r="H188" s="165">
        <f>ROUND($L$188*'1. Статистика'!D379,3)</f>
        <v>0</v>
      </c>
      <c r="I188" s="166">
        <f>ROUND(L188-(H188+J188+K188),3)</f>
        <v>0.41099999999999998</v>
      </c>
      <c r="J188" s="166">
        <f>ROUND($L$188*'1. Статистика'!F379,3)</f>
        <v>0</v>
      </c>
      <c r="K188" s="167">
        <f>ROUND($L$188*'1. Статистика'!G379,3)</f>
        <v>0</v>
      </c>
      <c r="L188" s="244">
        <f>ROUND(L189*L190/1000,3)</f>
        <v>0.41099999999999998</v>
      </c>
      <c r="M188" s="165">
        <f>ROUND($Q$188*'1. Статистика'!D379,3)</f>
        <v>0</v>
      </c>
      <c r="N188" s="166">
        <f>ROUND(Q188-(M188+O188+P188),3)</f>
        <v>0.41099999999999998</v>
      </c>
      <c r="O188" s="166">
        <f>ROUND($Q$188*'1. Статистика'!F379,3)</f>
        <v>0</v>
      </c>
      <c r="P188" s="168">
        <f>ROUND($Q$188*'1. Статистика'!G379,3)</f>
        <v>0</v>
      </c>
      <c r="Q188" s="244">
        <f>ROUND(Q189*Q190/1000,3)</f>
        <v>0.41099999999999998</v>
      </c>
    </row>
    <row r="189" spans="1:17" s="25" customFormat="1" ht="15" customHeight="1" outlineLevel="3" x14ac:dyDescent="0.25">
      <c r="A189" s="31" t="s">
        <v>102</v>
      </c>
      <c r="B189" s="490" t="s">
        <v>32</v>
      </c>
      <c r="C189" s="266"/>
      <c r="D189" s="170"/>
      <c r="E189" s="170"/>
      <c r="F189" s="171"/>
      <c r="G189" s="502">
        <f>ROUND('2. Прогноз. Без корректировки'!G189,3)</f>
        <v>0.13</v>
      </c>
      <c r="H189" s="169"/>
      <c r="I189" s="170"/>
      <c r="J189" s="170"/>
      <c r="K189" s="171"/>
      <c r="L189" s="502">
        <f>ROUND('2. Прогноз. Без корректировки'!L189,3)</f>
        <v>0.13</v>
      </c>
      <c r="M189" s="169"/>
      <c r="N189" s="170"/>
      <c r="O189" s="170"/>
      <c r="P189" s="173"/>
      <c r="Q189" s="502">
        <f>ROUND('2. Прогноз. Без корректировки'!Q189,3)</f>
        <v>0.13</v>
      </c>
    </row>
    <row r="190" spans="1:17" s="25" customFormat="1" ht="15" customHeight="1" outlineLevel="3" x14ac:dyDescent="0.25">
      <c r="A190" s="31" t="s">
        <v>103</v>
      </c>
      <c r="B190" s="486" t="s">
        <v>104</v>
      </c>
      <c r="C190" s="266"/>
      <c r="D190" s="170"/>
      <c r="E190" s="170"/>
      <c r="F190" s="171"/>
      <c r="G190" s="502">
        <f>ROUND('2. Прогноз. Без корректировки'!G190,3)</f>
        <v>3160</v>
      </c>
      <c r="H190" s="169"/>
      <c r="I190" s="170"/>
      <c r="J190" s="170"/>
      <c r="K190" s="171"/>
      <c r="L190" s="502">
        <f>ROUND('2. Прогноз. Без корректировки'!L190,3)</f>
        <v>3160</v>
      </c>
      <c r="M190" s="169"/>
      <c r="N190" s="170"/>
      <c r="O190" s="170"/>
      <c r="P190" s="173"/>
      <c r="Q190" s="502">
        <f>ROUND('2. Прогноз. Без корректировки'!Q190,3)</f>
        <v>3160</v>
      </c>
    </row>
    <row r="191" spans="1:17" s="36" customFormat="1" ht="15" customHeight="1" x14ac:dyDescent="0.25">
      <c r="A191" s="255" t="s">
        <v>105</v>
      </c>
      <c r="B191" s="488" t="s">
        <v>189</v>
      </c>
      <c r="C191" s="264">
        <f t="shared" ref="C191:Q191" si="38">ROUND(C192+C195+C198+C201+C204+C207+C210+C213+C216+C219+C222,3)</f>
        <v>1.57</v>
      </c>
      <c r="D191" s="239">
        <f t="shared" si="38"/>
        <v>6.3369999999999997</v>
      </c>
      <c r="E191" s="239">
        <f t="shared" si="38"/>
        <v>2.17</v>
      </c>
      <c r="F191" s="240">
        <f t="shared" si="38"/>
        <v>23.523</v>
      </c>
      <c r="G191" s="160">
        <f t="shared" si="38"/>
        <v>33.6</v>
      </c>
      <c r="H191" s="238">
        <f t="shared" si="38"/>
        <v>1.57</v>
      </c>
      <c r="I191" s="239">
        <f t="shared" si="38"/>
        <v>6.3369999999999997</v>
      </c>
      <c r="J191" s="239">
        <f t="shared" si="38"/>
        <v>2.17</v>
      </c>
      <c r="K191" s="240">
        <f t="shared" si="38"/>
        <v>23.523</v>
      </c>
      <c r="L191" s="160">
        <f t="shared" si="38"/>
        <v>33.6</v>
      </c>
      <c r="M191" s="238">
        <f t="shared" si="38"/>
        <v>1.57</v>
      </c>
      <c r="N191" s="239">
        <f t="shared" si="38"/>
        <v>6.3369999999999997</v>
      </c>
      <c r="O191" s="239">
        <f t="shared" si="38"/>
        <v>2.17</v>
      </c>
      <c r="P191" s="241">
        <f t="shared" si="38"/>
        <v>23.523</v>
      </c>
      <c r="Q191" s="160">
        <f t="shared" si="38"/>
        <v>33.6</v>
      </c>
    </row>
    <row r="192" spans="1:17" ht="14.65" customHeight="1" outlineLevel="1" x14ac:dyDescent="0.25">
      <c r="A192" s="30" t="s">
        <v>0</v>
      </c>
      <c r="B192" s="485" t="s">
        <v>189</v>
      </c>
      <c r="C192" s="265">
        <f t="shared" ref="C192:Q192" si="39">ROUND(C193+C194,3)</f>
        <v>1.3</v>
      </c>
      <c r="D192" s="166">
        <f t="shared" si="39"/>
        <v>0.85</v>
      </c>
      <c r="E192" s="166">
        <f t="shared" si="39"/>
        <v>0.37</v>
      </c>
      <c r="F192" s="167">
        <f t="shared" si="39"/>
        <v>3.78</v>
      </c>
      <c r="G192" s="244">
        <f t="shared" si="39"/>
        <v>6.3</v>
      </c>
      <c r="H192" s="165">
        <f t="shared" si="39"/>
        <v>1.3</v>
      </c>
      <c r="I192" s="166">
        <f t="shared" si="39"/>
        <v>0.85</v>
      </c>
      <c r="J192" s="166">
        <f t="shared" si="39"/>
        <v>0.37</v>
      </c>
      <c r="K192" s="167">
        <f t="shared" si="39"/>
        <v>3.78</v>
      </c>
      <c r="L192" s="244">
        <f t="shared" si="39"/>
        <v>6.3</v>
      </c>
      <c r="M192" s="165">
        <f t="shared" si="39"/>
        <v>1.3</v>
      </c>
      <c r="N192" s="166">
        <f t="shared" si="39"/>
        <v>0.85</v>
      </c>
      <c r="O192" s="166">
        <f t="shared" si="39"/>
        <v>0.37</v>
      </c>
      <c r="P192" s="168">
        <f t="shared" si="39"/>
        <v>3.78</v>
      </c>
      <c r="Q192" s="244">
        <f t="shared" si="39"/>
        <v>6.3</v>
      </c>
    </row>
    <row r="193" spans="1:17" s="25" customFormat="1" ht="28.15" customHeight="1" outlineLevel="2" x14ac:dyDescent="0.25">
      <c r="A193" s="31" t="s">
        <v>106</v>
      </c>
      <c r="B193" s="486" t="s">
        <v>189</v>
      </c>
      <c r="C193" s="267">
        <f>ROUND('1. Статистика'!N165,3)</f>
        <v>1.3</v>
      </c>
      <c r="D193" s="181">
        <f>ROUND('1. Статистика'!O165,3)</f>
        <v>0.85</v>
      </c>
      <c r="E193" s="181">
        <f>ROUND('1. Статистика'!P165,3)</f>
        <v>0.37</v>
      </c>
      <c r="F193" s="182">
        <f>ROUND('1. Статистика'!Q165,3)</f>
        <v>3.78</v>
      </c>
      <c r="G193" s="172">
        <f>ROUND(SUM(C193:F193),3)</f>
        <v>6.3</v>
      </c>
      <c r="H193" s="180">
        <f>ROUND(C192,3)</f>
        <v>1.3</v>
      </c>
      <c r="I193" s="181">
        <f>ROUND(D192,3)</f>
        <v>0.85</v>
      </c>
      <c r="J193" s="181">
        <f>ROUND(E192,3)</f>
        <v>0.37</v>
      </c>
      <c r="K193" s="182">
        <f>ROUND(F192,3)</f>
        <v>3.78</v>
      </c>
      <c r="L193" s="172">
        <f>ROUND(SUM(H193:K193),3)</f>
        <v>6.3</v>
      </c>
      <c r="M193" s="180">
        <f>ROUND(H192,3)</f>
        <v>1.3</v>
      </c>
      <c r="N193" s="181">
        <f>ROUND(I192,3)</f>
        <v>0.85</v>
      </c>
      <c r="O193" s="181">
        <f>ROUND(J192,3)</f>
        <v>0.37</v>
      </c>
      <c r="P193" s="183">
        <f>ROUND(K192,3)</f>
        <v>3.78</v>
      </c>
      <c r="Q193" s="172">
        <f>ROUND(SUM(M193:P193),3)</f>
        <v>6.3</v>
      </c>
    </row>
    <row r="194" spans="1:17" s="25" customFormat="1" ht="28.15" customHeight="1" outlineLevel="2" x14ac:dyDescent="0.25">
      <c r="A194" s="31" t="s">
        <v>107</v>
      </c>
      <c r="B194" s="486" t="s">
        <v>189</v>
      </c>
      <c r="C194" s="503">
        <f>ROUND('2. Прогноз. Без корректировки'!C194,3)</f>
        <v>0</v>
      </c>
      <c r="D194" s="504">
        <f>ROUND('2. Прогноз. Без корректировки'!D194,3)</f>
        <v>0</v>
      </c>
      <c r="E194" s="504">
        <f>ROUND('2. Прогноз. Без корректировки'!E194,3)</f>
        <v>0</v>
      </c>
      <c r="F194" s="504">
        <f>ROUND('2. Прогноз. Без корректировки'!F194,3)</f>
        <v>0</v>
      </c>
      <c r="G194" s="172">
        <f>ROUND(SUM(C194:F194),3)</f>
        <v>0</v>
      </c>
      <c r="H194" s="504">
        <f>ROUND('2. Прогноз. Без корректировки'!H194,3)</f>
        <v>0</v>
      </c>
      <c r="I194" s="504">
        <f>ROUND('2. Прогноз. Без корректировки'!I194,3)</f>
        <v>0</v>
      </c>
      <c r="J194" s="504">
        <f>ROUND('2. Прогноз. Без корректировки'!J194,3)</f>
        <v>0</v>
      </c>
      <c r="K194" s="504">
        <f>ROUND('2. Прогноз. Без корректировки'!K194,3)</f>
        <v>0</v>
      </c>
      <c r="L194" s="172">
        <f>ROUND(SUM(H194:K194),3)</f>
        <v>0</v>
      </c>
      <c r="M194" s="504">
        <f>ROUND('2. Прогноз. Без корректировки'!M194,3)</f>
        <v>0</v>
      </c>
      <c r="N194" s="504">
        <f>ROUND('2. Прогноз. Без корректировки'!N194,3)</f>
        <v>0</v>
      </c>
      <c r="O194" s="504">
        <f>ROUND('2. Прогноз. Без корректировки'!O194,3)</f>
        <v>0</v>
      </c>
      <c r="P194" s="504">
        <f>ROUND('2. Прогноз. Без корректировки'!P194,3)</f>
        <v>0</v>
      </c>
      <c r="Q194" s="172">
        <f>ROUND(SUM(M194:P194),3)</f>
        <v>0</v>
      </c>
    </row>
    <row r="195" spans="1:17" ht="14.65" customHeight="1" outlineLevel="1" x14ac:dyDescent="0.25">
      <c r="A195" s="30" t="s">
        <v>1</v>
      </c>
      <c r="B195" s="485" t="s">
        <v>189</v>
      </c>
      <c r="C195" s="265">
        <f t="shared" ref="C195:Q195" si="40">ROUND(C196+C197,3)</f>
        <v>0</v>
      </c>
      <c r="D195" s="166">
        <f t="shared" si="40"/>
        <v>0</v>
      </c>
      <c r="E195" s="166">
        <f t="shared" si="40"/>
        <v>0</v>
      </c>
      <c r="F195" s="167">
        <f t="shared" si="40"/>
        <v>0</v>
      </c>
      <c r="G195" s="244">
        <f t="shared" si="40"/>
        <v>0</v>
      </c>
      <c r="H195" s="165">
        <f t="shared" si="40"/>
        <v>0</v>
      </c>
      <c r="I195" s="166">
        <f t="shared" si="40"/>
        <v>0</v>
      </c>
      <c r="J195" s="166">
        <f t="shared" si="40"/>
        <v>0</v>
      </c>
      <c r="K195" s="167">
        <f t="shared" si="40"/>
        <v>0</v>
      </c>
      <c r="L195" s="244">
        <f t="shared" si="40"/>
        <v>0</v>
      </c>
      <c r="M195" s="165">
        <f t="shared" si="40"/>
        <v>0</v>
      </c>
      <c r="N195" s="166">
        <f t="shared" si="40"/>
        <v>0</v>
      </c>
      <c r="O195" s="166">
        <f t="shared" si="40"/>
        <v>0</v>
      </c>
      <c r="P195" s="168">
        <f t="shared" si="40"/>
        <v>0</v>
      </c>
      <c r="Q195" s="244">
        <f t="shared" si="40"/>
        <v>0</v>
      </c>
    </row>
    <row r="196" spans="1:17" s="25" customFormat="1" ht="28.15" customHeight="1" outlineLevel="2" x14ac:dyDescent="0.25">
      <c r="A196" s="31" t="s">
        <v>106</v>
      </c>
      <c r="B196" s="486" t="s">
        <v>189</v>
      </c>
      <c r="C196" s="267">
        <f>ROUND('1. Статистика'!N166,3)</f>
        <v>0</v>
      </c>
      <c r="D196" s="181">
        <f>ROUND('1. Статистика'!O166,3)</f>
        <v>0</v>
      </c>
      <c r="E196" s="181">
        <f>ROUND('1. Статистика'!P166,3)</f>
        <v>0</v>
      </c>
      <c r="F196" s="182">
        <f>ROUND('1. Статистика'!Q166,3)</f>
        <v>0</v>
      </c>
      <c r="G196" s="172">
        <f>ROUND(SUM(C196:F196),3)</f>
        <v>0</v>
      </c>
      <c r="H196" s="180">
        <f>ROUND(C195,3)</f>
        <v>0</v>
      </c>
      <c r="I196" s="181">
        <f>ROUND(D195,3)</f>
        <v>0</v>
      </c>
      <c r="J196" s="181">
        <f>ROUND(E195,3)</f>
        <v>0</v>
      </c>
      <c r="K196" s="182">
        <f>ROUND(F195,3)</f>
        <v>0</v>
      </c>
      <c r="L196" s="172">
        <f>ROUND(SUM(H196:K196),3)</f>
        <v>0</v>
      </c>
      <c r="M196" s="180">
        <f>ROUND(H195,3)</f>
        <v>0</v>
      </c>
      <c r="N196" s="181">
        <f>ROUND(I195,3)</f>
        <v>0</v>
      </c>
      <c r="O196" s="181">
        <f>ROUND(J195,3)</f>
        <v>0</v>
      </c>
      <c r="P196" s="183">
        <f>ROUND(K195,3)</f>
        <v>0</v>
      </c>
      <c r="Q196" s="172">
        <f>ROUND(SUM(M196:P196),3)</f>
        <v>0</v>
      </c>
    </row>
    <row r="197" spans="1:17" s="25" customFormat="1" ht="28.15" customHeight="1" outlineLevel="2" x14ac:dyDescent="0.25">
      <c r="A197" s="31" t="s">
        <v>107</v>
      </c>
      <c r="B197" s="486" t="s">
        <v>189</v>
      </c>
      <c r="C197" s="503">
        <f>ROUND('2. Прогноз. Без корректировки'!C197,3)</f>
        <v>0</v>
      </c>
      <c r="D197" s="504">
        <f>ROUND('2. Прогноз. Без корректировки'!D197,3)</f>
        <v>0</v>
      </c>
      <c r="E197" s="504">
        <f>ROUND('2. Прогноз. Без корректировки'!E197,3)</f>
        <v>0</v>
      </c>
      <c r="F197" s="504">
        <f>ROUND('2. Прогноз. Без корректировки'!F197,3)</f>
        <v>0</v>
      </c>
      <c r="G197" s="172">
        <f>ROUND(SUM(C197:F197),3)</f>
        <v>0</v>
      </c>
      <c r="H197" s="504">
        <f>ROUND('2. Прогноз. Без корректировки'!H197,3)</f>
        <v>0</v>
      </c>
      <c r="I197" s="504">
        <f>ROUND('2. Прогноз. Без корректировки'!I197,3)</f>
        <v>0</v>
      </c>
      <c r="J197" s="504">
        <f>ROUND('2. Прогноз. Без корректировки'!J197,3)</f>
        <v>0</v>
      </c>
      <c r="K197" s="504">
        <f>ROUND('2. Прогноз. Без корректировки'!K197,3)</f>
        <v>0</v>
      </c>
      <c r="L197" s="172">
        <f>ROUND(SUM(H197:K197),3)</f>
        <v>0</v>
      </c>
      <c r="M197" s="504">
        <f>ROUND('2. Прогноз. Без корректировки'!M197,3)</f>
        <v>0</v>
      </c>
      <c r="N197" s="504">
        <f>ROUND('2. Прогноз. Без корректировки'!N197,3)</f>
        <v>0</v>
      </c>
      <c r="O197" s="504">
        <f>ROUND('2. Прогноз. Без корректировки'!O197,3)</f>
        <v>0</v>
      </c>
      <c r="P197" s="504">
        <f>ROUND('2. Прогноз. Без корректировки'!P197,3)</f>
        <v>0</v>
      </c>
      <c r="Q197" s="172">
        <f>ROUND(SUM(M197:P197),3)</f>
        <v>0</v>
      </c>
    </row>
    <row r="198" spans="1:17" ht="14.65" customHeight="1" outlineLevel="1" x14ac:dyDescent="0.25">
      <c r="A198" s="30" t="s">
        <v>2</v>
      </c>
      <c r="B198" s="485" t="s">
        <v>189</v>
      </c>
      <c r="C198" s="265">
        <f t="shared" ref="C198:Q198" si="41">ROUND(C199+C200,3)</f>
        <v>0</v>
      </c>
      <c r="D198" s="166">
        <f t="shared" si="41"/>
        <v>2.5</v>
      </c>
      <c r="E198" s="166">
        <f t="shared" si="41"/>
        <v>1.4</v>
      </c>
      <c r="F198" s="167">
        <f t="shared" si="41"/>
        <v>14.207000000000001</v>
      </c>
      <c r="G198" s="244">
        <f t="shared" si="41"/>
        <v>18.106999999999999</v>
      </c>
      <c r="H198" s="165">
        <f t="shared" si="41"/>
        <v>0</v>
      </c>
      <c r="I198" s="166">
        <f t="shared" si="41"/>
        <v>2.5</v>
      </c>
      <c r="J198" s="166">
        <f t="shared" si="41"/>
        <v>1.4</v>
      </c>
      <c r="K198" s="167">
        <f t="shared" si="41"/>
        <v>14.207000000000001</v>
      </c>
      <c r="L198" s="244">
        <f t="shared" si="41"/>
        <v>18.106999999999999</v>
      </c>
      <c r="M198" s="165">
        <f t="shared" si="41"/>
        <v>0</v>
      </c>
      <c r="N198" s="166">
        <f t="shared" si="41"/>
        <v>2.5</v>
      </c>
      <c r="O198" s="166">
        <f t="shared" si="41"/>
        <v>1.4</v>
      </c>
      <c r="P198" s="168">
        <f t="shared" si="41"/>
        <v>14.207000000000001</v>
      </c>
      <c r="Q198" s="244">
        <f t="shared" si="41"/>
        <v>18.106999999999999</v>
      </c>
    </row>
    <row r="199" spans="1:17" s="25" customFormat="1" ht="28.15" customHeight="1" outlineLevel="2" x14ac:dyDescent="0.25">
      <c r="A199" s="31" t="s">
        <v>106</v>
      </c>
      <c r="B199" s="486" t="s">
        <v>189</v>
      </c>
      <c r="C199" s="267">
        <f>ROUND('1. Статистика'!N167,3)</f>
        <v>0</v>
      </c>
      <c r="D199" s="181">
        <f>ROUND('1. Статистика'!O167,3)</f>
        <v>2.5</v>
      </c>
      <c r="E199" s="181">
        <f>ROUND('1. Статистика'!P167,3)</f>
        <v>1.4</v>
      </c>
      <c r="F199" s="182">
        <f>ROUND('1. Статистика'!Q167,3)</f>
        <v>6.907</v>
      </c>
      <c r="G199" s="172">
        <f>ROUND(SUM(C199:F199),3)</f>
        <v>10.807</v>
      </c>
      <c r="H199" s="180">
        <f>ROUND(C198,3)</f>
        <v>0</v>
      </c>
      <c r="I199" s="181">
        <f>ROUND(D198,3)</f>
        <v>2.5</v>
      </c>
      <c r="J199" s="181">
        <f>ROUND(E198,3)</f>
        <v>1.4</v>
      </c>
      <c r="K199" s="182">
        <f>ROUND(F198,3)</f>
        <v>14.207000000000001</v>
      </c>
      <c r="L199" s="172">
        <f>ROUND(SUM(H199:K199),3)</f>
        <v>18.106999999999999</v>
      </c>
      <c r="M199" s="180">
        <f>ROUND(H198,3)</f>
        <v>0</v>
      </c>
      <c r="N199" s="181">
        <f>ROUND(I198,3)</f>
        <v>2.5</v>
      </c>
      <c r="O199" s="181">
        <f>ROUND(J198,3)</f>
        <v>1.4</v>
      </c>
      <c r="P199" s="183">
        <f>ROUND(K198,3)</f>
        <v>14.207000000000001</v>
      </c>
      <c r="Q199" s="172">
        <f>ROUND(SUM(M199:P199),3)</f>
        <v>18.106999999999999</v>
      </c>
    </row>
    <row r="200" spans="1:17" s="25" customFormat="1" ht="28.15" customHeight="1" outlineLevel="2" x14ac:dyDescent="0.25">
      <c r="A200" s="31" t="s">
        <v>107</v>
      </c>
      <c r="B200" s="486" t="s">
        <v>189</v>
      </c>
      <c r="C200" s="503">
        <f>ROUND('2. Прогноз. Без корректировки'!C200,3)</f>
        <v>0</v>
      </c>
      <c r="D200" s="504">
        <f>ROUND('2. Прогноз. Без корректировки'!D200,3)</f>
        <v>0</v>
      </c>
      <c r="E200" s="504">
        <f>ROUND('2. Прогноз. Без корректировки'!E200,3)</f>
        <v>0</v>
      </c>
      <c r="F200" s="504">
        <f>ROUND('2. Прогноз. Без корректировки'!F200,3)</f>
        <v>7.3</v>
      </c>
      <c r="G200" s="172">
        <f>ROUND(SUM(C200:F200),3)</f>
        <v>7.3</v>
      </c>
      <c r="H200" s="504">
        <f>ROUND('2. Прогноз. Без корректировки'!H200,3)</f>
        <v>0</v>
      </c>
      <c r="I200" s="504">
        <f>ROUND('2. Прогноз. Без корректировки'!I200,3)</f>
        <v>0</v>
      </c>
      <c r="J200" s="504">
        <f>ROUND('2. Прогноз. Без корректировки'!J200,3)</f>
        <v>0</v>
      </c>
      <c r="K200" s="504">
        <f>ROUND('2. Прогноз. Без корректировки'!K200,3)</f>
        <v>0</v>
      </c>
      <c r="L200" s="172">
        <f>ROUND(SUM(H200:K200),3)</f>
        <v>0</v>
      </c>
      <c r="M200" s="504">
        <f>ROUND('2. Прогноз. Без корректировки'!M200,3)</f>
        <v>0</v>
      </c>
      <c r="N200" s="504">
        <f>ROUND('2. Прогноз. Без корректировки'!N200,3)</f>
        <v>0</v>
      </c>
      <c r="O200" s="504">
        <f>ROUND('2. Прогноз. Без корректировки'!O200,3)</f>
        <v>0</v>
      </c>
      <c r="P200" s="504">
        <f>ROUND('2. Прогноз. Без корректировки'!P200,3)</f>
        <v>0</v>
      </c>
      <c r="Q200" s="172">
        <f>ROUND(SUM(M200:P200),3)</f>
        <v>0</v>
      </c>
    </row>
    <row r="201" spans="1:17" ht="14.65" customHeight="1" outlineLevel="1" x14ac:dyDescent="0.25">
      <c r="A201" s="30" t="s">
        <v>3</v>
      </c>
      <c r="B201" s="485" t="s">
        <v>189</v>
      </c>
      <c r="C201" s="265">
        <f t="shared" ref="C201:Q201" si="42">ROUND(C202+C203,3)</f>
        <v>0.1</v>
      </c>
      <c r="D201" s="166">
        <f t="shared" si="42"/>
        <v>1.3</v>
      </c>
      <c r="E201" s="166">
        <f t="shared" si="42"/>
        <v>0.2</v>
      </c>
      <c r="F201" s="167">
        <f t="shared" si="42"/>
        <v>2.5</v>
      </c>
      <c r="G201" s="244">
        <f t="shared" si="42"/>
        <v>4.0999999999999996</v>
      </c>
      <c r="H201" s="165">
        <f t="shared" si="42"/>
        <v>0.1</v>
      </c>
      <c r="I201" s="166">
        <f t="shared" si="42"/>
        <v>1.3</v>
      </c>
      <c r="J201" s="166">
        <f t="shared" si="42"/>
        <v>0.2</v>
      </c>
      <c r="K201" s="167">
        <f t="shared" si="42"/>
        <v>2.5</v>
      </c>
      <c r="L201" s="244">
        <f t="shared" si="42"/>
        <v>4.0999999999999996</v>
      </c>
      <c r="M201" s="165">
        <f t="shared" si="42"/>
        <v>0.1</v>
      </c>
      <c r="N201" s="166">
        <f t="shared" si="42"/>
        <v>1.3</v>
      </c>
      <c r="O201" s="166">
        <f t="shared" si="42"/>
        <v>0.2</v>
      </c>
      <c r="P201" s="168">
        <f t="shared" si="42"/>
        <v>2.5</v>
      </c>
      <c r="Q201" s="244">
        <f t="shared" si="42"/>
        <v>4.0999999999999996</v>
      </c>
    </row>
    <row r="202" spans="1:17" s="25" customFormat="1" ht="28.15" customHeight="1" outlineLevel="2" x14ac:dyDescent="0.25">
      <c r="A202" s="31" t="s">
        <v>106</v>
      </c>
      <c r="B202" s="486" t="s">
        <v>189</v>
      </c>
      <c r="C202" s="267">
        <f>ROUND('1. Статистика'!N168,3)</f>
        <v>0.1</v>
      </c>
      <c r="D202" s="181">
        <f>ROUND('1. Статистика'!O168,3)</f>
        <v>1.3</v>
      </c>
      <c r="E202" s="181">
        <f>ROUND('1. Статистика'!P168,3)</f>
        <v>0.2</v>
      </c>
      <c r="F202" s="182">
        <f>ROUND('1. Статистика'!Q168,3)</f>
        <v>2.5</v>
      </c>
      <c r="G202" s="172">
        <f>ROUND(SUM(C202:F202),3)</f>
        <v>4.0999999999999996</v>
      </c>
      <c r="H202" s="180">
        <f>ROUND(C201,3)</f>
        <v>0.1</v>
      </c>
      <c r="I202" s="181">
        <f>ROUND(D201,3)</f>
        <v>1.3</v>
      </c>
      <c r="J202" s="181">
        <f>ROUND(E201,3)</f>
        <v>0.2</v>
      </c>
      <c r="K202" s="182">
        <f>ROUND(F201,3)</f>
        <v>2.5</v>
      </c>
      <c r="L202" s="172">
        <f>ROUND(SUM(H202:K202),3)</f>
        <v>4.0999999999999996</v>
      </c>
      <c r="M202" s="180">
        <f>ROUND(H201,3)</f>
        <v>0.1</v>
      </c>
      <c r="N202" s="181">
        <f>ROUND(I201,3)</f>
        <v>1.3</v>
      </c>
      <c r="O202" s="181">
        <f>ROUND(J201,3)</f>
        <v>0.2</v>
      </c>
      <c r="P202" s="183">
        <f>ROUND(K201,3)</f>
        <v>2.5</v>
      </c>
      <c r="Q202" s="172">
        <f>ROUND(SUM(M202:P202),3)</f>
        <v>4.0999999999999996</v>
      </c>
    </row>
    <row r="203" spans="1:17" s="25" customFormat="1" ht="28.15" customHeight="1" outlineLevel="2" x14ac:dyDescent="0.25">
      <c r="A203" s="31" t="s">
        <v>107</v>
      </c>
      <c r="B203" s="486" t="s">
        <v>189</v>
      </c>
      <c r="C203" s="503">
        <f>ROUND('2. Прогноз. Без корректировки'!C203,3)</f>
        <v>0</v>
      </c>
      <c r="D203" s="504">
        <f>ROUND('2. Прогноз. Без корректировки'!D203,3)</f>
        <v>0</v>
      </c>
      <c r="E203" s="504">
        <f>ROUND('2. Прогноз. Без корректировки'!E203,3)</f>
        <v>0</v>
      </c>
      <c r="F203" s="504">
        <f>ROUND('2. Прогноз. Без корректировки'!F203,3)</f>
        <v>0</v>
      </c>
      <c r="G203" s="172">
        <f>ROUND(SUM(C203:F203),3)</f>
        <v>0</v>
      </c>
      <c r="H203" s="504">
        <f>ROUND('2. Прогноз. Без корректировки'!H203,3)</f>
        <v>0</v>
      </c>
      <c r="I203" s="504">
        <f>ROUND('2. Прогноз. Без корректировки'!I203,3)</f>
        <v>0</v>
      </c>
      <c r="J203" s="504">
        <f>ROUND('2. Прогноз. Без корректировки'!J203,3)</f>
        <v>0</v>
      </c>
      <c r="K203" s="504">
        <f>ROUND('2. Прогноз. Без корректировки'!K203,3)</f>
        <v>0</v>
      </c>
      <c r="L203" s="172">
        <f>ROUND(SUM(H203:K203),3)</f>
        <v>0</v>
      </c>
      <c r="M203" s="504">
        <f>ROUND('2. Прогноз. Без корректировки'!M203,3)</f>
        <v>0</v>
      </c>
      <c r="N203" s="504">
        <f>ROUND('2. Прогноз. Без корректировки'!N203,3)</f>
        <v>0</v>
      </c>
      <c r="O203" s="504">
        <f>ROUND('2. Прогноз. Без корректировки'!O203,3)</f>
        <v>0</v>
      </c>
      <c r="P203" s="504">
        <f>ROUND('2. Прогноз. Без корректировки'!P203,3)</f>
        <v>0</v>
      </c>
      <c r="Q203" s="172">
        <f>ROUND(SUM(M203:P203),3)</f>
        <v>0</v>
      </c>
    </row>
    <row r="204" spans="1:17" ht="14.65" customHeight="1" outlineLevel="1" x14ac:dyDescent="0.25">
      <c r="A204" s="30" t="s">
        <v>4</v>
      </c>
      <c r="B204" s="485" t="s">
        <v>189</v>
      </c>
      <c r="C204" s="265">
        <f t="shared" ref="C204:Q204" si="43">ROUND(C205+C206,3)</f>
        <v>0</v>
      </c>
      <c r="D204" s="166">
        <f t="shared" si="43"/>
        <v>0.5</v>
      </c>
      <c r="E204" s="166">
        <f t="shared" si="43"/>
        <v>0.1</v>
      </c>
      <c r="F204" s="167">
        <f t="shared" si="43"/>
        <v>2</v>
      </c>
      <c r="G204" s="244">
        <f t="shared" si="43"/>
        <v>2.6</v>
      </c>
      <c r="H204" s="165">
        <f t="shared" si="43"/>
        <v>0</v>
      </c>
      <c r="I204" s="166">
        <f t="shared" si="43"/>
        <v>0.5</v>
      </c>
      <c r="J204" s="166">
        <f t="shared" si="43"/>
        <v>0.1</v>
      </c>
      <c r="K204" s="167">
        <f t="shared" si="43"/>
        <v>2</v>
      </c>
      <c r="L204" s="244">
        <f t="shared" si="43"/>
        <v>2.6</v>
      </c>
      <c r="M204" s="165">
        <f t="shared" si="43"/>
        <v>0</v>
      </c>
      <c r="N204" s="166">
        <f t="shared" si="43"/>
        <v>0.5</v>
      </c>
      <c r="O204" s="166">
        <f t="shared" si="43"/>
        <v>0.1</v>
      </c>
      <c r="P204" s="168">
        <f t="shared" si="43"/>
        <v>2</v>
      </c>
      <c r="Q204" s="244">
        <f t="shared" si="43"/>
        <v>2.6</v>
      </c>
    </row>
    <row r="205" spans="1:17" s="25" customFormat="1" ht="28.15" customHeight="1" outlineLevel="2" x14ac:dyDescent="0.25">
      <c r="A205" s="31" t="s">
        <v>106</v>
      </c>
      <c r="B205" s="486" t="s">
        <v>189</v>
      </c>
      <c r="C205" s="267">
        <f>ROUND('1. Статистика'!N169,3)</f>
        <v>0</v>
      </c>
      <c r="D205" s="181">
        <f>ROUND('1. Статистика'!O169,3)</f>
        <v>0.5</v>
      </c>
      <c r="E205" s="181">
        <f>ROUND('1. Статистика'!P169,3)</f>
        <v>0.1</v>
      </c>
      <c r="F205" s="182">
        <f>ROUND('1. Статистика'!Q169,3)</f>
        <v>2</v>
      </c>
      <c r="G205" s="172">
        <f>ROUND(SUM(C205:F205),3)</f>
        <v>2.6</v>
      </c>
      <c r="H205" s="180">
        <f>ROUND(C204,3)</f>
        <v>0</v>
      </c>
      <c r="I205" s="181">
        <f>ROUND(D204,3)</f>
        <v>0.5</v>
      </c>
      <c r="J205" s="181">
        <f>ROUND(E204,3)</f>
        <v>0.1</v>
      </c>
      <c r="K205" s="182">
        <f>ROUND(F204,3)</f>
        <v>2</v>
      </c>
      <c r="L205" s="172">
        <f>ROUND(SUM(H205:K205),3)</f>
        <v>2.6</v>
      </c>
      <c r="M205" s="180">
        <f>ROUND(H204,3)</f>
        <v>0</v>
      </c>
      <c r="N205" s="181">
        <f>ROUND(I204,3)</f>
        <v>0.5</v>
      </c>
      <c r="O205" s="181">
        <f>ROUND(J204,3)</f>
        <v>0.1</v>
      </c>
      <c r="P205" s="183">
        <f>ROUND(K204,3)</f>
        <v>2</v>
      </c>
      <c r="Q205" s="172">
        <f>ROUND(SUM(M205:P205),3)</f>
        <v>2.6</v>
      </c>
    </row>
    <row r="206" spans="1:17" s="25" customFormat="1" ht="28.15" customHeight="1" outlineLevel="2" x14ac:dyDescent="0.25">
      <c r="A206" s="31" t="s">
        <v>107</v>
      </c>
      <c r="B206" s="486" t="s">
        <v>189</v>
      </c>
      <c r="C206" s="503">
        <f>ROUND('2. Прогноз. Без корректировки'!C206,3)</f>
        <v>0</v>
      </c>
      <c r="D206" s="504">
        <f>ROUND('2. Прогноз. Без корректировки'!D206,3)</f>
        <v>0</v>
      </c>
      <c r="E206" s="504">
        <f>ROUND('2. Прогноз. Без корректировки'!E206,3)</f>
        <v>0</v>
      </c>
      <c r="F206" s="504">
        <f>ROUND('2. Прогноз. Без корректировки'!F206,3)</f>
        <v>0</v>
      </c>
      <c r="G206" s="172">
        <f>ROUND(SUM(C206:F206),3)</f>
        <v>0</v>
      </c>
      <c r="H206" s="504">
        <f>ROUND('2. Прогноз. Без корректировки'!H206,3)</f>
        <v>0</v>
      </c>
      <c r="I206" s="504">
        <f>ROUND('2. Прогноз. Без корректировки'!I206,3)</f>
        <v>0</v>
      </c>
      <c r="J206" s="504">
        <f>ROUND('2. Прогноз. Без корректировки'!J206,3)</f>
        <v>0</v>
      </c>
      <c r="K206" s="504">
        <f>ROUND('2. Прогноз. Без корректировки'!K206,3)</f>
        <v>0</v>
      </c>
      <c r="L206" s="172">
        <f>ROUND(SUM(H206:K206),3)</f>
        <v>0</v>
      </c>
      <c r="M206" s="504">
        <f>ROUND('2. Прогноз. Без корректировки'!M206,3)</f>
        <v>0</v>
      </c>
      <c r="N206" s="504">
        <f>ROUND('2. Прогноз. Без корректировки'!N206,3)</f>
        <v>0</v>
      </c>
      <c r="O206" s="504">
        <f>ROUND('2. Прогноз. Без корректировки'!O206,3)</f>
        <v>0</v>
      </c>
      <c r="P206" s="504">
        <f>ROUND('2. Прогноз. Без корректировки'!P206,3)</f>
        <v>0</v>
      </c>
      <c r="Q206" s="172">
        <f>ROUND(SUM(M206:P206),3)</f>
        <v>0</v>
      </c>
    </row>
    <row r="207" spans="1:17" ht="14.65" customHeight="1" outlineLevel="1" x14ac:dyDescent="0.25">
      <c r="A207" s="30" t="s">
        <v>5</v>
      </c>
      <c r="B207" s="485" t="s">
        <v>189</v>
      </c>
      <c r="C207" s="265">
        <f t="shared" ref="C207:Q207" si="44">ROUND(C208+C209,3)</f>
        <v>0</v>
      </c>
      <c r="D207" s="166">
        <f t="shared" si="44"/>
        <v>0</v>
      </c>
      <c r="E207" s="166">
        <f t="shared" si="44"/>
        <v>0</v>
      </c>
      <c r="F207" s="167">
        <f t="shared" si="44"/>
        <v>0</v>
      </c>
      <c r="G207" s="244">
        <f t="shared" si="44"/>
        <v>0</v>
      </c>
      <c r="H207" s="165">
        <f t="shared" si="44"/>
        <v>0</v>
      </c>
      <c r="I207" s="166">
        <f t="shared" si="44"/>
        <v>0</v>
      </c>
      <c r="J207" s="166">
        <f t="shared" si="44"/>
        <v>0</v>
      </c>
      <c r="K207" s="167">
        <f t="shared" si="44"/>
        <v>0</v>
      </c>
      <c r="L207" s="244">
        <f t="shared" si="44"/>
        <v>0</v>
      </c>
      <c r="M207" s="165">
        <f t="shared" si="44"/>
        <v>0</v>
      </c>
      <c r="N207" s="166">
        <f t="shared" si="44"/>
        <v>0</v>
      </c>
      <c r="O207" s="166">
        <f t="shared" si="44"/>
        <v>0</v>
      </c>
      <c r="P207" s="168">
        <f t="shared" si="44"/>
        <v>0</v>
      </c>
      <c r="Q207" s="244">
        <f t="shared" si="44"/>
        <v>0</v>
      </c>
    </row>
    <row r="208" spans="1:17" s="25" customFormat="1" ht="28.15" customHeight="1" outlineLevel="2" x14ac:dyDescent="0.25">
      <c r="A208" s="31" t="s">
        <v>106</v>
      </c>
      <c r="B208" s="486" t="s">
        <v>189</v>
      </c>
      <c r="C208" s="267">
        <f>ROUND('1. Статистика'!N170,3)</f>
        <v>0</v>
      </c>
      <c r="D208" s="181">
        <f>ROUND('1. Статистика'!O170,3)</f>
        <v>0</v>
      </c>
      <c r="E208" s="181">
        <f>ROUND('1. Статистика'!P170,3)</f>
        <v>0</v>
      </c>
      <c r="F208" s="182">
        <f>ROUND('1. Статистика'!Q170,3)</f>
        <v>0</v>
      </c>
      <c r="G208" s="172">
        <f>ROUND(SUM(C208:F208),3)</f>
        <v>0</v>
      </c>
      <c r="H208" s="180">
        <f>ROUND(C207,3)</f>
        <v>0</v>
      </c>
      <c r="I208" s="181">
        <f>ROUND(D207,3)</f>
        <v>0</v>
      </c>
      <c r="J208" s="181">
        <f>ROUND(E207,3)</f>
        <v>0</v>
      </c>
      <c r="K208" s="182">
        <f>ROUND(F207,3)</f>
        <v>0</v>
      </c>
      <c r="L208" s="172">
        <f>ROUND(SUM(H208:K208),3)</f>
        <v>0</v>
      </c>
      <c r="M208" s="180">
        <f>ROUND(H207,3)</f>
        <v>0</v>
      </c>
      <c r="N208" s="181">
        <f>ROUND(I207,3)</f>
        <v>0</v>
      </c>
      <c r="O208" s="181">
        <f>ROUND(J207,3)</f>
        <v>0</v>
      </c>
      <c r="P208" s="183">
        <f>ROUND(K207,3)</f>
        <v>0</v>
      </c>
      <c r="Q208" s="172">
        <f>ROUND(SUM(M208:P208),3)</f>
        <v>0</v>
      </c>
    </row>
    <row r="209" spans="1:17" s="25" customFormat="1" ht="28.15" customHeight="1" outlineLevel="2" x14ac:dyDescent="0.25">
      <c r="A209" s="31" t="s">
        <v>107</v>
      </c>
      <c r="B209" s="486" t="s">
        <v>189</v>
      </c>
      <c r="C209" s="503">
        <f>ROUND('2. Прогноз. Без корректировки'!C209,3)</f>
        <v>0</v>
      </c>
      <c r="D209" s="504">
        <f>ROUND('2. Прогноз. Без корректировки'!D209,3)</f>
        <v>0</v>
      </c>
      <c r="E209" s="504">
        <f>ROUND('2. Прогноз. Без корректировки'!E209,3)</f>
        <v>0</v>
      </c>
      <c r="F209" s="504">
        <f>ROUND('2. Прогноз. Без корректировки'!F209,3)</f>
        <v>0</v>
      </c>
      <c r="G209" s="172">
        <f>ROUND(SUM(C209:F209),3)</f>
        <v>0</v>
      </c>
      <c r="H209" s="504">
        <f>ROUND('2. Прогноз. Без корректировки'!H209,3)</f>
        <v>0</v>
      </c>
      <c r="I209" s="504">
        <f>ROUND('2. Прогноз. Без корректировки'!I209,3)</f>
        <v>0</v>
      </c>
      <c r="J209" s="504">
        <f>ROUND('2. Прогноз. Без корректировки'!J209,3)</f>
        <v>0</v>
      </c>
      <c r="K209" s="504">
        <f>ROUND('2. Прогноз. Без корректировки'!K209,3)</f>
        <v>0</v>
      </c>
      <c r="L209" s="172">
        <f>ROUND(SUM(H209:K209),3)</f>
        <v>0</v>
      </c>
      <c r="M209" s="504">
        <f>ROUND('2. Прогноз. Без корректировки'!M209,3)</f>
        <v>0</v>
      </c>
      <c r="N209" s="504">
        <f>ROUND('2. Прогноз. Без корректировки'!N209,3)</f>
        <v>0</v>
      </c>
      <c r="O209" s="504">
        <f>ROUND('2. Прогноз. Без корректировки'!O209,3)</f>
        <v>0</v>
      </c>
      <c r="P209" s="504">
        <f>ROUND('2. Прогноз. Без корректировки'!P209,3)</f>
        <v>0</v>
      </c>
      <c r="Q209" s="172">
        <f>ROUND(SUM(M209:P209),3)</f>
        <v>0</v>
      </c>
    </row>
    <row r="210" spans="1:17" ht="14.65" customHeight="1" outlineLevel="1" x14ac:dyDescent="0.25">
      <c r="A210" s="30" t="s">
        <v>6</v>
      </c>
      <c r="B210" s="485" t="s">
        <v>189</v>
      </c>
      <c r="C210" s="265">
        <f t="shared" ref="C210:Q210" si="45">ROUND(C211+C212,3)</f>
        <v>0</v>
      </c>
      <c r="D210" s="166">
        <f t="shared" si="45"/>
        <v>0</v>
      </c>
      <c r="E210" s="166">
        <f t="shared" si="45"/>
        <v>0</v>
      </c>
      <c r="F210" s="167">
        <f t="shared" si="45"/>
        <v>0</v>
      </c>
      <c r="G210" s="244">
        <f t="shared" si="45"/>
        <v>0</v>
      </c>
      <c r="H210" s="165">
        <f t="shared" si="45"/>
        <v>0</v>
      </c>
      <c r="I210" s="166">
        <f t="shared" si="45"/>
        <v>0</v>
      </c>
      <c r="J210" s="166">
        <f t="shared" si="45"/>
        <v>0</v>
      </c>
      <c r="K210" s="167">
        <f t="shared" si="45"/>
        <v>0</v>
      </c>
      <c r="L210" s="244">
        <f t="shared" si="45"/>
        <v>0</v>
      </c>
      <c r="M210" s="165">
        <f t="shared" si="45"/>
        <v>0</v>
      </c>
      <c r="N210" s="166">
        <f t="shared" si="45"/>
        <v>0</v>
      </c>
      <c r="O210" s="166">
        <f t="shared" si="45"/>
        <v>0</v>
      </c>
      <c r="P210" s="168">
        <f t="shared" si="45"/>
        <v>0</v>
      </c>
      <c r="Q210" s="244">
        <f t="shared" si="45"/>
        <v>0</v>
      </c>
    </row>
    <row r="211" spans="1:17" s="25" customFormat="1" ht="28.15" customHeight="1" outlineLevel="2" x14ac:dyDescent="0.25">
      <c r="A211" s="31" t="s">
        <v>106</v>
      </c>
      <c r="B211" s="486" t="s">
        <v>189</v>
      </c>
      <c r="C211" s="267">
        <f>ROUND('1. Статистика'!N171,3)</f>
        <v>0</v>
      </c>
      <c r="D211" s="181">
        <f>ROUND('1. Статистика'!O171,3)</f>
        <v>0</v>
      </c>
      <c r="E211" s="181">
        <f>ROUND('1. Статистика'!P171,3)</f>
        <v>0</v>
      </c>
      <c r="F211" s="182">
        <f>ROUND('1. Статистика'!Q171,3)</f>
        <v>0</v>
      </c>
      <c r="G211" s="172">
        <f>ROUND(SUM(C211:F211),3)</f>
        <v>0</v>
      </c>
      <c r="H211" s="180">
        <f>ROUND(C210,3)</f>
        <v>0</v>
      </c>
      <c r="I211" s="181">
        <f>ROUND(D210,3)</f>
        <v>0</v>
      </c>
      <c r="J211" s="181">
        <f>ROUND(E210,3)</f>
        <v>0</v>
      </c>
      <c r="K211" s="182">
        <f>ROUND(F210,3)</f>
        <v>0</v>
      </c>
      <c r="L211" s="172">
        <f>ROUND(SUM(H211:K211),3)</f>
        <v>0</v>
      </c>
      <c r="M211" s="180">
        <f>ROUND(H210,3)</f>
        <v>0</v>
      </c>
      <c r="N211" s="181">
        <f>ROUND(I210,3)</f>
        <v>0</v>
      </c>
      <c r="O211" s="181">
        <f>ROUND(J210,3)</f>
        <v>0</v>
      </c>
      <c r="P211" s="183">
        <f>ROUND(K210,3)</f>
        <v>0</v>
      </c>
      <c r="Q211" s="172">
        <f>ROUND(SUM(M211:P211),3)</f>
        <v>0</v>
      </c>
    </row>
    <row r="212" spans="1:17" s="25" customFormat="1" ht="28.15" customHeight="1" outlineLevel="2" x14ac:dyDescent="0.25">
      <c r="A212" s="31" t="s">
        <v>107</v>
      </c>
      <c r="B212" s="486" t="s">
        <v>189</v>
      </c>
      <c r="C212" s="503">
        <f>ROUND('2. Прогноз. Без корректировки'!C212,3)</f>
        <v>0</v>
      </c>
      <c r="D212" s="504">
        <f>ROUND('2. Прогноз. Без корректировки'!D212,3)</f>
        <v>0</v>
      </c>
      <c r="E212" s="504">
        <f>ROUND('2. Прогноз. Без корректировки'!E212,3)</f>
        <v>0</v>
      </c>
      <c r="F212" s="504">
        <f>ROUND('2. Прогноз. Без корректировки'!F212,3)</f>
        <v>0</v>
      </c>
      <c r="G212" s="172">
        <f>ROUND(SUM(C212:F212),3)</f>
        <v>0</v>
      </c>
      <c r="H212" s="504">
        <f>ROUND('2. Прогноз. Без корректировки'!H212,3)</f>
        <v>0</v>
      </c>
      <c r="I212" s="504">
        <f>ROUND('2. Прогноз. Без корректировки'!I212,3)</f>
        <v>0</v>
      </c>
      <c r="J212" s="504">
        <f>ROUND('2. Прогноз. Без корректировки'!J212,3)</f>
        <v>0</v>
      </c>
      <c r="K212" s="504">
        <f>ROUND('2. Прогноз. Без корректировки'!K212,3)</f>
        <v>0</v>
      </c>
      <c r="L212" s="172">
        <f>ROUND(SUM(H212:K212),3)</f>
        <v>0</v>
      </c>
      <c r="M212" s="504">
        <f>ROUND('2. Прогноз. Без корректировки'!M212,3)</f>
        <v>0</v>
      </c>
      <c r="N212" s="504">
        <f>ROUND('2. Прогноз. Без корректировки'!N212,3)</f>
        <v>0</v>
      </c>
      <c r="O212" s="504">
        <f>ROUND('2. Прогноз. Без корректировки'!O212,3)</f>
        <v>0</v>
      </c>
      <c r="P212" s="504">
        <f>ROUND('2. Прогноз. Без корректировки'!P212,3)</f>
        <v>0</v>
      </c>
      <c r="Q212" s="172">
        <f>ROUND(SUM(M212:P212),3)</f>
        <v>0</v>
      </c>
    </row>
    <row r="213" spans="1:17" ht="14.65" customHeight="1" outlineLevel="1" x14ac:dyDescent="0.25">
      <c r="A213" s="30" t="s">
        <v>7</v>
      </c>
      <c r="B213" s="485" t="s">
        <v>189</v>
      </c>
      <c r="C213" s="265">
        <f t="shared" ref="C213:Q213" si="46">ROUND(C214+C215,3)</f>
        <v>0</v>
      </c>
      <c r="D213" s="166">
        <f t="shared" si="46"/>
        <v>0</v>
      </c>
      <c r="E213" s="166">
        <f t="shared" si="46"/>
        <v>0</v>
      </c>
      <c r="F213" s="167">
        <f t="shared" si="46"/>
        <v>0</v>
      </c>
      <c r="G213" s="244">
        <f t="shared" si="46"/>
        <v>0</v>
      </c>
      <c r="H213" s="165">
        <f t="shared" si="46"/>
        <v>0</v>
      </c>
      <c r="I213" s="166">
        <f t="shared" si="46"/>
        <v>0</v>
      </c>
      <c r="J213" s="166">
        <f t="shared" si="46"/>
        <v>0</v>
      </c>
      <c r="K213" s="167">
        <f t="shared" si="46"/>
        <v>0</v>
      </c>
      <c r="L213" s="244">
        <f t="shared" si="46"/>
        <v>0</v>
      </c>
      <c r="M213" s="165">
        <f t="shared" si="46"/>
        <v>0</v>
      </c>
      <c r="N213" s="166">
        <f t="shared" si="46"/>
        <v>0</v>
      </c>
      <c r="O213" s="166">
        <f t="shared" si="46"/>
        <v>0</v>
      </c>
      <c r="P213" s="168">
        <f t="shared" si="46"/>
        <v>0</v>
      </c>
      <c r="Q213" s="244">
        <f t="shared" si="46"/>
        <v>0</v>
      </c>
    </row>
    <row r="214" spans="1:17" s="25" customFormat="1" ht="28.15" customHeight="1" outlineLevel="2" x14ac:dyDescent="0.25">
      <c r="A214" s="31" t="s">
        <v>106</v>
      </c>
      <c r="B214" s="486" t="s">
        <v>189</v>
      </c>
      <c r="C214" s="267">
        <f>ROUND('1. Статистика'!N172,3)</f>
        <v>0</v>
      </c>
      <c r="D214" s="181">
        <f>ROUND('1. Статистика'!O172,3)</f>
        <v>0</v>
      </c>
      <c r="E214" s="181">
        <f>ROUND('1. Статистика'!P172,3)</f>
        <v>0</v>
      </c>
      <c r="F214" s="182">
        <f>ROUND('1. Статистика'!Q172,3)</f>
        <v>0</v>
      </c>
      <c r="G214" s="172">
        <f>ROUND(SUM(C214:F214),3)</f>
        <v>0</v>
      </c>
      <c r="H214" s="180">
        <f>ROUND(C213,3)</f>
        <v>0</v>
      </c>
      <c r="I214" s="181">
        <f>ROUND(D213,3)</f>
        <v>0</v>
      </c>
      <c r="J214" s="181">
        <f>ROUND(E213,3)</f>
        <v>0</v>
      </c>
      <c r="K214" s="182">
        <f>ROUND(F213,3)</f>
        <v>0</v>
      </c>
      <c r="L214" s="172">
        <f>ROUND(SUM(H214:K214),3)</f>
        <v>0</v>
      </c>
      <c r="M214" s="180">
        <f>ROUND(H213,3)</f>
        <v>0</v>
      </c>
      <c r="N214" s="181">
        <f>ROUND(I213,3)</f>
        <v>0</v>
      </c>
      <c r="O214" s="181">
        <f>ROUND(J213,3)</f>
        <v>0</v>
      </c>
      <c r="P214" s="183">
        <f>ROUND(K213,3)</f>
        <v>0</v>
      </c>
      <c r="Q214" s="172">
        <f>ROUND(SUM(M214:P214),3)</f>
        <v>0</v>
      </c>
    </row>
    <row r="215" spans="1:17" s="25" customFormat="1" ht="28.15" customHeight="1" outlineLevel="2" x14ac:dyDescent="0.25">
      <c r="A215" s="31" t="s">
        <v>107</v>
      </c>
      <c r="B215" s="486" t="s">
        <v>189</v>
      </c>
      <c r="C215" s="503">
        <f>ROUND('2. Прогноз. Без корректировки'!C215,3)</f>
        <v>0</v>
      </c>
      <c r="D215" s="504">
        <f>ROUND('2. Прогноз. Без корректировки'!D215,3)</f>
        <v>0</v>
      </c>
      <c r="E215" s="504">
        <f>ROUND('2. Прогноз. Без корректировки'!E215,3)</f>
        <v>0</v>
      </c>
      <c r="F215" s="504">
        <f>ROUND('2. Прогноз. Без корректировки'!F215,3)</f>
        <v>0</v>
      </c>
      <c r="G215" s="172">
        <f>ROUND(SUM(C215:F215),3)</f>
        <v>0</v>
      </c>
      <c r="H215" s="504">
        <f>ROUND('2. Прогноз. Без корректировки'!H215,3)</f>
        <v>0</v>
      </c>
      <c r="I215" s="504">
        <f>ROUND('2. Прогноз. Без корректировки'!I215,3)</f>
        <v>0</v>
      </c>
      <c r="J215" s="504">
        <f>ROUND('2. Прогноз. Без корректировки'!J215,3)</f>
        <v>0</v>
      </c>
      <c r="K215" s="504">
        <f>ROUND('2. Прогноз. Без корректировки'!K215,3)</f>
        <v>0</v>
      </c>
      <c r="L215" s="172">
        <f>ROUND(SUM(H215:K215),3)</f>
        <v>0</v>
      </c>
      <c r="M215" s="504">
        <f>ROUND('2. Прогноз. Без корректировки'!M215,3)</f>
        <v>0</v>
      </c>
      <c r="N215" s="504">
        <f>ROUND('2. Прогноз. Без корректировки'!N215,3)</f>
        <v>0</v>
      </c>
      <c r="O215" s="504">
        <f>ROUND('2. Прогноз. Без корректировки'!O215,3)</f>
        <v>0</v>
      </c>
      <c r="P215" s="504">
        <f>ROUND('2. Прогноз. Без корректировки'!P215,3)</f>
        <v>0</v>
      </c>
      <c r="Q215" s="172">
        <f>ROUND(SUM(M215:P215),3)</f>
        <v>0</v>
      </c>
    </row>
    <row r="216" spans="1:17" ht="14.65" customHeight="1" outlineLevel="1" x14ac:dyDescent="0.25">
      <c r="A216" s="30" t="s">
        <v>8</v>
      </c>
      <c r="B216" s="485" t="s">
        <v>189</v>
      </c>
      <c r="C216" s="265">
        <f t="shared" ref="C216:Q216" si="47">ROUND(C217+C218,3)</f>
        <v>0</v>
      </c>
      <c r="D216" s="166">
        <f t="shared" si="47"/>
        <v>0</v>
      </c>
      <c r="E216" s="166">
        <f t="shared" si="47"/>
        <v>0</v>
      </c>
      <c r="F216" s="167">
        <f t="shared" si="47"/>
        <v>0</v>
      </c>
      <c r="G216" s="244">
        <f t="shared" si="47"/>
        <v>0</v>
      </c>
      <c r="H216" s="165">
        <f t="shared" si="47"/>
        <v>0</v>
      </c>
      <c r="I216" s="166">
        <f t="shared" si="47"/>
        <v>0</v>
      </c>
      <c r="J216" s="166">
        <f t="shared" si="47"/>
        <v>0</v>
      </c>
      <c r="K216" s="167">
        <f t="shared" si="47"/>
        <v>0</v>
      </c>
      <c r="L216" s="244">
        <f t="shared" si="47"/>
        <v>0</v>
      </c>
      <c r="M216" s="165">
        <f t="shared" si="47"/>
        <v>0</v>
      </c>
      <c r="N216" s="166">
        <f t="shared" si="47"/>
        <v>0</v>
      </c>
      <c r="O216" s="166">
        <f t="shared" si="47"/>
        <v>0</v>
      </c>
      <c r="P216" s="168">
        <f t="shared" si="47"/>
        <v>0</v>
      </c>
      <c r="Q216" s="244">
        <f t="shared" si="47"/>
        <v>0</v>
      </c>
    </row>
    <row r="217" spans="1:17" s="25" customFormat="1" ht="28.15" customHeight="1" outlineLevel="2" x14ac:dyDescent="0.25">
      <c r="A217" s="31" t="s">
        <v>106</v>
      </c>
      <c r="B217" s="486" t="s">
        <v>189</v>
      </c>
      <c r="C217" s="267">
        <f>ROUND('1. Статистика'!N173,3)</f>
        <v>0</v>
      </c>
      <c r="D217" s="181">
        <f>ROUND('1. Статистика'!O173,3)</f>
        <v>0</v>
      </c>
      <c r="E217" s="181">
        <f>ROUND('1. Статистика'!P173,3)</f>
        <v>0</v>
      </c>
      <c r="F217" s="182">
        <f>ROUND('1. Статистика'!Q173,3)</f>
        <v>0</v>
      </c>
      <c r="G217" s="172">
        <f>ROUND(SUM(C217:F217),3)</f>
        <v>0</v>
      </c>
      <c r="H217" s="180">
        <f>ROUND(C216,3)</f>
        <v>0</v>
      </c>
      <c r="I217" s="181">
        <f>ROUND(D216,3)</f>
        <v>0</v>
      </c>
      <c r="J217" s="181">
        <f>ROUND(E216,3)</f>
        <v>0</v>
      </c>
      <c r="K217" s="182">
        <f>ROUND(F216,3)</f>
        <v>0</v>
      </c>
      <c r="L217" s="172">
        <f>ROUND(SUM(H217:K217),3)</f>
        <v>0</v>
      </c>
      <c r="M217" s="180">
        <f>ROUND(H216,3)</f>
        <v>0</v>
      </c>
      <c r="N217" s="181">
        <f>ROUND(I216,3)</f>
        <v>0</v>
      </c>
      <c r="O217" s="181">
        <f>ROUND(J216,3)</f>
        <v>0</v>
      </c>
      <c r="P217" s="183">
        <f>ROUND(K216,3)</f>
        <v>0</v>
      </c>
      <c r="Q217" s="172">
        <f>ROUND(SUM(M217:P217),3)</f>
        <v>0</v>
      </c>
    </row>
    <row r="218" spans="1:17" s="25" customFormat="1" ht="28.15" customHeight="1" outlineLevel="2" x14ac:dyDescent="0.25">
      <c r="A218" s="31" t="s">
        <v>107</v>
      </c>
      <c r="B218" s="486" t="s">
        <v>189</v>
      </c>
      <c r="C218" s="503">
        <f>ROUND('2. Прогноз. Без корректировки'!C218,3)</f>
        <v>0</v>
      </c>
      <c r="D218" s="504">
        <f>ROUND('2. Прогноз. Без корректировки'!D218,3)</f>
        <v>0</v>
      </c>
      <c r="E218" s="504">
        <f>ROUND('2. Прогноз. Без корректировки'!E218,3)</f>
        <v>0</v>
      </c>
      <c r="F218" s="504">
        <f>ROUND('2. Прогноз. Без корректировки'!F218,3)</f>
        <v>0</v>
      </c>
      <c r="G218" s="172">
        <f>ROUND(SUM(C218:F218),3)</f>
        <v>0</v>
      </c>
      <c r="H218" s="504">
        <f>ROUND('2. Прогноз. Без корректировки'!H218,3)</f>
        <v>0</v>
      </c>
      <c r="I218" s="504">
        <f>ROUND('2. Прогноз. Без корректировки'!I218,3)</f>
        <v>0</v>
      </c>
      <c r="J218" s="504">
        <f>ROUND('2. Прогноз. Без корректировки'!J218,3)</f>
        <v>0</v>
      </c>
      <c r="K218" s="504">
        <f>ROUND('2. Прогноз. Без корректировки'!K218,3)</f>
        <v>0</v>
      </c>
      <c r="L218" s="172">
        <f>ROUND(SUM(H218:K218),3)</f>
        <v>0</v>
      </c>
      <c r="M218" s="504">
        <f>ROUND('2. Прогноз. Без корректировки'!M218,3)</f>
        <v>0</v>
      </c>
      <c r="N218" s="504">
        <f>ROUND('2. Прогноз. Без корректировки'!N218,3)</f>
        <v>0</v>
      </c>
      <c r="O218" s="504">
        <f>ROUND('2. Прогноз. Без корректировки'!O218,3)</f>
        <v>0</v>
      </c>
      <c r="P218" s="504">
        <f>ROUND('2. Прогноз. Без корректировки'!P218,3)</f>
        <v>0</v>
      </c>
      <c r="Q218" s="172">
        <f>ROUND(SUM(M218:P218),3)</f>
        <v>0</v>
      </c>
    </row>
    <row r="219" spans="1:17" ht="14.65" customHeight="1" outlineLevel="1" x14ac:dyDescent="0.25">
      <c r="A219" s="30" t="s">
        <v>9</v>
      </c>
      <c r="B219" s="485" t="s">
        <v>189</v>
      </c>
      <c r="C219" s="265">
        <f t="shared" ref="C219:Q219" si="48">ROUND(C220+C221,3)</f>
        <v>0</v>
      </c>
      <c r="D219" s="166">
        <f t="shared" si="48"/>
        <v>1.1870000000000001</v>
      </c>
      <c r="E219" s="166">
        <f t="shared" si="48"/>
        <v>0.1</v>
      </c>
      <c r="F219" s="167">
        <f t="shared" si="48"/>
        <v>1.036</v>
      </c>
      <c r="G219" s="244">
        <f t="shared" si="48"/>
        <v>2.323</v>
      </c>
      <c r="H219" s="165">
        <f t="shared" si="48"/>
        <v>0</v>
      </c>
      <c r="I219" s="166">
        <f t="shared" si="48"/>
        <v>1.1870000000000001</v>
      </c>
      <c r="J219" s="166">
        <f t="shared" si="48"/>
        <v>0.1</v>
      </c>
      <c r="K219" s="167">
        <f t="shared" si="48"/>
        <v>1.036</v>
      </c>
      <c r="L219" s="244">
        <f t="shared" si="48"/>
        <v>2.323</v>
      </c>
      <c r="M219" s="165">
        <f t="shared" si="48"/>
        <v>0</v>
      </c>
      <c r="N219" s="166">
        <f t="shared" si="48"/>
        <v>1.1870000000000001</v>
      </c>
      <c r="O219" s="166">
        <f t="shared" si="48"/>
        <v>0.1</v>
      </c>
      <c r="P219" s="168">
        <f t="shared" si="48"/>
        <v>1.036</v>
      </c>
      <c r="Q219" s="244">
        <f t="shared" si="48"/>
        <v>2.323</v>
      </c>
    </row>
    <row r="220" spans="1:17" s="25" customFormat="1" ht="28.15" customHeight="1" outlineLevel="2" x14ac:dyDescent="0.25">
      <c r="A220" s="31" t="s">
        <v>106</v>
      </c>
      <c r="B220" s="486" t="s">
        <v>189</v>
      </c>
      <c r="C220" s="267">
        <f>ROUND('1. Статистика'!N174,3)</f>
        <v>0</v>
      </c>
      <c r="D220" s="181">
        <f>ROUND('1. Статистика'!O174,3)</f>
        <v>1.1870000000000001</v>
      </c>
      <c r="E220" s="181">
        <f>ROUND('1. Статистика'!P174,3)</f>
        <v>0.1</v>
      </c>
      <c r="F220" s="182">
        <f>ROUND('1. Статистика'!Q174,3)</f>
        <v>1.036</v>
      </c>
      <c r="G220" s="172">
        <f>ROUND(SUM(C220:F220),3)</f>
        <v>2.323</v>
      </c>
      <c r="H220" s="180">
        <f>ROUND(C219,3)</f>
        <v>0</v>
      </c>
      <c r="I220" s="181">
        <f>ROUND(D219,3)</f>
        <v>1.1870000000000001</v>
      </c>
      <c r="J220" s="181">
        <f>ROUND(E219,3)</f>
        <v>0.1</v>
      </c>
      <c r="K220" s="182">
        <f>ROUND(F219,3)</f>
        <v>1.036</v>
      </c>
      <c r="L220" s="172">
        <f>ROUND(SUM(H220:K220),3)</f>
        <v>2.323</v>
      </c>
      <c r="M220" s="180">
        <f>ROUND(H219,3)</f>
        <v>0</v>
      </c>
      <c r="N220" s="181">
        <f>ROUND(I219,3)</f>
        <v>1.1870000000000001</v>
      </c>
      <c r="O220" s="181">
        <f>ROUND(J219,3)</f>
        <v>0.1</v>
      </c>
      <c r="P220" s="183">
        <f>ROUND(K219,3)</f>
        <v>1.036</v>
      </c>
      <c r="Q220" s="172">
        <f>ROUND(SUM(M220:P220),3)</f>
        <v>2.323</v>
      </c>
    </row>
    <row r="221" spans="1:17" s="25" customFormat="1" ht="28.15" customHeight="1" outlineLevel="2" x14ac:dyDescent="0.25">
      <c r="A221" s="31" t="s">
        <v>107</v>
      </c>
      <c r="B221" s="486" t="s">
        <v>189</v>
      </c>
      <c r="C221" s="503">
        <f>ROUND('2. Прогноз. Без корректировки'!C221,3)</f>
        <v>0</v>
      </c>
      <c r="D221" s="504">
        <f>ROUND('2. Прогноз. Без корректировки'!D221,3)</f>
        <v>0</v>
      </c>
      <c r="E221" s="504">
        <f>ROUND('2. Прогноз. Без корректировки'!E221,3)</f>
        <v>0</v>
      </c>
      <c r="F221" s="504">
        <f>ROUND('2. Прогноз. Без корректировки'!F221,3)</f>
        <v>0</v>
      </c>
      <c r="G221" s="172">
        <f>ROUND(SUM(C221:F221),3)</f>
        <v>0</v>
      </c>
      <c r="H221" s="504">
        <f>ROUND('2. Прогноз. Без корректировки'!H221,3)</f>
        <v>0</v>
      </c>
      <c r="I221" s="504">
        <f>ROUND('2. Прогноз. Без корректировки'!I221,3)</f>
        <v>0</v>
      </c>
      <c r="J221" s="504">
        <f>ROUND('2. Прогноз. Без корректировки'!J221,3)</f>
        <v>0</v>
      </c>
      <c r="K221" s="504">
        <f>ROUND('2. Прогноз. Без корректировки'!K221,3)</f>
        <v>0</v>
      </c>
      <c r="L221" s="172">
        <f>ROUND(SUM(H221:K221),3)</f>
        <v>0</v>
      </c>
      <c r="M221" s="504">
        <f>ROUND('2. Прогноз. Без корректировки'!M221,3)</f>
        <v>0</v>
      </c>
      <c r="N221" s="504">
        <f>ROUND('2. Прогноз. Без корректировки'!N221,3)</f>
        <v>0</v>
      </c>
      <c r="O221" s="504">
        <f>ROUND('2. Прогноз. Без корректировки'!O221,3)</f>
        <v>0</v>
      </c>
      <c r="P221" s="504">
        <f>ROUND('2. Прогноз. Без корректировки'!P221,3)</f>
        <v>0</v>
      </c>
      <c r="Q221" s="172">
        <f>ROUND(SUM(M221:P221),3)</f>
        <v>0</v>
      </c>
    </row>
    <row r="222" spans="1:17" ht="14.65" customHeight="1" outlineLevel="1" x14ac:dyDescent="0.25">
      <c r="A222" s="30" t="s">
        <v>10</v>
      </c>
      <c r="B222" s="485" t="s">
        <v>189</v>
      </c>
      <c r="C222" s="265">
        <f t="shared" ref="C222:Q222" si="49">ROUND(C223+C224,3)</f>
        <v>0.17</v>
      </c>
      <c r="D222" s="166">
        <f t="shared" si="49"/>
        <v>0</v>
      </c>
      <c r="E222" s="166">
        <f t="shared" si="49"/>
        <v>0</v>
      </c>
      <c r="F222" s="167">
        <f t="shared" si="49"/>
        <v>0</v>
      </c>
      <c r="G222" s="244">
        <f t="shared" si="49"/>
        <v>0.17</v>
      </c>
      <c r="H222" s="165">
        <f t="shared" si="49"/>
        <v>0.17</v>
      </c>
      <c r="I222" s="166">
        <f t="shared" si="49"/>
        <v>0</v>
      </c>
      <c r="J222" s="166">
        <f t="shared" si="49"/>
        <v>0</v>
      </c>
      <c r="K222" s="167">
        <f t="shared" si="49"/>
        <v>0</v>
      </c>
      <c r="L222" s="244">
        <f t="shared" si="49"/>
        <v>0.17</v>
      </c>
      <c r="M222" s="165">
        <f t="shared" si="49"/>
        <v>0.17</v>
      </c>
      <c r="N222" s="166">
        <f t="shared" si="49"/>
        <v>0</v>
      </c>
      <c r="O222" s="166">
        <f t="shared" si="49"/>
        <v>0</v>
      </c>
      <c r="P222" s="168">
        <f t="shared" si="49"/>
        <v>0</v>
      </c>
      <c r="Q222" s="244">
        <f t="shared" si="49"/>
        <v>0.17</v>
      </c>
    </row>
    <row r="223" spans="1:17" s="25" customFormat="1" ht="28.15" customHeight="1" outlineLevel="2" x14ac:dyDescent="0.25">
      <c r="A223" s="31" t="s">
        <v>106</v>
      </c>
      <c r="B223" s="486" t="s">
        <v>189</v>
      </c>
      <c r="C223" s="267">
        <f>ROUND('1. Статистика'!N175,3)</f>
        <v>0.17</v>
      </c>
      <c r="D223" s="181">
        <f>ROUND('1. Статистика'!O175,3)</f>
        <v>0</v>
      </c>
      <c r="E223" s="181">
        <f>ROUND('1. Статистика'!P175,3)</f>
        <v>0</v>
      </c>
      <c r="F223" s="182">
        <f>ROUND('1. Статистика'!Q175,3)</f>
        <v>0</v>
      </c>
      <c r="G223" s="172">
        <f>ROUND(SUM(C223:F223),3)</f>
        <v>0.17</v>
      </c>
      <c r="H223" s="180">
        <f>ROUND(C222,3)</f>
        <v>0.17</v>
      </c>
      <c r="I223" s="181">
        <f>ROUND(D222,3)</f>
        <v>0</v>
      </c>
      <c r="J223" s="181">
        <f>ROUND(E222,3)</f>
        <v>0</v>
      </c>
      <c r="K223" s="182">
        <f>ROUND(F222,3)</f>
        <v>0</v>
      </c>
      <c r="L223" s="172">
        <f>ROUND(SUM(H223:K223),3)</f>
        <v>0.17</v>
      </c>
      <c r="M223" s="180">
        <f>ROUND(H222,3)</f>
        <v>0.17</v>
      </c>
      <c r="N223" s="181">
        <f>ROUND(I222,3)</f>
        <v>0</v>
      </c>
      <c r="O223" s="181">
        <f>ROUND(J222,3)</f>
        <v>0</v>
      </c>
      <c r="P223" s="183">
        <f>ROUND(K222,3)</f>
        <v>0</v>
      </c>
      <c r="Q223" s="172">
        <f>ROUND(SUM(M223:P223),3)</f>
        <v>0.17</v>
      </c>
    </row>
    <row r="224" spans="1:17" s="25" customFormat="1" ht="28.15" customHeight="1" outlineLevel="2" x14ac:dyDescent="0.25">
      <c r="A224" s="31" t="s">
        <v>107</v>
      </c>
      <c r="B224" s="486" t="s">
        <v>189</v>
      </c>
      <c r="C224" s="503">
        <f>ROUND('2. Прогноз. Без корректировки'!C224,3)</f>
        <v>0</v>
      </c>
      <c r="D224" s="504">
        <f>ROUND('2. Прогноз. Без корректировки'!D224,3)</f>
        <v>0</v>
      </c>
      <c r="E224" s="504">
        <f>ROUND('2. Прогноз. Без корректировки'!E224,3)</f>
        <v>0</v>
      </c>
      <c r="F224" s="504">
        <f>ROUND('2. Прогноз. Без корректировки'!F224,3)</f>
        <v>0</v>
      </c>
      <c r="G224" s="172">
        <f>ROUND(SUM(C224:F224),3)</f>
        <v>0</v>
      </c>
      <c r="H224" s="504">
        <f>ROUND('2. Прогноз. Без корректировки'!H224,3)</f>
        <v>0</v>
      </c>
      <c r="I224" s="504">
        <f>ROUND('2. Прогноз. Без корректировки'!I224,3)</f>
        <v>0</v>
      </c>
      <c r="J224" s="504">
        <f>ROUND('2. Прогноз. Без корректировки'!J224,3)</f>
        <v>0</v>
      </c>
      <c r="K224" s="504">
        <f>ROUND('2. Прогноз. Без корректировки'!K224,3)</f>
        <v>0</v>
      </c>
      <c r="L224" s="172">
        <f>ROUND(SUM(H224:K224),3)</f>
        <v>0</v>
      </c>
      <c r="M224" s="504">
        <f>ROUND('2. Прогноз. Без корректировки'!M224,3)</f>
        <v>0</v>
      </c>
      <c r="N224" s="504">
        <f>ROUND('2. Прогноз. Без корректировки'!N224,3)</f>
        <v>0</v>
      </c>
      <c r="O224" s="504">
        <f>ROUND('2. Прогноз. Без корректировки'!O224,3)</f>
        <v>0</v>
      </c>
      <c r="P224" s="504">
        <f>ROUND('2. Прогноз. Без корректировки'!P224,3)</f>
        <v>0</v>
      </c>
      <c r="Q224" s="172">
        <f>ROUND(SUM(M224:P224),3)</f>
        <v>0</v>
      </c>
    </row>
    <row r="225" spans="1:17" s="36" customFormat="1" x14ac:dyDescent="0.25">
      <c r="A225" s="254" t="s">
        <v>108</v>
      </c>
      <c r="B225" s="488" t="s">
        <v>189</v>
      </c>
      <c r="C225" s="264">
        <f t="shared" ref="C225:Q225" si="50">ROUND(SUM(C226:C236),3)</f>
        <v>5.4</v>
      </c>
      <c r="D225" s="239">
        <f t="shared" si="50"/>
        <v>6.1</v>
      </c>
      <c r="E225" s="239">
        <f t="shared" si="50"/>
        <v>3.96</v>
      </c>
      <c r="F225" s="240">
        <f t="shared" si="50"/>
        <v>10.54</v>
      </c>
      <c r="G225" s="160">
        <f t="shared" si="50"/>
        <v>26</v>
      </c>
      <c r="H225" s="238">
        <f t="shared" si="50"/>
        <v>5.4</v>
      </c>
      <c r="I225" s="239">
        <f t="shared" si="50"/>
        <v>6.1</v>
      </c>
      <c r="J225" s="239">
        <f t="shared" si="50"/>
        <v>3.96</v>
      </c>
      <c r="K225" s="240">
        <f t="shared" si="50"/>
        <v>10.54</v>
      </c>
      <c r="L225" s="160">
        <f t="shared" si="50"/>
        <v>26</v>
      </c>
      <c r="M225" s="238">
        <f t="shared" si="50"/>
        <v>7.4</v>
      </c>
      <c r="N225" s="239">
        <f t="shared" si="50"/>
        <v>7.9</v>
      </c>
      <c r="O225" s="239">
        <f t="shared" si="50"/>
        <v>5.79</v>
      </c>
      <c r="P225" s="241">
        <f t="shared" si="50"/>
        <v>4.91</v>
      </c>
      <c r="Q225" s="160">
        <f t="shared" si="50"/>
        <v>26</v>
      </c>
    </row>
    <row r="226" spans="1:17" ht="14.65" customHeight="1" outlineLevel="1" x14ac:dyDescent="0.25">
      <c r="A226" s="32" t="s">
        <v>0</v>
      </c>
      <c r="B226" s="485" t="s">
        <v>189</v>
      </c>
      <c r="C226" s="263">
        <f>ROUND(C238+C294+C350,3)</f>
        <v>2.5</v>
      </c>
      <c r="D226" s="162">
        <f>ROUND(D238+D294+D350,3)</f>
        <v>2.4</v>
      </c>
      <c r="E226" s="162">
        <f>ROUND(E238+E294+E350,3)</f>
        <v>2.06</v>
      </c>
      <c r="F226" s="163">
        <f>ROUND(F238+F294+F350,3)</f>
        <v>9.1</v>
      </c>
      <c r="G226" s="244">
        <f t="shared" ref="G226:G236" si="51">ROUND(SUM(C226:F226),3)</f>
        <v>16.059999999999999</v>
      </c>
      <c r="H226" s="161">
        <f>ROUND(H238+H294+H350,3)</f>
        <v>2.5</v>
      </c>
      <c r="I226" s="162">
        <f>ROUND(I238+I294+I350,3)</f>
        <v>2.4</v>
      </c>
      <c r="J226" s="162">
        <f>ROUND(J238+J294+J350,3)</f>
        <v>2.06</v>
      </c>
      <c r="K226" s="163">
        <f>ROUND(K238+K294+K350,3)</f>
        <v>9.1</v>
      </c>
      <c r="L226" s="244">
        <f t="shared" ref="L226:L236" si="52">ROUND(SUM(H226:K226),3)</f>
        <v>16.059999999999999</v>
      </c>
      <c r="M226" s="161">
        <f>ROUND(M238+M294+M350,3)</f>
        <v>3.1</v>
      </c>
      <c r="N226" s="162">
        <f>ROUND(N238+N294+N350,3)</f>
        <v>2.95</v>
      </c>
      <c r="O226" s="162">
        <f>ROUND(O238+O294+O350,3)</f>
        <v>2.41</v>
      </c>
      <c r="P226" s="164">
        <f>ROUND(P238+P294+P350,3)</f>
        <v>2.54</v>
      </c>
      <c r="Q226" s="244">
        <f t="shared" ref="Q226:Q236" si="53">ROUND(SUM(M226:P226),3)</f>
        <v>11</v>
      </c>
    </row>
    <row r="227" spans="1:17" ht="14.65" customHeight="1" outlineLevel="1" x14ac:dyDescent="0.25">
      <c r="A227" s="32" t="s">
        <v>1</v>
      </c>
      <c r="B227" s="485" t="s">
        <v>189</v>
      </c>
      <c r="C227" s="263">
        <f>ROUND(C243+C299+C355,3)</f>
        <v>1.9</v>
      </c>
      <c r="D227" s="162">
        <f>ROUND(D243+D299+D355,3)</f>
        <v>1.2</v>
      </c>
      <c r="E227" s="162">
        <f>ROUND(E243+E299+E355,3)</f>
        <v>0.7</v>
      </c>
      <c r="F227" s="163">
        <f>ROUND(F243+F299+F355,3)</f>
        <v>0.5</v>
      </c>
      <c r="G227" s="244">
        <f t="shared" si="51"/>
        <v>4.3</v>
      </c>
      <c r="H227" s="161">
        <f>ROUND(H243+H299+H355,3)</f>
        <v>1.9</v>
      </c>
      <c r="I227" s="162">
        <f>ROUND(I243+I299+I355,3)</f>
        <v>1.2</v>
      </c>
      <c r="J227" s="162">
        <f>ROUND(J243+J299+J355,3)</f>
        <v>0.7</v>
      </c>
      <c r="K227" s="163">
        <f>ROUND(K243+K299+K355,3)</f>
        <v>0.5</v>
      </c>
      <c r="L227" s="244">
        <f t="shared" si="52"/>
        <v>4.3</v>
      </c>
      <c r="M227" s="161">
        <f>ROUND(M243+M299+M355,3)</f>
        <v>2.2999999999999998</v>
      </c>
      <c r="N227" s="162">
        <f>ROUND(N243+N299+N355,3)</f>
        <v>1.45</v>
      </c>
      <c r="O227" s="162">
        <f>ROUND(O243+O299+O355,3)</f>
        <v>0.85</v>
      </c>
      <c r="P227" s="164">
        <f>ROUND(P243+P299+P355,3)</f>
        <v>0.73</v>
      </c>
      <c r="Q227" s="244">
        <f t="shared" si="53"/>
        <v>5.33</v>
      </c>
    </row>
    <row r="228" spans="1:17" ht="14.65" customHeight="1" outlineLevel="1" x14ac:dyDescent="0.25">
      <c r="A228" s="32" t="s">
        <v>2</v>
      </c>
      <c r="B228" s="485" t="s">
        <v>189</v>
      </c>
      <c r="C228" s="263">
        <f>ROUND(C248+C304+C360,3)</f>
        <v>0</v>
      </c>
      <c r="D228" s="162">
        <f>ROUND(D248+D304+D360,3)</f>
        <v>0</v>
      </c>
      <c r="E228" s="162">
        <f>ROUND(E248+E304+E360,3)</f>
        <v>0</v>
      </c>
      <c r="F228" s="163">
        <f>ROUND(F248+F304+F360,3)</f>
        <v>0</v>
      </c>
      <c r="G228" s="244">
        <f t="shared" si="51"/>
        <v>0</v>
      </c>
      <c r="H228" s="161">
        <f>ROUND(H248+H304+H360,3)</f>
        <v>0</v>
      </c>
      <c r="I228" s="162">
        <f>ROUND(I248+I304+I360,3)</f>
        <v>0</v>
      </c>
      <c r="J228" s="162">
        <f>ROUND(J248+J304+J360,3)</f>
        <v>0</v>
      </c>
      <c r="K228" s="163">
        <f>ROUND(K248+K304+K360,3)</f>
        <v>0</v>
      </c>
      <c r="L228" s="244">
        <f t="shared" si="52"/>
        <v>0</v>
      </c>
      <c r="M228" s="161">
        <f>ROUND(M248+M304+M360,3)</f>
        <v>0</v>
      </c>
      <c r="N228" s="162">
        <f>ROUND(N248+N304+N360,3)</f>
        <v>0</v>
      </c>
      <c r="O228" s="162">
        <f>ROUND(O248+O304+O360,3)</f>
        <v>0</v>
      </c>
      <c r="P228" s="164">
        <f>ROUND(P248+P304+P360,3)</f>
        <v>0</v>
      </c>
      <c r="Q228" s="244">
        <f t="shared" si="53"/>
        <v>0</v>
      </c>
    </row>
    <row r="229" spans="1:17" ht="14.65" customHeight="1" outlineLevel="1" x14ac:dyDescent="0.25">
      <c r="A229" s="32" t="s">
        <v>3</v>
      </c>
      <c r="B229" s="485" t="s">
        <v>189</v>
      </c>
      <c r="C229" s="263">
        <f>ROUND(C253+C309+C365,3)</f>
        <v>0</v>
      </c>
      <c r="D229" s="162">
        <f>ROUND(D253+D309+D365,3)</f>
        <v>0</v>
      </c>
      <c r="E229" s="162">
        <f>ROUND(E253+E309+E365,3)</f>
        <v>0</v>
      </c>
      <c r="F229" s="163">
        <f>ROUND(F253+F309+F365,3)</f>
        <v>0</v>
      </c>
      <c r="G229" s="244">
        <f t="shared" si="51"/>
        <v>0</v>
      </c>
      <c r="H229" s="161">
        <f>ROUND(H253+H309+H365,3)</f>
        <v>0</v>
      </c>
      <c r="I229" s="162">
        <f>ROUND(I253+I309+I365,3)</f>
        <v>0</v>
      </c>
      <c r="J229" s="162">
        <f>ROUND(J253+J309+J365,3)</f>
        <v>0</v>
      </c>
      <c r="K229" s="163">
        <f>ROUND(K253+K309+K365,3)</f>
        <v>0</v>
      </c>
      <c r="L229" s="244">
        <f t="shared" si="52"/>
        <v>0</v>
      </c>
      <c r="M229" s="161">
        <f>ROUND(M253+M309+M365,3)</f>
        <v>0</v>
      </c>
      <c r="N229" s="162">
        <f>ROUND(N253+N309+N365,3)</f>
        <v>0</v>
      </c>
      <c r="O229" s="162">
        <f>ROUND(O253+O309+O365,3)</f>
        <v>0</v>
      </c>
      <c r="P229" s="164">
        <f>ROUND(P253+P309+P365,3)</f>
        <v>0</v>
      </c>
      <c r="Q229" s="244">
        <f t="shared" si="53"/>
        <v>0</v>
      </c>
    </row>
    <row r="230" spans="1:17" ht="14.65" customHeight="1" outlineLevel="1" x14ac:dyDescent="0.25">
      <c r="A230" s="32" t="s">
        <v>4</v>
      </c>
      <c r="B230" s="485" t="s">
        <v>189</v>
      </c>
      <c r="C230" s="263">
        <f>ROUND(C258+C314+C370,3)</f>
        <v>0</v>
      </c>
      <c r="D230" s="162">
        <f>ROUND(D258+D314+D370,3)</f>
        <v>0</v>
      </c>
      <c r="E230" s="162">
        <f>ROUND(E258+E314+E370,3)</f>
        <v>0</v>
      </c>
      <c r="F230" s="163">
        <f>ROUND(F258+F314+F370,3)</f>
        <v>0</v>
      </c>
      <c r="G230" s="244">
        <f t="shared" si="51"/>
        <v>0</v>
      </c>
      <c r="H230" s="161">
        <f>ROUND(H258+H314+H370,3)</f>
        <v>0</v>
      </c>
      <c r="I230" s="162">
        <f>ROUND(I258+I314+I370,3)</f>
        <v>0</v>
      </c>
      <c r="J230" s="162">
        <f>ROUND(J258+J314+J370,3)</f>
        <v>0</v>
      </c>
      <c r="K230" s="163">
        <f>ROUND(K258+K314+K370,3)</f>
        <v>0</v>
      </c>
      <c r="L230" s="244">
        <f t="shared" si="52"/>
        <v>0</v>
      </c>
      <c r="M230" s="161">
        <f>ROUND(M258+M314+M370,3)</f>
        <v>0</v>
      </c>
      <c r="N230" s="162">
        <f>ROUND(N258+N314+N370,3)</f>
        <v>0</v>
      </c>
      <c r="O230" s="162">
        <f>ROUND(O258+O314+O370,3)</f>
        <v>0</v>
      </c>
      <c r="P230" s="164">
        <f>ROUND(P258+P314+P370,3)</f>
        <v>0</v>
      </c>
      <c r="Q230" s="244">
        <f t="shared" si="53"/>
        <v>0</v>
      </c>
    </row>
    <row r="231" spans="1:17" ht="14.65" customHeight="1" outlineLevel="1" x14ac:dyDescent="0.25">
      <c r="A231" s="32" t="s">
        <v>5</v>
      </c>
      <c r="B231" s="485" t="s">
        <v>189</v>
      </c>
      <c r="C231" s="263">
        <f>ROUND(C263+C319+C375,3)</f>
        <v>0</v>
      </c>
      <c r="D231" s="162">
        <f>ROUND(D263+D319+D375,3)</f>
        <v>0</v>
      </c>
      <c r="E231" s="162">
        <f>ROUND(E263+E319+E375,3)</f>
        <v>0</v>
      </c>
      <c r="F231" s="163">
        <f>ROUND(F263+F319+F375,3)</f>
        <v>0</v>
      </c>
      <c r="G231" s="244">
        <f t="shared" si="51"/>
        <v>0</v>
      </c>
      <c r="H231" s="161">
        <f>ROUND(H263+H319+H375,3)</f>
        <v>0</v>
      </c>
      <c r="I231" s="162">
        <f>ROUND(I263+I319+I375,3)</f>
        <v>0</v>
      </c>
      <c r="J231" s="162">
        <f>ROUND(J263+J319+J375,3)</f>
        <v>0</v>
      </c>
      <c r="K231" s="163">
        <f>ROUND(K263+K319+K375,3)</f>
        <v>0</v>
      </c>
      <c r="L231" s="244">
        <f t="shared" si="52"/>
        <v>0</v>
      </c>
      <c r="M231" s="161">
        <f>ROUND(M263+M319+M375,3)</f>
        <v>0</v>
      </c>
      <c r="N231" s="162">
        <f>ROUND(N263+N319+N375,3)</f>
        <v>0</v>
      </c>
      <c r="O231" s="162">
        <f>ROUND(O263+O319+O375,3)</f>
        <v>0</v>
      </c>
      <c r="P231" s="164">
        <f>ROUND(P263+P319+P375,3)</f>
        <v>0</v>
      </c>
      <c r="Q231" s="244">
        <f t="shared" si="53"/>
        <v>0</v>
      </c>
    </row>
    <row r="232" spans="1:17" ht="14.65" customHeight="1" outlineLevel="1" x14ac:dyDescent="0.25">
      <c r="A232" s="32" t="s">
        <v>6</v>
      </c>
      <c r="B232" s="485" t="s">
        <v>189</v>
      </c>
      <c r="C232" s="263">
        <f>ROUND(C268+C324+C380,3)</f>
        <v>0</v>
      </c>
      <c r="D232" s="162">
        <f>ROUND(D268+D324+D380,3)</f>
        <v>0</v>
      </c>
      <c r="E232" s="162">
        <f>ROUND(E268+E324+E380,3)</f>
        <v>0</v>
      </c>
      <c r="F232" s="163">
        <f>ROUND(F268+F324+F380,3)</f>
        <v>0</v>
      </c>
      <c r="G232" s="244">
        <f t="shared" si="51"/>
        <v>0</v>
      </c>
      <c r="H232" s="161">
        <f>ROUND(H268+H324+H380,3)</f>
        <v>0</v>
      </c>
      <c r="I232" s="162">
        <f>ROUND(I268+I324+I380,3)</f>
        <v>0</v>
      </c>
      <c r="J232" s="162">
        <f>ROUND(J268+J324+J380,3)</f>
        <v>0</v>
      </c>
      <c r="K232" s="163">
        <f>ROUND(K268+K324+K380,3)</f>
        <v>0</v>
      </c>
      <c r="L232" s="244">
        <f t="shared" si="52"/>
        <v>0</v>
      </c>
      <c r="M232" s="161">
        <f>ROUND(M268+M324+M380,3)</f>
        <v>0</v>
      </c>
      <c r="N232" s="162">
        <f>ROUND(N268+N324+N380,3)</f>
        <v>0</v>
      </c>
      <c r="O232" s="162">
        <f>ROUND(O268+O324+O380,3)</f>
        <v>0</v>
      </c>
      <c r="P232" s="164">
        <f>ROUND(P268+P324+P380,3)</f>
        <v>0</v>
      </c>
      <c r="Q232" s="244">
        <f t="shared" si="53"/>
        <v>0</v>
      </c>
    </row>
    <row r="233" spans="1:17" ht="14.65" customHeight="1" outlineLevel="1" x14ac:dyDescent="0.25">
      <c r="A233" s="32" t="s">
        <v>7</v>
      </c>
      <c r="B233" s="485" t="s">
        <v>189</v>
      </c>
      <c r="C233" s="263">
        <f>ROUND(C273+C329+C385,3)</f>
        <v>1</v>
      </c>
      <c r="D233" s="162">
        <f>ROUND(D273+D329+D385,3)</f>
        <v>2.5</v>
      </c>
      <c r="E233" s="162">
        <f>ROUND(E273+E329+E385,3)</f>
        <v>1.2</v>
      </c>
      <c r="F233" s="163">
        <f>ROUND(F273+F329+F385,3)</f>
        <v>0.94</v>
      </c>
      <c r="G233" s="244">
        <f t="shared" si="51"/>
        <v>5.64</v>
      </c>
      <c r="H233" s="161">
        <f>ROUND(H273+H329+H385,3)</f>
        <v>1</v>
      </c>
      <c r="I233" s="162">
        <f>ROUND(I273+I329+I385,3)</f>
        <v>2.5</v>
      </c>
      <c r="J233" s="162">
        <f>ROUND(J273+J329+J385,3)</f>
        <v>1.2</v>
      </c>
      <c r="K233" s="163">
        <f>ROUND(K273+K329+K385,3)</f>
        <v>0.94</v>
      </c>
      <c r="L233" s="244">
        <f t="shared" si="52"/>
        <v>5.64</v>
      </c>
      <c r="M233" s="161">
        <f>ROUND(M273+M329+M385,3)</f>
        <v>2</v>
      </c>
      <c r="N233" s="162">
        <f>ROUND(N273+N329+N385,3)</f>
        <v>3.5</v>
      </c>
      <c r="O233" s="162">
        <f>ROUND(O273+O329+O385,3)</f>
        <v>2.5299999999999998</v>
      </c>
      <c r="P233" s="164">
        <f>ROUND(P273+P329+P385,3)</f>
        <v>1.64</v>
      </c>
      <c r="Q233" s="244">
        <f t="shared" si="53"/>
        <v>9.67</v>
      </c>
    </row>
    <row r="234" spans="1:17" ht="14.65" customHeight="1" outlineLevel="1" x14ac:dyDescent="0.25">
      <c r="A234" s="32" t="s">
        <v>8</v>
      </c>
      <c r="B234" s="485" t="s">
        <v>189</v>
      </c>
      <c r="C234" s="263">
        <f>ROUND(C278+C334+C390,3)</f>
        <v>0</v>
      </c>
      <c r="D234" s="162">
        <f>ROUND(D278+D334+D390,3)</f>
        <v>0</v>
      </c>
      <c r="E234" s="162">
        <f>ROUND(E278+E334+E390,3)</f>
        <v>0</v>
      </c>
      <c r="F234" s="163">
        <f>ROUND(F278+F334+F390,3)</f>
        <v>0</v>
      </c>
      <c r="G234" s="244">
        <f t="shared" si="51"/>
        <v>0</v>
      </c>
      <c r="H234" s="161">
        <f>ROUND(H278+H334+H390,3)</f>
        <v>0</v>
      </c>
      <c r="I234" s="162">
        <f>ROUND(I278+I334+I390,3)</f>
        <v>0</v>
      </c>
      <c r="J234" s="162">
        <f>ROUND(J278+J334+J390,3)</f>
        <v>0</v>
      </c>
      <c r="K234" s="163">
        <f>ROUND(K278+K334+K390,3)</f>
        <v>0</v>
      </c>
      <c r="L234" s="244">
        <f t="shared" si="52"/>
        <v>0</v>
      </c>
      <c r="M234" s="161">
        <f>ROUND(M278+M334+M390,3)</f>
        <v>0</v>
      </c>
      <c r="N234" s="162">
        <f>ROUND(N278+N334+N390,3)</f>
        <v>0</v>
      </c>
      <c r="O234" s="162">
        <f>ROUND(O278+O334+O390,3)</f>
        <v>0</v>
      </c>
      <c r="P234" s="164">
        <f>ROUND(P278+P334+P390,3)</f>
        <v>0</v>
      </c>
      <c r="Q234" s="244">
        <f t="shared" si="53"/>
        <v>0</v>
      </c>
    </row>
    <row r="235" spans="1:17" ht="14.65" customHeight="1" outlineLevel="1" x14ac:dyDescent="0.25">
      <c r="A235" s="32" t="s">
        <v>9</v>
      </c>
      <c r="B235" s="485" t="s">
        <v>189</v>
      </c>
      <c r="C235" s="263">
        <f>ROUND(C283+C339+C395,3)</f>
        <v>0</v>
      </c>
      <c r="D235" s="162">
        <f>ROUND(D283+D339+D395,3)</f>
        <v>0</v>
      </c>
      <c r="E235" s="162">
        <f>ROUND(E283+E339+E395,3)</f>
        <v>0</v>
      </c>
      <c r="F235" s="163">
        <f>ROUND(F283+F339+F395,3)</f>
        <v>0</v>
      </c>
      <c r="G235" s="244">
        <f t="shared" si="51"/>
        <v>0</v>
      </c>
      <c r="H235" s="161">
        <f>ROUND(H283+H339+H395,3)</f>
        <v>0</v>
      </c>
      <c r="I235" s="162">
        <f>ROUND(I283+I339+I395,3)</f>
        <v>0</v>
      </c>
      <c r="J235" s="162">
        <f>ROUND(J283+J339+J395,3)</f>
        <v>0</v>
      </c>
      <c r="K235" s="163">
        <f>ROUND(K283+K339+K395,3)</f>
        <v>0</v>
      </c>
      <c r="L235" s="244">
        <f t="shared" si="52"/>
        <v>0</v>
      </c>
      <c r="M235" s="161">
        <f>ROUND(M283+M339+M395,3)</f>
        <v>0</v>
      </c>
      <c r="N235" s="162">
        <f>ROUND(N283+N339+N395,3)</f>
        <v>0</v>
      </c>
      <c r="O235" s="162">
        <f>ROUND(O283+O339+O395,3)</f>
        <v>0</v>
      </c>
      <c r="P235" s="164">
        <f>ROUND(P283+P339+P395,3)</f>
        <v>0</v>
      </c>
      <c r="Q235" s="244">
        <f t="shared" si="53"/>
        <v>0</v>
      </c>
    </row>
    <row r="236" spans="1:17" ht="14.65" customHeight="1" outlineLevel="1" x14ac:dyDescent="0.25">
      <c r="A236" s="32" t="s">
        <v>10</v>
      </c>
      <c r="B236" s="485" t="s">
        <v>189</v>
      </c>
      <c r="C236" s="263">
        <f>ROUND(C288+C344+C400,3)</f>
        <v>0</v>
      </c>
      <c r="D236" s="162">
        <f>ROUND(D288+D344+D400,3)</f>
        <v>0</v>
      </c>
      <c r="E236" s="162">
        <f>ROUND(E288+E344+E400,3)</f>
        <v>0</v>
      </c>
      <c r="F236" s="163">
        <f>ROUND(F288+F344+F400,3)</f>
        <v>0</v>
      </c>
      <c r="G236" s="244">
        <f t="shared" si="51"/>
        <v>0</v>
      </c>
      <c r="H236" s="161">
        <f>ROUND(H288+H344+H400,3)</f>
        <v>0</v>
      </c>
      <c r="I236" s="162">
        <f>ROUND(I288+I344+I400,3)</f>
        <v>0</v>
      </c>
      <c r="J236" s="162">
        <f>ROUND(J288+J344+J400,3)</f>
        <v>0</v>
      </c>
      <c r="K236" s="163">
        <f>ROUND(K288+K344+K400,3)</f>
        <v>0</v>
      </c>
      <c r="L236" s="244">
        <f t="shared" si="52"/>
        <v>0</v>
      </c>
      <c r="M236" s="161">
        <f>ROUND(M288+M344+M400,3)</f>
        <v>0</v>
      </c>
      <c r="N236" s="162">
        <f>ROUND(N288+N344+N400,3)</f>
        <v>0</v>
      </c>
      <c r="O236" s="162">
        <f>ROUND(O288+O344+O400,3)</f>
        <v>0</v>
      </c>
      <c r="P236" s="164">
        <f>ROUND(P288+P344+P400,3)</f>
        <v>0</v>
      </c>
      <c r="Q236" s="244">
        <f t="shared" si="53"/>
        <v>0</v>
      </c>
    </row>
    <row r="237" spans="1:17" s="36" customFormat="1" x14ac:dyDescent="0.25">
      <c r="A237" s="255" t="s">
        <v>109</v>
      </c>
      <c r="B237" s="488" t="s">
        <v>189</v>
      </c>
      <c r="C237" s="264">
        <f t="shared" ref="C237:Q237" si="54">ROUND(C238+C243+C248+C253+C258+C263+C268+C273+C278+C283+C288,3)</f>
        <v>5.4</v>
      </c>
      <c r="D237" s="239">
        <f t="shared" si="54"/>
        <v>6.1</v>
      </c>
      <c r="E237" s="239">
        <f t="shared" si="54"/>
        <v>3.96</v>
      </c>
      <c r="F237" s="240">
        <f t="shared" si="54"/>
        <v>10.54</v>
      </c>
      <c r="G237" s="160">
        <f t="shared" si="54"/>
        <v>26</v>
      </c>
      <c r="H237" s="238">
        <f t="shared" si="54"/>
        <v>5.4</v>
      </c>
      <c r="I237" s="239">
        <f t="shared" si="54"/>
        <v>6.1</v>
      </c>
      <c r="J237" s="239">
        <f t="shared" si="54"/>
        <v>3.96</v>
      </c>
      <c r="K237" s="240">
        <f t="shared" si="54"/>
        <v>10.54</v>
      </c>
      <c r="L237" s="160">
        <f t="shared" si="54"/>
        <v>26</v>
      </c>
      <c r="M237" s="238">
        <f t="shared" si="54"/>
        <v>7.4</v>
      </c>
      <c r="N237" s="239">
        <f t="shared" si="54"/>
        <v>7.9</v>
      </c>
      <c r="O237" s="239">
        <f t="shared" si="54"/>
        <v>5.79</v>
      </c>
      <c r="P237" s="241">
        <f t="shared" si="54"/>
        <v>4.91</v>
      </c>
      <c r="Q237" s="160">
        <f t="shared" si="54"/>
        <v>26</v>
      </c>
    </row>
    <row r="238" spans="1:17" ht="14.65" customHeight="1" outlineLevel="1" x14ac:dyDescent="0.25">
      <c r="A238" s="30" t="s">
        <v>0</v>
      </c>
      <c r="B238" s="485" t="s">
        <v>189</v>
      </c>
      <c r="C238" s="265">
        <f t="shared" ref="C238:Q238" si="55">ROUND(C239+C240-C241+C242,3)</f>
        <v>2.5</v>
      </c>
      <c r="D238" s="166">
        <f t="shared" si="55"/>
        <v>2.4</v>
      </c>
      <c r="E238" s="166">
        <f t="shared" si="55"/>
        <v>2.06</v>
      </c>
      <c r="F238" s="167">
        <f t="shared" si="55"/>
        <v>9.1</v>
      </c>
      <c r="G238" s="244">
        <f t="shared" si="55"/>
        <v>16.059999999999999</v>
      </c>
      <c r="H238" s="165">
        <f t="shared" si="55"/>
        <v>2.5</v>
      </c>
      <c r="I238" s="166">
        <f t="shared" si="55"/>
        <v>2.4</v>
      </c>
      <c r="J238" s="166">
        <f t="shared" si="55"/>
        <v>2.06</v>
      </c>
      <c r="K238" s="167">
        <f t="shared" si="55"/>
        <v>9.1</v>
      </c>
      <c r="L238" s="244">
        <f t="shared" si="55"/>
        <v>16.059999999999999</v>
      </c>
      <c r="M238" s="165">
        <f t="shared" si="55"/>
        <v>3.1</v>
      </c>
      <c r="N238" s="166">
        <f t="shared" si="55"/>
        <v>2.95</v>
      </c>
      <c r="O238" s="166">
        <f t="shared" si="55"/>
        <v>2.41</v>
      </c>
      <c r="P238" s="168">
        <f t="shared" si="55"/>
        <v>2.54</v>
      </c>
      <c r="Q238" s="244">
        <f t="shared" si="55"/>
        <v>11</v>
      </c>
    </row>
    <row r="239" spans="1:17" s="25" customFormat="1" ht="28.15" customHeight="1" outlineLevel="3" x14ac:dyDescent="0.25">
      <c r="A239" s="31" t="s">
        <v>110</v>
      </c>
      <c r="B239" s="486" t="s">
        <v>189</v>
      </c>
      <c r="C239" s="267">
        <f>ROUND('1. Статистика'!N177,3)</f>
        <v>2.5</v>
      </c>
      <c r="D239" s="181">
        <f>ROUND('1. Статистика'!O177,3)</f>
        <v>2.4</v>
      </c>
      <c r="E239" s="181">
        <f>ROUND('1. Статистика'!P177,3)</f>
        <v>2.06</v>
      </c>
      <c r="F239" s="182">
        <f>ROUND('1. Статистика'!Q177,3)</f>
        <v>1</v>
      </c>
      <c r="G239" s="172">
        <f>ROUND(SUM(C239:F239),3)</f>
        <v>7.96</v>
      </c>
      <c r="H239" s="180">
        <f>ROUND(C238,3)</f>
        <v>2.5</v>
      </c>
      <c r="I239" s="181">
        <f>ROUND(D238,3)</f>
        <v>2.4</v>
      </c>
      <c r="J239" s="181">
        <f>ROUND(E238,3)</f>
        <v>2.06</v>
      </c>
      <c r="K239" s="182">
        <f>ROUND(F238,3)</f>
        <v>9.1</v>
      </c>
      <c r="L239" s="172">
        <f>ROUND(SUM(H239:K239),3)</f>
        <v>16.059999999999999</v>
      </c>
      <c r="M239" s="180">
        <f>ROUND(H238,3)</f>
        <v>2.5</v>
      </c>
      <c r="N239" s="181">
        <f>ROUND(I238,3)</f>
        <v>2.4</v>
      </c>
      <c r="O239" s="181">
        <f>ROUND(J238,3)</f>
        <v>2.06</v>
      </c>
      <c r="P239" s="183">
        <f>ROUND(K238,3)</f>
        <v>9.1</v>
      </c>
      <c r="Q239" s="172">
        <f>ROUND(SUM(M239:P239),3)</f>
        <v>16.059999999999999</v>
      </c>
    </row>
    <row r="240" spans="1:17" s="25" customFormat="1" ht="28.15" customHeight="1" outlineLevel="3" x14ac:dyDescent="0.25">
      <c r="A240" s="31" t="s">
        <v>111</v>
      </c>
      <c r="B240" s="486" t="s">
        <v>189</v>
      </c>
      <c r="C240" s="267">
        <f>ROUND('1. Статистика'!D62,3)</f>
        <v>0</v>
      </c>
      <c r="D240" s="181">
        <f>ROUND('1. Статистика'!E62,3)</f>
        <v>0</v>
      </c>
      <c r="E240" s="181">
        <f>ROUND('1. Статистика'!F62,3)</f>
        <v>0</v>
      </c>
      <c r="F240" s="182">
        <f>ROUND('1. Статистика'!G62,3)</f>
        <v>0</v>
      </c>
      <c r="G240" s="172">
        <f>ROUND(SUM(C240:F240),3)</f>
        <v>0</v>
      </c>
      <c r="H240" s="180">
        <f>ROUND('1. Статистика'!I62,3)</f>
        <v>0</v>
      </c>
      <c r="I240" s="181">
        <f>ROUND('1. Статистика'!J62,3)</f>
        <v>0</v>
      </c>
      <c r="J240" s="181">
        <f>ROUND('1. Статистика'!K62,3)</f>
        <v>0</v>
      </c>
      <c r="K240" s="182">
        <f>ROUND('1. Статистика'!L62,3)</f>
        <v>0</v>
      </c>
      <c r="L240" s="172">
        <f>ROUND(SUM(H240:K240),3)</f>
        <v>0</v>
      </c>
      <c r="M240" s="180">
        <f>ROUND('1. Статистика'!N62,3)</f>
        <v>0.6</v>
      </c>
      <c r="N240" s="181">
        <f>ROUND('1. Статистика'!O62,3)</f>
        <v>0.55000000000000004</v>
      </c>
      <c r="O240" s="181">
        <f>ROUND('1. Статистика'!P62,3)</f>
        <v>0.35</v>
      </c>
      <c r="P240" s="183">
        <f>ROUND('1. Статистика'!Q62,3)</f>
        <v>0.35</v>
      </c>
      <c r="Q240" s="172">
        <f>ROUND(SUM(M240:P240),3)</f>
        <v>1.85</v>
      </c>
    </row>
    <row r="241" spans="1:17" s="25" customFormat="1" ht="28.15" customHeight="1" outlineLevel="3" x14ac:dyDescent="0.25">
      <c r="A241" s="31" t="s">
        <v>112</v>
      </c>
      <c r="B241" s="486" t="s">
        <v>189</v>
      </c>
      <c r="C241" s="503">
        <f>ROUND('2. Прогноз. Без корректировки'!C241,3)</f>
        <v>0</v>
      </c>
      <c r="D241" s="504">
        <f>ROUND('2. Прогноз. Без корректировки'!D241,3)</f>
        <v>0</v>
      </c>
      <c r="E241" s="504">
        <f>ROUND('2. Прогноз. Без корректировки'!E241,3)</f>
        <v>0</v>
      </c>
      <c r="F241" s="504">
        <f>ROUND('2. Прогноз. Без корректировки'!F241,3)</f>
        <v>0</v>
      </c>
      <c r="G241" s="172">
        <f>ROUND(SUM(C241:F241),3)</f>
        <v>0</v>
      </c>
      <c r="H241" s="504">
        <f>ROUND('2. Прогноз. Без корректировки'!H241,3)</f>
        <v>0</v>
      </c>
      <c r="I241" s="504">
        <f>ROUND('2. Прогноз. Без корректировки'!I241,3)</f>
        <v>0</v>
      </c>
      <c r="J241" s="504">
        <f>ROUND('2. Прогноз. Без корректировки'!J241,3)</f>
        <v>0</v>
      </c>
      <c r="K241" s="504">
        <f>ROUND('2. Прогноз. Без корректировки'!K241,3)</f>
        <v>0</v>
      </c>
      <c r="L241" s="172">
        <f>ROUND(SUM(H241:K241),3)</f>
        <v>0</v>
      </c>
      <c r="M241" s="504">
        <f>ROUND('2. Прогноз. Без корректировки'!M241,3)</f>
        <v>0</v>
      </c>
      <c r="N241" s="505">
        <f>ROUND('2. Прогноз. Без корректировки'!N241,3)</f>
        <v>0</v>
      </c>
      <c r="O241" s="505">
        <f>ROUND('2. Прогноз. Без корректировки'!O241,3)</f>
        <v>0</v>
      </c>
      <c r="P241" s="506">
        <f>ROUND('2. Прогноз. Без корректировки'!P241,3)</f>
        <v>0</v>
      </c>
      <c r="Q241" s="172">
        <f>ROUND(SUM(M241:P241),3)</f>
        <v>0</v>
      </c>
    </row>
    <row r="242" spans="1:17" s="25" customFormat="1" ht="28.15" customHeight="1" outlineLevel="3" x14ac:dyDescent="0.25">
      <c r="A242" s="31" t="s">
        <v>113</v>
      </c>
      <c r="B242" s="486" t="s">
        <v>189</v>
      </c>
      <c r="C242" s="503">
        <f>ROUND('2. Прогноз. Без корректировки'!C242,3)</f>
        <v>0</v>
      </c>
      <c r="D242" s="504">
        <f>ROUND('2. Прогноз. Без корректировки'!D242,3)</f>
        <v>0</v>
      </c>
      <c r="E242" s="504">
        <f>ROUND('2. Прогноз. Без корректировки'!E242,3)</f>
        <v>0</v>
      </c>
      <c r="F242" s="504">
        <f>ROUND('2. Прогноз. Без корректировки'!F242,3)</f>
        <v>8.1</v>
      </c>
      <c r="G242" s="172">
        <f>ROUND(SUM(C242:F242),3)</f>
        <v>8.1</v>
      </c>
      <c r="H242" s="504">
        <f>ROUND('2. Прогноз. Без корректировки'!H242,3)</f>
        <v>0</v>
      </c>
      <c r="I242" s="504">
        <f>ROUND('2. Прогноз. Без корректировки'!I242,3)</f>
        <v>0</v>
      </c>
      <c r="J242" s="504">
        <f>ROUND('2. Прогноз. Без корректировки'!J242,3)</f>
        <v>0</v>
      </c>
      <c r="K242" s="504">
        <f>ROUND('2. Прогноз. Без корректировки'!K242,3)</f>
        <v>0</v>
      </c>
      <c r="L242" s="172">
        <f>ROUND(SUM(H242:K242),3)</f>
        <v>0</v>
      </c>
      <c r="M242" s="504">
        <f>ROUND('2. Прогноз. Без корректировки'!M242,3)</f>
        <v>0</v>
      </c>
      <c r="N242" s="504">
        <f>ROUND('2. Прогноз. Без корректировки'!N242,3)</f>
        <v>0</v>
      </c>
      <c r="O242" s="504">
        <f>ROUND('2. Прогноз. Без корректировки'!O242,3)</f>
        <v>0</v>
      </c>
      <c r="P242" s="504">
        <f>ROUND('2. Прогноз. Без корректировки'!P242,3)</f>
        <v>-6.91</v>
      </c>
      <c r="Q242" s="172">
        <f>ROUND(SUM(M242:P242),3)</f>
        <v>-6.91</v>
      </c>
    </row>
    <row r="243" spans="1:17" ht="14.65" customHeight="1" outlineLevel="1" x14ac:dyDescent="0.25">
      <c r="A243" s="30" t="s">
        <v>1</v>
      </c>
      <c r="B243" s="485" t="s">
        <v>189</v>
      </c>
      <c r="C243" s="265">
        <f t="shared" ref="C243:Q243" si="56">ROUND(C244+C245-C246+C247,3)</f>
        <v>1.9</v>
      </c>
      <c r="D243" s="166">
        <f t="shared" si="56"/>
        <v>1.2</v>
      </c>
      <c r="E243" s="166">
        <f t="shared" si="56"/>
        <v>0.7</v>
      </c>
      <c r="F243" s="167">
        <f t="shared" si="56"/>
        <v>0.5</v>
      </c>
      <c r="G243" s="244">
        <f t="shared" si="56"/>
        <v>4.3</v>
      </c>
      <c r="H243" s="165">
        <f t="shared" si="56"/>
        <v>1.9</v>
      </c>
      <c r="I243" s="166">
        <f t="shared" si="56"/>
        <v>1.2</v>
      </c>
      <c r="J243" s="166">
        <f t="shared" si="56"/>
        <v>0.7</v>
      </c>
      <c r="K243" s="167">
        <f t="shared" si="56"/>
        <v>0.5</v>
      </c>
      <c r="L243" s="244">
        <f t="shared" si="56"/>
        <v>4.3</v>
      </c>
      <c r="M243" s="165">
        <f t="shared" si="56"/>
        <v>2.2999999999999998</v>
      </c>
      <c r="N243" s="166">
        <f t="shared" si="56"/>
        <v>1.45</v>
      </c>
      <c r="O243" s="166">
        <f t="shared" si="56"/>
        <v>0.85</v>
      </c>
      <c r="P243" s="168">
        <f t="shared" si="56"/>
        <v>0.73</v>
      </c>
      <c r="Q243" s="244">
        <f t="shared" si="56"/>
        <v>5.33</v>
      </c>
    </row>
    <row r="244" spans="1:17" s="25" customFormat="1" ht="28.15" customHeight="1" outlineLevel="3" x14ac:dyDescent="0.25">
      <c r="A244" s="31" t="s">
        <v>110</v>
      </c>
      <c r="B244" s="486" t="s">
        <v>189</v>
      </c>
      <c r="C244" s="267">
        <f>ROUND('1. Статистика'!N178,3)</f>
        <v>1.9</v>
      </c>
      <c r="D244" s="181">
        <f>ROUND('1. Статистика'!O178,3)</f>
        <v>1.2</v>
      </c>
      <c r="E244" s="181">
        <f>ROUND('1. Статистика'!P178,3)</f>
        <v>0.7</v>
      </c>
      <c r="F244" s="182">
        <f>ROUND('1. Статистика'!Q178,3)</f>
        <v>0.5</v>
      </c>
      <c r="G244" s="172">
        <f>ROUND(SUM(C244:F244),3)</f>
        <v>4.3</v>
      </c>
      <c r="H244" s="180">
        <f>ROUND(C243,3)</f>
        <v>1.9</v>
      </c>
      <c r="I244" s="181">
        <f>ROUND(D243,3)</f>
        <v>1.2</v>
      </c>
      <c r="J244" s="181">
        <f>ROUND(E243,3)</f>
        <v>0.7</v>
      </c>
      <c r="K244" s="182">
        <f>ROUND(F243,3)</f>
        <v>0.5</v>
      </c>
      <c r="L244" s="172">
        <f>ROUND(SUM(H244:K244),3)</f>
        <v>4.3</v>
      </c>
      <c r="M244" s="180">
        <f>ROUND(H243,3)</f>
        <v>1.9</v>
      </c>
      <c r="N244" s="181">
        <f>ROUND(I243,3)</f>
        <v>1.2</v>
      </c>
      <c r="O244" s="181">
        <f>ROUND(J243,3)</f>
        <v>0.7</v>
      </c>
      <c r="P244" s="183">
        <f>ROUND(K243,3)</f>
        <v>0.5</v>
      </c>
      <c r="Q244" s="172">
        <f>ROUND(SUM(M244:P244),3)</f>
        <v>4.3</v>
      </c>
    </row>
    <row r="245" spans="1:17" s="25" customFormat="1" ht="28.15" customHeight="1" outlineLevel="3" x14ac:dyDescent="0.25">
      <c r="A245" s="31" t="s">
        <v>111</v>
      </c>
      <c r="B245" s="486" t="s">
        <v>189</v>
      </c>
      <c r="C245" s="267">
        <f>ROUND('1. Статистика'!D63,3)</f>
        <v>0</v>
      </c>
      <c r="D245" s="181">
        <f>ROUND('1. Статистика'!E63,3)</f>
        <v>0</v>
      </c>
      <c r="E245" s="181">
        <f>ROUND('1. Статистика'!F63,3)</f>
        <v>0</v>
      </c>
      <c r="F245" s="182">
        <f>ROUND('1. Статистика'!G63,3)</f>
        <v>0</v>
      </c>
      <c r="G245" s="172">
        <f>ROUND(SUM(C245:F245),3)</f>
        <v>0</v>
      </c>
      <c r="H245" s="180">
        <f>ROUND('1. Статистика'!I63,3)</f>
        <v>0</v>
      </c>
      <c r="I245" s="181">
        <f>ROUND('1. Статистика'!J63,3)</f>
        <v>0</v>
      </c>
      <c r="J245" s="181">
        <f>ROUND('1. Статистика'!K63,3)</f>
        <v>0</v>
      </c>
      <c r="K245" s="182">
        <f>ROUND('1. Статистика'!L63,3)</f>
        <v>0</v>
      </c>
      <c r="L245" s="172">
        <f>ROUND(SUM(H245:K245),3)</f>
        <v>0</v>
      </c>
      <c r="M245" s="180">
        <f>ROUND('1. Статистика'!N63,3)</f>
        <v>0.4</v>
      </c>
      <c r="N245" s="181">
        <f>ROUND('1. Статистика'!O63,3)</f>
        <v>0.25</v>
      </c>
      <c r="O245" s="181">
        <f>ROUND('1. Статистика'!P63,3)</f>
        <v>0.15</v>
      </c>
      <c r="P245" s="183">
        <f>ROUND('1. Статистика'!Q63,3)</f>
        <v>0.23</v>
      </c>
      <c r="Q245" s="172">
        <f>ROUND(SUM(M245:P245),3)</f>
        <v>1.03</v>
      </c>
    </row>
    <row r="246" spans="1:17" s="25" customFormat="1" ht="28.15" customHeight="1" outlineLevel="3" x14ac:dyDescent="0.25">
      <c r="A246" s="31" t="s">
        <v>112</v>
      </c>
      <c r="B246" s="486" t="s">
        <v>189</v>
      </c>
      <c r="C246" s="503">
        <f>ROUND('2. Прогноз. Без корректировки'!C246,3)</f>
        <v>0</v>
      </c>
      <c r="D246" s="504">
        <f>ROUND('2. Прогноз. Без корректировки'!D246,3)</f>
        <v>0</v>
      </c>
      <c r="E246" s="504">
        <f>ROUND('2. Прогноз. Без корректировки'!E246,3)</f>
        <v>0</v>
      </c>
      <c r="F246" s="504">
        <f>ROUND('2. Прогноз. Без корректировки'!F246,3)</f>
        <v>0</v>
      </c>
      <c r="G246" s="172">
        <f>ROUND(SUM(C246:F246),3)</f>
        <v>0</v>
      </c>
      <c r="H246" s="504">
        <f>ROUND('2. Прогноз. Без корректировки'!H246,3)</f>
        <v>0</v>
      </c>
      <c r="I246" s="504">
        <f>ROUND('2. Прогноз. Без корректировки'!I246,3)</f>
        <v>0</v>
      </c>
      <c r="J246" s="504">
        <f>ROUND('2. Прогноз. Без корректировки'!J246,3)</f>
        <v>0</v>
      </c>
      <c r="K246" s="504">
        <f>ROUND('2. Прогноз. Без корректировки'!K246,3)</f>
        <v>0</v>
      </c>
      <c r="L246" s="172">
        <f>ROUND(SUM(H246:K246),3)</f>
        <v>0</v>
      </c>
      <c r="M246" s="504">
        <f>ROUND('2. Прогноз. Без корректировки'!M246,3)</f>
        <v>0</v>
      </c>
      <c r="N246" s="504">
        <f>ROUND('2. Прогноз. Без корректировки'!N246,3)</f>
        <v>0</v>
      </c>
      <c r="O246" s="504">
        <f>ROUND('2. Прогноз. Без корректировки'!O246,3)</f>
        <v>0</v>
      </c>
      <c r="P246" s="504">
        <f>ROUND('2. Прогноз. Без корректировки'!P246,3)</f>
        <v>0</v>
      </c>
      <c r="Q246" s="172">
        <f>ROUND(SUM(M246:P246),3)</f>
        <v>0</v>
      </c>
    </row>
    <row r="247" spans="1:17" s="25" customFormat="1" ht="28.15" customHeight="1" outlineLevel="3" x14ac:dyDescent="0.25">
      <c r="A247" s="31" t="s">
        <v>113</v>
      </c>
      <c r="B247" s="486" t="s">
        <v>189</v>
      </c>
      <c r="C247" s="503">
        <f>ROUND('2. Прогноз. Без корректировки'!C247,3)</f>
        <v>0</v>
      </c>
      <c r="D247" s="504">
        <f>ROUND('2. Прогноз. Без корректировки'!D247,3)</f>
        <v>0</v>
      </c>
      <c r="E247" s="504">
        <f>ROUND('2. Прогноз. Без корректировки'!E247,3)</f>
        <v>0</v>
      </c>
      <c r="F247" s="504">
        <f>ROUND('2. Прогноз. Без корректировки'!F247,3)</f>
        <v>0</v>
      </c>
      <c r="G247" s="172">
        <f>ROUND(SUM(C247:F247),3)</f>
        <v>0</v>
      </c>
      <c r="H247" s="504">
        <f>ROUND('2. Прогноз. Без корректировки'!H247,3)</f>
        <v>0</v>
      </c>
      <c r="I247" s="504">
        <f>ROUND('2. Прогноз. Без корректировки'!I247,3)</f>
        <v>0</v>
      </c>
      <c r="J247" s="504">
        <f>ROUND('2. Прогноз. Без корректировки'!J247,3)</f>
        <v>0</v>
      </c>
      <c r="K247" s="504">
        <f>ROUND('2. Прогноз. Без корректировки'!K247,3)</f>
        <v>0</v>
      </c>
      <c r="L247" s="172">
        <f>ROUND(SUM(H247:K247),3)</f>
        <v>0</v>
      </c>
      <c r="M247" s="504">
        <f>ROUND('2. Прогноз. Без корректировки'!M247,3)</f>
        <v>0</v>
      </c>
      <c r="N247" s="504">
        <f>ROUND('2. Прогноз. Без корректировки'!N247,3)</f>
        <v>0</v>
      </c>
      <c r="O247" s="504">
        <f>ROUND('2. Прогноз. Без корректировки'!O247,3)</f>
        <v>0</v>
      </c>
      <c r="P247" s="504">
        <f>ROUND('2. Прогноз. Без корректировки'!P247,3)</f>
        <v>0</v>
      </c>
      <c r="Q247" s="172">
        <f>ROUND(SUM(M247:P247),3)</f>
        <v>0</v>
      </c>
    </row>
    <row r="248" spans="1:17" ht="14.65" customHeight="1" outlineLevel="1" x14ac:dyDescent="0.25">
      <c r="A248" s="30" t="s">
        <v>2</v>
      </c>
      <c r="B248" s="485" t="s">
        <v>189</v>
      </c>
      <c r="C248" s="265">
        <f t="shared" ref="C248:Q248" si="57">ROUND(C249+C250-C251+C252,3)</f>
        <v>0</v>
      </c>
      <c r="D248" s="166">
        <f t="shared" si="57"/>
        <v>0</v>
      </c>
      <c r="E248" s="166">
        <f t="shared" si="57"/>
        <v>0</v>
      </c>
      <c r="F248" s="167">
        <f t="shared" si="57"/>
        <v>0</v>
      </c>
      <c r="G248" s="244">
        <f t="shared" si="57"/>
        <v>0</v>
      </c>
      <c r="H248" s="165">
        <f t="shared" si="57"/>
        <v>0</v>
      </c>
      <c r="I248" s="166">
        <f t="shared" si="57"/>
        <v>0</v>
      </c>
      <c r="J248" s="166">
        <f t="shared" si="57"/>
        <v>0</v>
      </c>
      <c r="K248" s="167">
        <f t="shared" si="57"/>
        <v>0</v>
      </c>
      <c r="L248" s="244">
        <f t="shared" si="57"/>
        <v>0</v>
      </c>
      <c r="M248" s="165">
        <f t="shared" si="57"/>
        <v>0</v>
      </c>
      <c r="N248" s="166">
        <f t="shared" si="57"/>
        <v>0</v>
      </c>
      <c r="O248" s="166">
        <f t="shared" si="57"/>
        <v>0</v>
      </c>
      <c r="P248" s="168">
        <f t="shared" si="57"/>
        <v>0</v>
      </c>
      <c r="Q248" s="244">
        <f t="shared" si="57"/>
        <v>0</v>
      </c>
    </row>
    <row r="249" spans="1:17" s="25" customFormat="1" ht="28.15" customHeight="1" outlineLevel="3" x14ac:dyDescent="0.25">
      <c r="A249" s="31" t="s">
        <v>110</v>
      </c>
      <c r="B249" s="486" t="s">
        <v>189</v>
      </c>
      <c r="C249" s="267">
        <f>ROUND('1. Статистика'!N179,3)</f>
        <v>0</v>
      </c>
      <c r="D249" s="181">
        <f>ROUND('1. Статистика'!O179,3)</f>
        <v>0</v>
      </c>
      <c r="E249" s="181">
        <f>ROUND('1. Статистика'!P179,3)</f>
        <v>0</v>
      </c>
      <c r="F249" s="182">
        <f>ROUND('1. Статистика'!Q179,3)</f>
        <v>0</v>
      </c>
      <c r="G249" s="172">
        <f>ROUND(SUM(C249:F249),3)</f>
        <v>0</v>
      </c>
      <c r="H249" s="180">
        <f>ROUND(C248,3)</f>
        <v>0</v>
      </c>
      <c r="I249" s="181">
        <f>ROUND(D248,3)</f>
        <v>0</v>
      </c>
      <c r="J249" s="181">
        <f>ROUND(E248,3)</f>
        <v>0</v>
      </c>
      <c r="K249" s="182">
        <f>ROUND(F248,3)</f>
        <v>0</v>
      </c>
      <c r="L249" s="172">
        <f>ROUND(SUM(H249:K249),3)</f>
        <v>0</v>
      </c>
      <c r="M249" s="180">
        <f>ROUND(H248,3)</f>
        <v>0</v>
      </c>
      <c r="N249" s="181">
        <f>ROUND(I248,3)</f>
        <v>0</v>
      </c>
      <c r="O249" s="181">
        <f>ROUND(J248,3)</f>
        <v>0</v>
      </c>
      <c r="P249" s="183">
        <f>ROUND(K248,3)</f>
        <v>0</v>
      </c>
      <c r="Q249" s="172">
        <f>ROUND(SUM(M249:P249),3)</f>
        <v>0</v>
      </c>
    </row>
    <row r="250" spans="1:17" s="25" customFormat="1" ht="28.15" customHeight="1" outlineLevel="3" x14ac:dyDescent="0.25">
      <c r="A250" s="31" t="s">
        <v>111</v>
      </c>
      <c r="B250" s="486" t="s">
        <v>189</v>
      </c>
      <c r="C250" s="267">
        <f>ROUND('1. Статистика'!D64,3)</f>
        <v>0</v>
      </c>
      <c r="D250" s="181">
        <f>ROUND('1. Статистика'!E64,3)</f>
        <v>0</v>
      </c>
      <c r="E250" s="181">
        <f>ROUND('1. Статистика'!F64,3)</f>
        <v>0</v>
      </c>
      <c r="F250" s="182">
        <f>ROUND('1. Статистика'!G64,3)</f>
        <v>0</v>
      </c>
      <c r="G250" s="172">
        <f>ROUND(SUM(C250:F250),3)</f>
        <v>0</v>
      </c>
      <c r="H250" s="180">
        <f>ROUND('1. Статистика'!I64,3)</f>
        <v>0</v>
      </c>
      <c r="I250" s="181">
        <f>ROUND('1. Статистика'!J64,3)</f>
        <v>0</v>
      </c>
      <c r="J250" s="181">
        <f>ROUND('1. Статистика'!K64,3)</f>
        <v>0</v>
      </c>
      <c r="K250" s="182">
        <f>ROUND('1. Статистика'!L64,3)</f>
        <v>0</v>
      </c>
      <c r="L250" s="172">
        <f>ROUND(SUM(H250:K250),3)</f>
        <v>0</v>
      </c>
      <c r="M250" s="180">
        <f>ROUND('1. Статистика'!N64,3)</f>
        <v>0</v>
      </c>
      <c r="N250" s="181">
        <f>ROUND('1. Статистика'!O64,3)</f>
        <v>0</v>
      </c>
      <c r="O250" s="181">
        <f>ROUND('1. Статистика'!P64,3)</f>
        <v>0</v>
      </c>
      <c r="P250" s="183">
        <f>ROUND('1. Статистика'!Q64,3)</f>
        <v>0</v>
      </c>
      <c r="Q250" s="172">
        <f>ROUND(SUM(M250:P250),3)</f>
        <v>0</v>
      </c>
    </row>
    <row r="251" spans="1:17" s="25" customFormat="1" ht="28.15" customHeight="1" outlineLevel="3" x14ac:dyDescent="0.25">
      <c r="A251" s="31" t="s">
        <v>112</v>
      </c>
      <c r="B251" s="486" t="s">
        <v>189</v>
      </c>
      <c r="C251" s="503">
        <f>ROUND('2. Прогноз. Без корректировки'!C251,3)</f>
        <v>0</v>
      </c>
      <c r="D251" s="504">
        <f>ROUND('2. Прогноз. Без корректировки'!D251,3)</f>
        <v>0</v>
      </c>
      <c r="E251" s="504">
        <f>ROUND('2. Прогноз. Без корректировки'!E251,3)</f>
        <v>0</v>
      </c>
      <c r="F251" s="504">
        <f>ROUND('2. Прогноз. Без корректировки'!F251,3)</f>
        <v>0</v>
      </c>
      <c r="G251" s="172">
        <f>ROUND(SUM(C251:F251),3)</f>
        <v>0</v>
      </c>
      <c r="H251" s="504">
        <f>ROUND('2. Прогноз. Без корректировки'!H251,3)</f>
        <v>0</v>
      </c>
      <c r="I251" s="504">
        <f>ROUND('2. Прогноз. Без корректировки'!I251,3)</f>
        <v>0</v>
      </c>
      <c r="J251" s="504">
        <f>ROUND('2. Прогноз. Без корректировки'!J251,3)</f>
        <v>0</v>
      </c>
      <c r="K251" s="504">
        <f>ROUND('2. Прогноз. Без корректировки'!K251,3)</f>
        <v>0</v>
      </c>
      <c r="L251" s="172">
        <f>ROUND(SUM(H251:K251),3)</f>
        <v>0</v>
      </c>
      <c r="M251" s="504">
        <f>ROUND('2. Прогноз. Без корректировки'!M251,3)</f>
        <v>0</v>
      </c>
      <c r="N251" s="504">
        <f>ROUND('2. Прогноз. Без корректировки'!N251,3)</f>
        <v>0</v>
      </c>
      <c r="O251" s="504">
        <f>ROUND('2. Прогноз. Без корректировки'!O251,3)</f>
        <v>0</v>
      </c>
      <c r="P251" s="504">
        <f>ROUND('2. Прогноз. Без корректировки'!P251,3)</f>
        <v>0</v>
      </c>
      <c r="Q251" s="172">
        <f>ROUND(SUM(M251:P251),3)</f>
        <v>0</v>
      </c>
    </row>
    <row r="252" spans="1:17" s="25" customFormat="1" ht="28.15" customHeight="1" outlineLevel="3" x14ac:dyDescent="0.25">
      <c r="A252" s="31" t="s">
        <v>113</v>
      </c>
      <c r="B252" s="486" t="s">
        <v>189</v>
      </c>
      <c r="C252" s="503">
        <f>ROUND('2. Прогноз. Без корректировки'!C252,3)</f>
        <v>0</v>
      </c>
      <c r="D252" s="504">
        <f>ROUND('2. Прогноз. Без корректировки'!D252,3)</f>
        <v>0</v>
      </c>
      <c r="E252" s="504">
        <f>ROUND('2. Прогноз. Без корректировки'!E252,3)</f>
        <v>0</v>
      </c>
      <c r="F252" s="504">
        <f>ROUND('2. Прогноз. Без корректировки'!F252,3)</f>
        <v>0</v>
      </c>
      <c r="G252" s="172">
        <f>ROUND(SUM(C252:F252),3)</f>
        <v>0</v>
      </c>
      <c r="H252" s="504">
        <f>ROUND('2. Прогноз. Без корректировки'!H252,3)</f>
        <v>0</v>
      </c>
      <c r="I252" s="504">
        <f>ROUND('2. Прогноз. Без корректировки'!I252,3)</f>
        <v>0</v>
      </c>
      <c r="J252" s="504">
        <f>ROUND('2. Прогноз. Без корректировки'!J252,3)</f>
        <v>0</v>
      </c>
      <c r="K252" s="504">
        <f>ROUND('2. Прогноз. Без корректировки'!K252,3)</f>
        <v>0</v>
      </c>
      <c r="L252" s="172">
        <f>ROUND(SUM(H252:K252),3)</f>
        <v>0</v>
      </c>
      <c r="M252" s="504">
        <f>ROUND('2. Прогноз. Без корректировки'!M252,3)</f>
        <v>0</v>
      </c>
      <c r="N252" s="504">
        <f>ROUND('2. Прогноз. Без корректировки'!N252,3)</f>
        <v>0</v>
      </c>
      <c r="O252" s="504">
        <f>ROUND('2. Прогноз. Без корректировки'!O252,3)</f>
        <v>0</v>
      </c>
      <c r="P252" s="504">
        <f>ROUND('2. Прогноз. Без корректировки'!P252,3)</f>
        <v>0</v>
      </c>
      <c r="Q252" s="172">
        <f>ROUND(SUM(M252:P252),3)</f>
        <v>0</v>
      </c>
    </row>
    <row r="253" spans="1:17" ht="14.65" customHeight="1" outlineLevel="1" x14ac:dyDescent="0.25">
      <c r="A253" s="30" t="s">
        <v>3</v>
      </c>
      <c r="B253" s="485" t="s">
        <v>189</v>
      </c>
      <c r="C253" s="265">
        <f t="shared" ref="C253:Q253" si="58">ROUND(C254+C255-C256+C257,3)</f>
        <v>0</v>
      </c>
      <c r="D253" s="166">
        <f t="shared" si="58"/>
        <v>0</v>
      </c>
      <c r="E253" s="166">
        <f t="shared" si="58"/>
        <v>0</v>
      </c>
      <c r="F253" s="167">
        <f t="shared" si="58"/>
        <v>0</v>
      </c>
      <c r="G253" s="244">
        <f t="shared" si="58"/>
        <v>0</v>
      </c>
      <c r="H253" s="165">
        <f t="shared" si="58"/>
        <v>0</v>
      </c>
      <c r="I253" s="166">
        <f t="shared" si="58"/>
        <v>0</v>
      </c>
      <c r="J253" s="166">
        <f t="shared" si="58"/>
        <v>0</v>
      </c>
      <c r="K253" s="167">
        <f t="shared" si="58"/>
        <v>0</v>
      </c>
      <c r="L253" s="244">
        <f t="shared" si="58"/>
        <v>0</v>
      </c>
      <c r="M253" s="165">
        <f t="shared" si="58"/>
        <v>0</v>
      </c>
      <c r="N253" s="166">
        <f t="shared" si="58"/>
        <v>0</v>
      </c>
      <c r="O253" s="166">
        <f t="shared" si="58"/>
        <v>0</v>
      </c>
      <c r="P253" s="168">
        <f t="shared" si="58"/>
        <v>0</v>
      </c>
      <c r="Q253" s="244">
        <f t="shared" si="58"/>
        <v>0</v>
      </c>
    </row>
    <row r="254" spans="1:17" s="25" customFormat="1" ht="28.15" customHeight="1" outlineLevel="3" x14ac:dyDescent="0.25">
      <c r="A254" s="31" t="s">
        <v>110</v>
      </c>
      <c r="B254" s="486" t="s">
        <v>189</v>
      </c>
      <c r="C254" s="267">
        <f>ROUND('1. Статистика'!N180,3)</f>
        <v>0</v>
      </c>
      <c r="D254" s="181">
        <f>ROUND('1. Статистика'!O180,3)</f>
        <v>0</v>
      </c>
      <c r="E254" s="181">
        <f>ROUND('1. Статистика'!P180,3)</f>
        <v>0</v>
      </c>
      <c r="F254" s="182">
        <f>ROUND('1. Статистика'!Q180,3)</f>
        <v>0</v>
      </c>
      <c r="G254" s="172">
        <f>ROUND(SUM(C254:F254),3)</f>
        <v>0</v>
      </c>
      <c r="H254" s="180">
        <f>ROUND(C253,3)</f>
        <v>0</v>
      </c>
      <c r="I254" s="181">
        <f>ROUND(D253,3)</f>
        <v>0</v>
      </c>
      <c r="J254" s="181">
        <f>ROUND(E253,3)</f>
        <v>0</v>
      </c>
      <c r="K254" s="182">
        <f>ROUND(F253,3)</f>
        <v>0</v>
      </c>
      <c r="L254" s="172">
        <f>ROUND(SUM(H254:K254),3)</f>
        <v>0</v>
      </c>
      <c r="M254" s="180">
        <f>ROUND(H253,3)</f>
        <v>0</v>
      </c>
      <c r="N254" s="181">
        <f>ROUND(I253,3)</f>
        <v>0</v>
      </c>
      <c r="O254" s="181">
        <f>ROUND(J253,3)</f>
        <v>0</v>
      </c>
      <c r="P254" s="183">
        <f>ROUND(K253,3)</f>
        <v>0</v>
      </c>
      <c r="Q254" s="172">
        <f>ROUND(SUM(M254:P254),3)</f>
        <v>0</v>
      </c>
    </row>
    <row r="255" spans="1:17" s="25" customFormat="1" ht="28.15" customHeight="1" outlineLevel="3" x14ac:dyDescent="0.25">
      <c r="A255" s="31" t="s">
        <v>111</v>
      </c>
      <c r="B255" s="486" t="s">
        <v>189</v>
      </c>
      <c r="C255" s="267">
        <f>ROUND('1. Статистика'!D65,3)</f>
        <v>0</v>
      </c>
      <c r="D255" s="181">
        <f>ROUND('1. Статистика'!E65,3)</f>
        <v>0</v>
      </c>
      <c r="E255" s="181">
        <f>ROUND('1. Статистика'!F65,3)</f>
        <v>0</v>
      </c>
      <c r="F255" s="182">
        <f>ROUND('1. Статистика'!G65,3)</f>
        <v>0</v>
      </c>
      <c r="G255" s="172">
        <f>ROUND(SUM(C255:F255),3)</f>
        <v>0</v>
      </c>
      <c r="H255" s="180">
        <f>ROUND('1. Статистика'!I65,3)</f>
        <v>0</v>
      </c>
      <c r="I255" s="181">
        <f>ROUND('1. Статистика'!J65,3)</f>
        <v>0</v>
      </c>
      <c r="J255" s="181">
        <f>ROUND('1. Статистика'!K65,3)</f>
        <v>0</v>
      </c>
      <c r="K255" s="182">
        <f>ROUND('1. Статистика'!L65,3)</f>
        <v>0</v>
      </c>
      <c r="L255" s="172">
        <f>ROUND(SUM(H255:K255),3)</f>
        <v>0</v>
      </c>
      <c r="M255" s="180">
        <f>ROUND('1. Статистика'!N65,3)</f>
        <v>0</v>
      </c>
      <c r="N255" s="181">
        <f>ROUND('1. Статистика'!O65,3)</f>
        <v>0</v>
      </c>
      <c r="O255" s="181">
        <f>ROUND('1. Статистика'!P65,3)</f>
        <v>0</v>
      </c>
      <c r="P255" s="183">
        <f>ROUND('1. Статистика'!Q65,3)</f>
        <v>0</v>
      </c>
      <c r="Q255" s="172">
        <f>ROUND(SUM(M255:P255),3)</f>
        <v>0</v>
      </c>
    </row>
    <row r="256" spans="1:17" s="25" customFormat="1" ht="28.15" customHeight="1" outlineLevel="3" x14ac:dyDescent="0.25">
      <c r="A256" s="31" t="s">
        <v>112</v>
      </c>
      <c r="B256" s="486" t="s">
        <v>189</v>
      </c>
      <c r="C256" s="503">
        <f>ROUND('2. Прогноз. Без корректировки'!C256,3)</f>
        <v>0</v>
      </c>
      <c r="D256" s="504">
        <f>ROUND('2. Прогноз. Без корректировки'!D256,3)</f>
        <v>0</v>
      </c>
      <c r="E256" s="504">
        <f>ROUND('2. Прогноз. Без корректировки'!E256,3)</f>
        <v>0</v>
      </c>
      <c r="F256" s="504">
        <f>ROUND('2. Прогноз. Без корректировки'!F256,3)</f>
        <v>0</v>
      </c>
      <c r="G256" s="172">
        <f>ROUND(SUM(C256:F256),3)</f>
        <v>0</v>
      </c>
      <c r="H256" s="504">
        <f>ROUND('2. Прогноз. Без корректировки'!H256,3)</f>
        <v>0</v>
      </c>
      <c r="I256" s="504">
        <f>ROUND('2. Прогноз. Без корректировки'!I256,3)</f>
        <v>0</v>
      </c>
      <c r="J256" s="504">
        <f>ROUND('2. Прогноз. Без корректировки'!J256,3)</f>
        <v>0</v>
      </c>
      <c r="K256" s="504">
        <f>ROUND('2. Прогноз. Без корректировки'!K256,3)</f>
        <v>0</v>
      </c>
      <c r="L256" s="172">
        <f>ROUND(SUM(H256:K256),3)</f>
        <v>0</v>
      </c>
      <c r="M256" s="504">
        <f>ROUND('2. Прогноз. Без корректировки'!M256,3)</f>
        <v>0</v>
      </c>
      <c r="N256" s="504">
        <f>ROUND('2. Прогноз. Без корректировки'!N256,3)</f>
        <v>0</v>
      </c>
      <c r="O256" s="504">
        <f>ROUND('2. Прогноз. Без корректировки'!O256,3)</f>
        <v>0</v>
      </c>
      <c r="P256" s="504">
        <f>ROUND('2. Прогноз. Без корректировки'!P256,3)</f>
        <v>0</v>
      </c>
      <c r="Q256" s="172">
        <f>ROUND(SUM(M256:P256),3)</f>
        <v>0</v>
      </c>
    </row>
    <row r="257" spans="1:17" s="25" customFormat="1" ht="28.15" customHeight="1" outlineLevel="3" x14ac:dyDescent="0.25">
      <c r="A257" s="31" t="s">
        <v>113</v>
      </c>
      <c r="B257" s="486" t="s">
        <v>189</v>
      </c>
      <c r="C257" s="503">
        <f>ROUND('2. Прогноз. Без корректировки'!C257,3)</f>
        <v>0</v>
      </c>
      <c r="D257" s="504">
        <f>ROUND('2. Прогноз. Без корректировки'!D257,3)</f>
        <v>0</v>
      </c>
      <c r="E257" s="504">
        <f>ROUND('2. Прогноз. Без корректировки'!E257,3)</f>
        <v>0</v>
      </c>
      <c r="F257" s="504">
        <f>ROUND('2. Прогноз. Без корректировки'!F257,3)</f>
        <v>0</v>
      </c>
      <c r="G257" s="172">
        <f>ROUND(SUM(C257:F257),3)</f>
        <v>0</v>
      </c>
      <c r="H257" s="504">
        <f>ROUND('2. Прогноз. Без корректировки'!H257,3)</f>
        <v>0</v>
      </c>
      <c r="I257" s="504">
        <f>ROUND('2. Прогноз. Без корректировки'!I257,3)</f>
        <v>0</v>
      </c>
      <c r="J257" s="504">
        <f>ROUND('2. Прогноз. Без корректировки'!J257,3)</f>
        <v>0</v>
      </c>
      <c r="K257" s="504">
        <f>ROUND('2. Прогноз. Без корректировки'!K257,3)</f>
        <v>0</v>
      </c>
      <c r="L257" s="172">
        <f>ROUND(SUM(H257:K257),3)</f>
        <v>0</v>
      </c>
      <c r="M257" s="504">
        <f>ROUND('2. Прогноз. Без корректировки'!M257,3)</f>
        <v>0</v>
      </c>
      <c r="N257" s="504">
        <f>ROUND('2. Прогноз. Без корректировки'!N257,3)</f>
        <v>0</v>
      </c>
      <c r="O257" s="504">
        <f>ROUND('2. Прогноз. Без корректировки'!O257,3)</f>
        <v>0</v>
      </c>
      <c r="P257" s="504">
        <f>ROUND('2. Прогноз. Без корректировки'!P257,3)</f>
        <v>0</v>
      </c>
      <c r="Q257" s="172">
        <f>ROUND(SUM(M257:P257),3)</f>
        <v>0</v>
      </c>
    </row>
    <row r="258" spans="1:17" ht="14.65" customHeight="1" outlineLevel="1" x14ac:dyDescent="0.25">
      <c r="A258" s="30" t="s">
        <v>4</v>
      </c>
      <c r="B258" s="485" t="s">
        <v>189</v>
      </c>
      <c r="C258" s="265">
        <f t="shared" ref="C258:Q258" si="59">ROUND(C259+C260-C261+C262,3)</f>
        <v>0</v>
      </c>
      <c r="D258" s="166">
        <f t="shared" si="59"/>
        <v>0</v>
      </c>
      <c r="E258" s="166">
        <f t="shared" si="59"/>
        <v>0</v>
      </c>
      <c r="F258" s="167">
        <f t="shared" si="59"/>
        <v>0</v>
      </c>
      <c r="G258" s="244">
        <f t="shared" si="59"/>
        <v>0</v>
      </c>
      <c r="H258" s="165">
        <f t="shared" si="59"/>
        <v>0</v>
      </c>
      <c r="I258" s="166">
        <f t="shared" si="59"/>
        <v>0</v>
      </c>
      <c r="J258" s="166">
        <f t="shared" si="59"/>
        <v>0</v>
      </c>
      <c r="K258" s="167">
        <f t="shared" si="59"/>
        <v>0</v>
      </c>
      <c r="L258" s="244">
        <f t="shared" si="59"/>
        <v>0</v>
      </c>
      <c r="M258" s="165">
        <f t="shared" si="59"/>
        <v>0</v>
      </c>
      <c r="N258" s="166">
        <f t="shared" si="59"/>
        <v>0</v>
      </c>
      <c r="O258" s="166">
        <f t="shared" si="59"/>
        <v>0</v>
      </c>
      <c r="P258" s="168">
        <f t="shared" si="59"/>
        <v>0</v>
      </c>
      <c r="Q258" s="244">
        <f t="shared" si="59"/>
        <v>0</v>
      </c>
    </row>
    <row r="259" spans="1:17" s="25" customFormat="1" ht="28.15" customHeight="1" outlineLevel="3" x14ac:dyDescent="0.25">
      <c r="A259" s="31" t="s">
        <v>110</v>
      </c>
      <c r="B259" s="486" t="s">
        <v>189</v>
      </c>
      <c r="C259" s="267">
        <f>ROUND('1. Статистика'!N181,3)</f>
        <v>0</v>
      </c>
      <c r="D259" s="181">
        <f>ROUND('1. Статистика'!O181,3)</f>
        <v>0</v>
      </c>
      <c r="E259" s="181">
        <f>ROUND('1. Статистика'!P181,3)</f>
        <v>0</v>
      </c>
      <c r="F259" s="182">
        <f>ROUND('1. Статистика'!Q181,3)</f>
        <v>0</v>
      </c>
      <c r="G259" s="172">
        <f>ROUND(SUM(C259:F259),3)</f>
        <v>0</v>
      </c>
      <c r="H259" s="180">
        <f>ROUND(C258,3)</f>
        <v>0</v>
      </c>
      <c r="I259" s="181">
        <f>ROUND(D258,3)</f>
        <v>0</v>
      </c>
      <c r="J259" s="181">
        <f>ROUND(E258,3)</f>
        <v>0</v>
      </c>
      <c r="K259" s="182">
        <f>ROUND(F258,3)</f>
        <v>0</v>
      </c>
      <c r="L259" s="172">
        <f>ROUND(SUM(H259:K259),3)</f>
        <v>0</v>
      </c>
      <c r="M259" s="180">
        <f>ROUND(H258,3)</f>
        <v>0</v>
      </c>
      <c r="N259" s="181">
        <f>ROUND(I258,3)</f>
        <v>0</v>
      </c>
      <c r="O259" s="181">
        <f>ROUND(J258,3)</f>
        <v>0</v>
      </c>
      <c r="P259" s="183">
        <f>ROUND(K258,3)</f>
        <v>0</v>
      </c>
      <c r="Q259" s="172">
        <f>ROUND(SUM(M259:P259),3)</f>
        <v>0</v>
      </c>
    </row>
    <row r="260" spans="1:17" s="25" customFormat="1" ht="28.15" customHeight="1" outlineLevel="3" x14ac:dyDescent="0.25">
      <c r="A260" s="31" t="s">
        <v>111</v>
      </c>
      <c r="B260" s="486" t="s">
        <v>189</v>
      </c>
      <c r="C260" s="267">
        <f>ROUND('1. Статистика'!D66,3)</f>
        <v>0</v>
      </c>
      <c r="D260" s="181">
        <f>ROUND('1. Статистика'!E66,3)</f>
        <v>0</v>
      </c>
      <c r="E260" s="181">
        <f>ROUND('1. Статистика'!F66,3)</f>
        <v>0</v>
      </c>
      <c r="F260" s="182">
        <f>ROUND('1. Статистика'!G66,3)</f>
        <v>0</v>
      </c>
      <c r="G260" s="172">
        <f>ROUND(SUM(C260:F260),3)</f>
        <v>0</v>
      </c>
      <c r="H260" s="180">
        <f>ROUND('1. Статистика'!I66,3)</f>
        <v>0</v>
      </c>
      <c r="I260" s="181">
        <f>ROUND('1. Статистика'!J66,3)</f>
        <v>0</v>
      </c>
      <c r="J260" s="181">
        <f>ROUND('1. Статистика'!K66,3)</f>
        <v>0</v>
      </c>
      <c r="K260" s="182">
        <f>ROUND('1. Статистика'!L66,3)</f>
        <v>0</v>
      </c>
      <c r="L260" s="172">
        <f>ROUND(SUM(H260:K260),3)</f>
        <v>0</v>
      </c>
      <c r="M260" s="180">
        <f>ROUND('1. Статистика'!N66,3)</f>
        <v>0</v>
      </c>
      <c r="N260" s="181">
        <f>ROUND('1. Статистика'!O66,3)</f>
        <v>0</v>
      </c>
      <c r="O260" s="181">
        <f>ROUND('1. Статистика'!P66,3)</f>
        <v>0</v>
      </c>
      <c r="P260" s="183">
        <f>ROUND('1. Статистика'!Q66,3)</f>
        <v>0</v>
      </c>
      <c r="Q260" s="172">
        <f>ROUND(SUM(M260:P260),3)</f>
        <v>0</v>
      </c>
    </row>
    <row r="261" spans="1:17" s="25" customFormat="1" ht="28.15" customHeight="1" outlineLevel="3" x14ac:dyDescent="0.25">
      <c r="A261" s="31" t="s">
        <v>112</v>
      </c>
      <c r="B261" s="486" t="s">
        <v>189</v>
      </c>
      <c r="C261" s="503">
        <f>ROUND('2. Прогноз. Без корректировки'!C261,3)</f>
        <v>0</v>
      </c>
      <c r="D261" s="504">
        <f>ROUND('2. Прогноз. Без корректировки'!D261,3)</f>
        <v>0</v>
      </c>
      <c r="E261" s="504">
        <f>ROUND('2. Прогноз. Без корректировки'!E261,3)</f>
        <v>0</v>
      </c>
      <c r="F261" s="504">
        <f>ROUND('2. Прогноз. Без корректировки'!F261,3)</f>
        <v>0</v>
      </c>
      <c r="G261" s="172">
        <f>ROUND(SUM(C261:F261),3)</f>
        <v>0</v>
      </c>
      <c r="H261" s="504">
        <f>ROUND('2. Прогноз. Без корректировки'!H261,3)</f>
        <v>0</v>
      </c>
      <c r="I261" s="504">
        <f>ROUND('2. Прогноз. Без корректировки'!I261,3)</f>
        <v>0</v>
      </c>
      <c r="J261" s="504">
        <f>ROUND('2. Прогноз. Без корректировки'!J261,3)</f>
        <v>0</v>
      </c>
      <c r="K261" s="504">
        <f>ROUND('2. Прогноз. Без корректировки'!K261,3)</f>
        <v>0</v>
      </c>
      <c r="L261" s="172">
        <f>ROUND(SUM(H261:K261),3)</f>
        <v>0</v>
      </c>
      <c r="M261" s="504">
        <f>ROUND('2. Прогноз. Без корректировки'!M261,3)</f>
        <v>0</v>
      </c>
      <c r="N261" s="504">
        <f>ROUND('2. Прогноз. Без корректировки'!N261,3)</f>
        <v>0</v>
      </c>
      <c r="O261" s="504">
        <f>ROUND('2. Прогноз. Без корректировки'!O261,3)</f>
        <v>0</v>
      </c>
      <c r="P261" s="504">
        <f>ROUND('2. Прогноз. Без корректировки'!P261,3)</f>
        <v>0</v>
      </c>
      <c r="Q261" s="172">
        <f>ROUND(SUM(M261:P261),3)</f>
        <v>0</v>
      </c>
    </row>
    <row r="262" spans="1:17" s="25" customFormat="1" ht="28.15" customHeight="1" outlineLevel="3" x14ac:dyDescent="0.25">
      <c r="A262" s="31" t="s">
        <v>113</v>
      </c>
      <c r="B262" s="486" t="s">
        <v>189</v>
      </c>
      <c r="C262" s="503">
        <f>ROUND('2. Прогноз. Без корректировки'!C262,3)</f>
        <v>0</v>
      </c>
      <c r="D262" s="504">
        <f>ROUND('2. Прогноз. Без корректировки'!D262,3)</f>
        <v>0</v>
      </c>
      <c r="E262" s="504">
        <f>ROUND('2. Прогноз. Без корректировки'!E262,3)</f>
        <v>0</v>
      </c>
      <c r="F262" s="504">
        <f>ROUND('2. Прогноз. Без корректировки'!F262,3)</f>
        <v>0</v>
      </c>
      <c r="G262" s="172">
        <f>ROUND(SUM(C262:F262),3)</f>
        <v>0</v>
      </c>
      <c r="H262" s="504">
        <f>ROUND('2. Прогноз. Без корректировки'!H262,3)</f>
        <v>0</v>
      </c>
      <c r="I262" s="504">
        <f>ROUND('2. Прогноз. Без корректировки'!I262,3)</f>
        <v>0</v>
      </c>
      <c r="J262" s="504">
        <f>ROUND('2. Прогноз. Без корректировки'!J262,3)</f>
        <v>0</v>
      </c>
      <c r="K262" s="504">
        <f>ROUND('2. Прогноз. Без корректировки'!K262,3)</f>
        <v>0</v>
      </c>
      <c r="L262" s="172">
        <f>ROUND(SUM(H262:K262),3)</f>
        <v>0</v>
      </c>
      <c r="M262" s="504">
        <f>ROUND('2. Прогноз. Без корректировки'!M262,3)</f>
        <v>0</v>
      </c>
      <c r="N262" s="504">
        <f>ROUND('2. Прогноз. Без корректировки'!N262,3)</f>
        <v>0</v>
      </c>
      <c r="O262" s="504">
        <f>ROUND('2. Прогноз. Без корректировки'!O262,3)</f>
        <v>0</v>
      </c>
      <c r="P262" s="504">
        <f>ROUND('2. Прогноз. Без корректировки'!P262,3)</f>
        <v>0</v>
      </c>
      <c r="Q262" s="172">
        <f>ROUND(SUM(M262:P262),3)</f>
        <v>0</v>
      </c>
    </row>
    <row r="263" spans="1:17" ht="14.65" customHeight="1" outlineLevel="1" x14ac:dyDescent="0.25">
      <c r="A263" s="30" t="s">
        <v>5</v>
      </c>
      <c r="B263" s="485" t="s">
        <v>189</v>
      </c>
      <c r="C263" s="265">
        <f t="shared" ref="C263:Q263" si="60">ROUND(C264+C265-C266+C267,3)</f>
        <v>0</v>
      </c>
      <c r="D263" s="166">
        <f t="shared" si="60"/>
        <v>0</v>
      </c>
      <c r="E263" s="166">
        <f t="shared" si="60"/>
        <v>0</v>
      </c>
      <c r="F263" s="167">
        <f t="shared" si="60"/>
        <v>0</v>
      </c>
      <c r="G263" s="244">
        <f t="shared" si="60"/>
        <v>0</v>
      </c>
      <c r="H263" s="165">
        <f t="shared" si="60"/>
        <v>0</v>
      </c>
      <c r="I263" s="166">
        <f t="shared" si="60"/>
        <v>0</v>
      </c>
      <c r="J263" s="166">
        <f t="shared" si="60"/>
        <v>0</v>
      </c>
      <c r="K263" s="167">
        <f t="shared" si="60"/>
        <v>0</v>
      </c>
      <c r="L263" s="244">
        <f t="shared" si="60"/>
        <v>0</v>
      </c>
      <c r="M263" s="165">
        <f t="shared" si="60"/>
        <v>0</v>
      </c>
      <c r="N263" s="166">
        <f t="shared" si="60"/>
        <v>0</v>
      </c>
      <c r="O263" s="166">
        <f t="shared" si="60"/>
        <v>0</v>
      </c>
      <c r="P263" s="168">
        <f t="shared" si="60"/>
        <v>0</v>
      </c>
      <c r="Q263" s="244">
        <f t="shared" si="60"/>
        <v>0</v>
      </c>
    </row>
    <row r="264" spans="1:17" s="25" customFormat="1" ht="28.15" customHeight="1" outlineLevel="3" x14ac:dyDescent="0.25">
      <c r="A264" s="31" t="s">
        <v>110</v>
      </c>
      <c r="B264" s="486" t="s">
        <v>189</v>
      </c>
      <c r="C264" s="267">
        <f>ROUND('1. Статистика'!N182,3)</f>
        <v>0</v>
      </c>
      <c r="D264" s="181">
        <f>ROUND('1. Статистика'!O182,3)</f>
        <v>0</v>
      </c>
      <c r="E264" s="181">
        <f>ROUND('1. Статистика'!P182,3)</f>
        <v>0</v>
      </c>
      <c r="F264" s="182">
        <f>ROUND('1. Статистика'!Q182,3)</f>
        <v>0</v>
      </c>
      <c r="G264" s="172">
        <f>ROUND(SUM(C264:F264),3)</f>
        <v>0</v>
      </c>
      <c r="H264" s="180">
        <f>ROUND(C263,3)</f>
        <v>0</v>
      </c>
      <c r="I264" s="181">
        <f>ROUND(D263,3)</f>
        <v>0</v>
      </c>
      <c r="J264" s="181">
        <f>ROUND(E263,3)</f>
        <v>0</v>
      </c>
      <c r="K264" s="182">
        <f>ROUND(F263,3)</f>
        <v>0</v>
      </c>
      <c r="L264" s="172">
        <f>ROUND(SUM(H264:K264),3)</f>
        <v>0</v>
      </c>
      <c r="M264" s="180">
        <f>ROUND(H263,3)</f>
        <v>0</v>
      </c>
      <c r="N264" s="181">
        <f>ROUND(I263,3)</f>
        <v>0</v>
      </c>
      <c r="O264" s="181">
        <f>ROUND(J263,3)</f>
        <v>0</v>
      </c>
      <c r="P264" s="183">
        <f>ROUND(K263,3)</f>
        <v>0</v>
      </c>
      <c r="Q264" s="172">
        <f>ROUND(SUM(M264:P264),3)</f>
        <v>0</v>
      </c>
    </row>
    <row r="265" spans="1:17" s="25" customFormat="1" ht="28.15" customHeight="1" outlineLevel="3" x14ac:dyDescent="0.25">
      <c r="A265" s="31" t="s">
        <v>111</v>
      </c>
      <c r="B265" s="486" t="s">
        <v>189</v>
      </c>
      <c r="C265" s="267">
        <f>ROUND('1. Статистика'!D67,3)</f>
        <v>0</v>
      </c>
      <c r="D265" s="181">
        <f>ROUND('1. Статистика'!E67,3)</f>
        <v>0</v>
      </c>
      <c r="E265" s="181">
        <f>ROUND('1. Статистика'!F67,3)</f>
        <v>0</v>
      </c>
      <c r="F265" s="182">
        <f>ROUND('1. Статистика'!G67,3)</f>
        <v>0</v>
      </c>
      <c r="G265" s="172">
        <f>ROUND(SUM(C265:F265),3)</f>
        <v>0</v>
      </c>
      <c r="H265" s="180">
        <f>ROUND('1. Статистика'!I67,3)</f>
        <v>0</v>
      </c>
      <c r="I265" s="181">
        <f>ROUND('1. Статистика'!J67,3)</f>
        <v>0</v>
      </c>
      <c r="J265" s="181">
        <f>ROUND('1. Статистика'!K67,3)</f>
        <v>0</v>
      </c>
      <c r="K265" s="182">
        <f>ROUND('1. Статистика'!L67,3)</f>
        <v>0</v>
      </c>
      <c r="L265" s="172">
        <f>ROUND(SUM(H265:K265),3)</f>
        <v>0</v>
      </c>
      <c r="M265" s="180">
        <f>ROUND('1. Статистика'!N67,3)</f>
        <v>0</v>
      </c>
      <c r="N265" s="181">
        <f>ROUND('1. Статистика'!O67,3)</f>
        <v>0</v>
      </c>
      <c r="O265" s="181">
        <f>ROUND('1. Статистика'!P67,3)</f>
        <v>0</v>
      </c>
      <c r="P265" s="183">
        <f>ROUND('1. Статистика'!Q67,3)</f>
        <v>0</v>
      </c>
      <c r="Q265" s="172">
        <f>ROUND(SUM(M265:P265),3)</f>
        <v>0</v>
      </c>
    </row>
    <row r="266" spans="1:17" s="25" customFormat="1" ht="28.15" customHeight="1" outlineLevel="3" x14ac:dyDescent="0.25">
      <c r="A266" s="31" t="s">
        <v>112</v>
      </c>
      <c r="B266" s="486" t="s">
        <v>189</v>
      </c>
      <c r="C266" s="503">
        <f>ROUND('2. Прогноз. Без корректировки'!C266,3)</f>
        <v>0</v>
      </c>
      <c r="D266" s="504">
        <f>ROUND('2. Прогноз. Без корректировки'!D266,3)</f>
        <v>0</v>
      </c>
      <c r="E266" s="504">
        <f>ROUND('2. Прогноз. Без корректировки'!E266,3)</f>
        <v>0</v>
      </c>
      <c r="F266" s="504">
        <f>ROUND('2. Прогноз. Без корректировки'!F266,3)</f>
        <v>0</v>
      </c>
      <c r="G266" s="172">
        <f>ROUND(SUM(C266:F266),3)</f>
        <v>0</v>
      </c>
      <c r="H266" s="504">
        <f>ROUND('2. Прогноз. Без корректировки'!H266,3)</f>
        <v>0</v>
      </c>
      <c r="I266" s="504">
        <f>ROUND('2. Прогноз. Без корректировки'!I266,3)</f>
        <v>0</v>
      </c>
      <c r="J266" s="504">
        <f>ROUND('2. Прогноз. Без корректировки'!J266,3)</f>
        <v>0</v>
      </c>
      <c r="K266" s="504">
        <f>ROUND('2. Прогноз. Без корректировки'!K266,3)</f>
        <v>0</v>
      </c>
      <c r="L266" s="172">
        <f>ROUND(SUM(H266:K266),3)</f>
        <v>0</v>
      </c>
      <c r="M266" s="504">
        <f>ROUND('2. Прогноз. Без корректировки'!M266,3)</f>
        <v>0</v>
      </c>
      <c r="N266" s="504">
        <f>ROUND('2. Прогноз. Без корректировки'!N266,3)</f>
        <v>0</v>
      </c>
      <c r="O266" s="504">
        <f>ROUND('2. Прогноз. Без корректировки'!O266,3)</f>
        <v>0</v>
      </c>
      <c r="P266" s="504">
        <f>ROUND('2. Прогноз. Без корректировки'!P266,3)</f>
        <v>0</v>
      </c>
      <c r="Q266" s="172">
        <f>ROUND(SUM(M266:P266),3)</f>
        <v>0</v>
      </c>
    </row>
    <row r="267" spans="1:17" s="25" customFormat="1" ht="28.15" customHeight="1" outlineLevel="3" x14ac:dyDescent="0.25">
      <c r="A267" s="31" t="s">
        <v>113</v>
      </c>
      <c r="B267" s="486" t="s">
        <v>189</v>
      </c>
      <c r="C267" s="503">
        <f>ROUND('2. Прогноз. Без корректировки'!C267,3)</f>
        <v>0</v>
      </c>
      <c r="D267" s="504">
        <f>ROUND('2. Прогноз. Без корректировки'!D267,3)</f>
        <v>0</v>
      </c>
      <c r="E267" s="504">
        <f>ROUND('2. Прогноз. Без корректировки'!E267,3)</f>
        <v>0</v>
      </c>
      <c r="F267" s="504">
        <f>ROUND('2. Прогноз. Без корректировки'!F267,3)</f>
        <v>0</v>
      </c>
      <c r="G267" s="172">
        <f>ROUND(SUM(C267:F267),3)</f>
        <v>0</v>
      </c>
      <c r="H267" s="504">
        <f>ROUND('2. Прогноз. Без корректировки'!H267,3)</f>
        <v>0</v>
      </c>
      <c r="I267" s="504">
        <f>ROUND('2. Прогноз. Без корректировки'!I267,3)</f>
        <v>0</v>
      </c>
      <c r="J267" s="504">
        <f>ROUND('2. Прогноз. Без корректировки'!J267,3)</f>
        <v>0</v>
      </c>
      <c r="K267" s="504">
        <f>ROUND('2. Прогноз. Без корректировки'!K267,3)</f>
        <v>0</v>
      </c>
      <c r="L267" s="172">
        <f>ROUND(SUM(H267:K267),3)</f>
        <v>0</v>
      </c>
      <c r="M267" s="504">
        <f>ROUND('2. Прогноз. Без корректировки'!M267,3)</f>
        <v>0</v>
      </c>
      <c r="N267" s="504">
        <f>ROUND('2. Прогноз. Без корректировки'!N267,3)</f>
        <v>0</v>
      </c>
      <c r="O267" s="504">
        <f>ROUND('2. Прогноз. Без корректировки'!O267,3)</f>
        <v>0</v>
      </c>
      <c r="P267" s="504">
        <f>ROUND('2. Прогноз. Без корректировки'!P267,3)</f>
        <v>0</v>
      </c>
      <c r="Q267" s="172">
        <f>ROUND(SUM(M267:P267),3)</f>
        <v>0</v>
      </c>
    </row>
    <row r="268" spans="1:17" ht="14.65" customHeight="1" outlineLevel="1" x14ac:dyDescent="0.25">
      <c r="A268" s="30" t="s">
        <v>6</v>
      </c>
      <c r="B268" s="485" t="s">
        <v>189</v>
      </c>
      <c r="C268" s="265">
        <f t="shared" ref="C268:Q268" si="61">ROUND(C269+C270-C271+C272,3)</f>
        <v>0</v>
      </c>
      <c r="D268" s="166">
        <f t="shared" si="61"/>
        <v>0</v>
      </c>
      <c r="E268" s="166">
        <f t="shared" si="61"/>
        <v>0</v>
      </c>
      <c r="F268" s="167">
        <f t="shared" si="61"/>
        <v>0</v>
      </c>
      <c r="G268" s="244">
        <f t="shared" si="61"/>
        <v>0</v>
      </c>
      <c r="H268" s="165">
        <f t="shared" si="61"/>
        <v>0</v>
      </c>
      <c r="I268" s="166">
        <f t="shared" si="61"/>
        <v>0</v>
      </c>
      <c r="J268" s="166">
        <f t="shared" si="61"/>
        <v>0</v>
      </c>
      <c r="K268" s="167">
        <f t="shared" si="61"/>
        <v>0</v>
      </c>
      <c r="L268" s="244">
        <f t="shared" si="61"/>
        <v>0</v>
      </c>
      <c r="M268" s="165">
        <f t="shared" si="61"/>
        <v>0</v>
      </c>
      <c r="N268" s="166">
        <f t="shared" si="61"/>
        <v>0</v>
      </c>
      <c r="O268" s="166">
        <f t="shared" si="61"/>
        <v>0</v>
      </c>
      <c r="P268" s="168">
        <f t="shared" si="61"/>
        <v>0</v>
      </c>
      <c r="Q268" s="244">
        <f t="shared" si="61"/>
        <v>0</v>
      </c>
    </row>
    <row r="269" spans="1:17" s="25" customFormat="1" ht="28.15" customHeight="1" outlineLevel="3" x14ac:dyDescent="0.25">
      <c r="A269" s="31" t="s">
        <v>110</v>
      </c>
      <c r="B269" s="486" t="s">
        <v>189</v>
      </c>
      <c r="C269" s="267">
        <f>ROUND('1. Статистика'!N183,3)</f>
        <v>0</v>
      </c>
      <c r="D269" s="181">
        <f>ROUND('1. Статистика'!O183,3)</f>
        <v>0</v>
      </c>
      <c r="E269" s="181">
        <f>ROUND('1. Статистика'!P183,3)</f>
        <v>0</v>
      </c>
      <c r="F269" s="182">
        <f>ROUND('1. Статистика'!Q183,3)</f>
        <v>0</v>
      </c>
      <c r="G269" s="172">
        <f>ROUND(SUM(C269:F269),3)</f>
        <v>0</v>
      </c>
      <c r="H269" s="180">
        <f>ROUND(C268,3)</f>
        <v>0</v>
      </c>
      <c r="I269" s="181">
        <f>ROUND(D268,3)</f>
        <v>0</v>
      </c>
      <c r="J269" s="181">
        <f>ROUND(E268,3)</f>
        <v>0</v>
      </c>
      <c r="K269" s="182">
        <f>ROUND(F268,3)</f>
        <v>0</v>
      </c>
      <c r="L269" s="172">
        <f>ROUND(SUM(H269:K269),3)</f>
        <v>0</v>
      </c>
      <c r="M269" s="180">
        <f>ROUND(H268,3)</f>
        <v>0</v>
      </c>
      <c r="N269" s="181">
        <f>ROUND(I268,3)</f>
        <v>0</v>
      </c>
      <c r="O269" s="181">
        <f>ROUND(J268,3)</f>
        <v>0</v>
      </c>
      <c r="P269" s="183">
        <f>ROUND(K268,3)</f>
        <v>0</v>
      </c>
      <c r="Q269" s="172">
        <f>ROUND(SUM(M269:P269),3)</f>
        <v>0</v>
      </c>
    </row>
    <row r="270" spans="1:17" s="25" customFormat="1" ht="28.15" customHeight="1" outlineLevel="3" x14ac:dyDescent="0.25">
      <c r="A270" s="31" t="s">
        <v>111</v>
      </c>
      <c r="B270" s="486" t="s">
        <v>189</v>
      </c>
      <c r="C270" s="267">
        <f>ROUND('1. Статистика'!D68,3)</f>
        <v>0</v>
      </c>
      <c r="D270" s="181">
        <f>ROUND('1. Статистика'!E68,3)</f>
        <v>0</v>
      </c>
      <c r="E270" s="181">
        <f>ROUND('1. Статистика'!F68,3)</f>
        <v>0</v>
      </c>
      <c r="F270" s="182">
        <f>ROUND('1. Статистика'!G68,3)</f>
        <v>0</v>
      </c>
      <c r="G270" s="172">
        <f>ROUND(SUM(C270:F270),3)</f>
        <v>0</v>
      </c>
      <c r="H270" s="180">
        <f>ROUND('1. Статистика'!I68,3)</f>
        <v>0</v>
      </c>
      <c r="I270" s="181">
        <f>ROUND('1. Статистика'!J68,3)</f>
        <v>0</v>
      </c>
      <c r="J270" s="181">
        <f>ROUND('1. Статистика'!K68,3)</f>
        <v>0</v>
      </c>
      <c r="K270" s="182">
        <f>ROUND('1. Статистика'!L68,3)</f>
        <v>0</v>
      </c>
      <c r="L270" s="172">
        <f>ROUND(SUM(H270:K270),3)</f>
        <v>0</v>
      </c>
      <c r="M270" s="180">
        <f>ROUND('1. Статистика'!N68,3)</f>
        <v>0</v>
      </c>
      <c r="N270" s="181">
        <f>ROUND('1. Статистика'!O68,3)</f>
        <v>0</v>
      </c>
      <c r="O270" s="181">
        <f>ROUND('1. Статистика'!P68,3)</f>
        <v>0</v>
      </c>
      <c r="P270" s="183">
        <f>ROUND('1. Статистика'!Q68,3)</f>
        <v>0</v>
      </c>
      <c r="Q270" s="172">
        <f>ROUND(SUM(M270:P270),3)</f>
        <v>0</v>
      </c>
    </row>
    <row r="271" spans="1:17" s="25" customFormat="1" ht="28.15" customHeight="1" outlineLevel="3" x14ac:dyDescent="0.25">
      <c r="A271" s="31" t="s">
        <v>112</v>
      </c>
      <c r="B271" s="486" t="s">
        <v>189</v>
      </c>
      <c r="C271" s="503">
        <f>ROUND('2. Прогноз. Без корректировки'!C271,3)</f>
        <v>0</v>
      </c>
      <c r="D271" s="504">
        <f>ROUND('2. Прогноз. Без корректировки'!D271,3)</f>
        <v>0</v>
      </c>
      <c r="E271" s="504">
        <f>ROUND('2. Прогноз. Без корректировки'!E271,3)</f>
        <v>0</v>
      </c>
      <c r="F271" s="504">
        <f>ROUND('2. Прогноз. Без корректировки'!F271,3)</f>
        <v>0</v>
      </c>
      <c r="G271" s="172">
        <f>ROUND(SUM(C271:F271),3)</f>
        <v>0</v>
      </c>
      <c r="H271" s="504">
        <f>ROUND('2. Прогноз. Без корректировки'!H271,3)</f>
        <v>0</v>
      </c>
      <c r="I271" s="504">
        <f>ROUND('2. Прогноз. Без корректировки'!I271,3)</f>
        <v>0</v>
      </c>
      <c r="J271" s="504">
        <f>ROUND('2. Прогноз. Без корректировки'!J271,3)</f>
        <v>0</v>
      </c>
      <c r="K271" s="504">
        <f>ROUND('2. Прогноз. Без корректировки'!K271,3)</f>
        <v>0</v>
      </c>
      <c r="L271" s="172">
        <f>ROUND(SUM(H271:K271),3)</f>
        <v>0</v>
      </c>
      <c r="M271" s="504">
        <f>ROUND('2. Прогноз. Без корректировки'!M271,3)</f>
        <v>0</v>
      </c>
      <c r="N271" s="504">
        <f>ROUND('2. Прогноз. Без корректировки'!N271,3)</f>
        <v>0</v>
      </c>
      <c r="O271" s="504">
        <f>ROUND('2. Прогноз. Без корректировки'!O271,3)</f>
        <v>0</v>
      </c>
      <c r="P271" s="504">
        <f>ROUND('2. Прогноз. Без корректировки'!P271,3)</f>
        <v>0</v>
      </c>
      <c r="Q271" s="172">
        <f>ROUND(SUM(M271:P271),3)</f>
        <v>0</v>
      </c>
    </row>
    <row r="272" spans="1:17" s="25" customFormat="1" ht="28.15" customHeight="1" outlineLevel="3" x14ac:dyDescent="0.25">
      <c r="A272" s="31" t="s">
        <v>113</v>
      </c>
      <c r="B272" s="486" t="s">
        <v>189</v>
      </c>
      <c r="C272" s="503">
        <f>ROUND('2. Прогноз. Без корректировки'!C272,3)</f>
        <v>0</v>
      </c>
      <c r="D272" s="504">
        <f>ROUND('2. Прогноз. Без корректировки'!D272,3)</f>
        <v>0</v>
      </c>
      <c r="E272" s="504">
        <f>ROUND('2. Прогноз. Без корректировки'!E272,3)</f>
        <v>0</v>
      </c>
      <c r="F272" s="504">
        <f>ROUND('2. Прогноз. Без корректировки'!F272,3)</f>
        <v>0</v>
      </c>
      <c r="G272" s="172">
        <f>ROUND(SUM(C272:F272),3)</f>
        <v>0</v>
      </c>
      <c r="H272" s="504">
        <f>ROUND('2. Прогноз. Без корректировки'!H272,3)</f>
        <v>0</v>
      </c>
      <c r="I272" s="504">
        <f>ROUND('2. Прогноз. Без корректировки'!I272,3)</f>
        <v>0</v>
      </c>
      <c r="J272" s="504">
        <f>ROUND('2. Прогноз. Без корректировки'!J272,3)</f>
        <v>0</v>
      </c>
      <c r="K272" s="504">
        <f>ROUND('2. Прогноз. Без корректировки'!K272,3)</f>
        <v>0</v>
      </c>
      <c r="L272" s="172">
        <f>ROUND(SUM(H272:K272),3)</f>
        <v>0</v>
      </c>
      <c r="M272" s="504">
        <f>ROUND('2. Прогноз. Без корректировки'!M272,3)</f>
        <v>0</v>
      </c>
      <c r="N272" s="504">
        <f>ROUND('2. Прогноз. Без корректировки'!N272,3)</f>
        <v>0</v>
      </c>
      <c r="O272" s="504">
        <f>ROUND('2. Прогноз. Без корректировки'!O272,3)</f>
        <v>0</v>
      </c>
      <c r="P272" s="504">
        <f>ROUND('2. Прогноз. Без корректировки'!P272,3)</f>
        <v>0</v>
      </c>
      <c r="Q272" s="172">
        <f>ROUND(SUM(M272:P272),3)</f>
        <v>0</v>
      </c>
    </row>
    <row r="273" spans="1:17" ht="14.65" customHeight="1" outlineLevel="1" x14ac:dyDescent="0.25">
      <c r="A273" s="30" t="s">
        <v>7</v>
      </c>
      <c r="B273" s="485" t="s">
        <v>189</v>
      </c>
      <c r="C273" s="265">
        <f t="shared" ref="C273:Q273" si="62">ROUND(C274+C275-C276+C277,3)</f>
        <v>1</v>
      </c>
      <c r="D273" s="166">
        <f t="shared" si="62"/>
        <v>2.5</v>
      </c>
      <c r="E273" s="166">
        <f t="shared" si="62"/>
        <v>1.2</v>
      </c>
      <c r="F273" s="167">
        <f t="shared" si="62"/>
        <v>0.94</v>
      </c>
      <c r="G273" s="244">
        <f t="shared" si="62"/>
        <v>5.64</v>
      </c>
      <c r="H273" s="165">
        <f t="shared" si="62"/>
        <v>1</v>
      </c>
      <c r="I273" s="166">
        <f t="shared" si="62"/>
        <v>2.5</v>
      </c>
      <c r="J273" s="166">
        <f t="shared" si="62"/>
        <v>1.2</v>
      </c>
      <c r="K273" s="167">
        <f t="shared" si="62"/>
        <v>0.94</v>
      </c>
      <c r="L273" s="244">
        <f t="shared" si="62"/>
        <v>5.64</v>
      </c>
      <c r="M273" s="165">
        <f t="shared" si="62"/>
        <v>2</v>
      </c>
      <c r="N273" s="166">
        <f t="shared" si="62"/>
        <v>3.5</v>
      </c>
      <c r="O273" s="166">
        <f t="shared" si="62"/>
        <v>2.5299999999999998</v>
      </c>
      <c r="P273" s="168">
        <f t="shared" si="62"/>
        <v>1.64</v>
      </c>
      <c r="Q273" s="244">
        <f t="shared" si="62"/>
        <v>9.67</v>
      </c>
    </row>
    <row r="274" spans="1:17" s="25" customFormat="1" ht="28.15" customHeight="1" outlineLevel="3" x14ac:dyDescent="0.25">
      <c r="A274" s="31" t="s">
        <v>110</v>
      </c>
      <c r="B274" s="486" t="s">
        <v>189</v>
      </c>
      <c r="C274" s="267">
        <f>ROUND('1. Статистика'!N184,3)</f>
        <v>1</v>
      </c>
      <c r="D274" s="181">
        <f>ROUND('1. Статистика'!O184,3)</f>
        <v>2.5</v>
      </c>
      <c r="E274" s="181">
        <f>ROUND('1. Статистика'!P184,3)</f>
        <v>1.2</v>
      </c>
      <c r="F274" s="182">
        <f>ROUND('1. Статистика'!Q184,3)</f>
        <v>0.94</v>
      </c>
      <c r="G274" s="172">
        <f>ROUND(SUM(C274:F274),3)</f>
        <v>5.64</v>
      </c>
      <c r="H274" s="180">
        <f>ROUND(C273,3)</f>
        <v>1</v>
      </c>
      <c r="I274" s="181">
        <f>ROUND(D273,3)</f>
        <v>2.5</v>
      </c>
      <c r="J274" s="181">
        <f>ROUND(E273,3)</f>
        <v>1.2</v>
      </c>
      <c r="K274" s="182">
        <f>ROUND(F273,3)</f>
        <v>0.94</v>
      </c>
      <c r="L274" s="172">
        <f>ROUND(SUM(H274:K274),3)</f>
        <v>5.64</v>
      </c>
      <c r="M274" s="180">
        <f>ROUND(H273,3)</f>
        <v>1</v>
      </c>
      <c r="N274" s="181">
        <f>ROUND(I273,3)</f>
        <v>2.5</v>
      </c>
      <c r="O274" s="181">
        <f>ROUND(J273,3)</f>
        <v>1.2</v>
      </c>
      <c r="P274" s="183">
        <f>ROUND(K273,3)</f>
        <v>0.94</v>
      </c>
      <c r="Q274" s="172">
        <f>ROUND(SUM(M274:P274),3)</f>
        <v>5.64</v>
      </c>
    </row>
    <row r="275" spans="1:17" s="25" customFormat="1" ht="28.15" customHeight="1" outlineLevel="3" x14ac:dyDescent="0.25">
      <c r="A275" s="31" t="s">
        <v>111</v>
      </c>
      <c r="B275" s="486" t="s">
        <v>189</v>
      </c>
      <c r="C275" s="267">
        <f>ROUND('1. Статистика'!D69,3)</f>
        <v>0</v>
      </c>
      <c r="D275" s="181">
        <f>ROUND('1. Статистика'!E69,3)</f>
        <v>0</v>
      </c>
      <c r="E275" s="181">
        <f>ROUND('1. Статистика'!F69,3)</f>
        <v>0</v>
      </c>
      <c r="F275" s="182">
        <f>ROUND('1. Статистика'!G69,3)</f>
        <v>0</v>
      </c>
      <c r="G275" s="172">
        <f>ROUND(SUM(C275:F275),3)</f>
        <v>0</v>
      </c>
      <c r="H275" s="180">
        <f>ROUND('1. Статистика'!I69,3)</f>
        <v>0</v>
      </c>
      <c r="I275" s="181">
        <f>ROUND('1. Статистика'!J69,3)</f>
        <v>0</v>
      </c>
      <c r="J275" s="181">
        <f>ROUND('1. Статистика'!K69,3)</f>
        <v>0</v>
      </c>
      <c r="K275" s="182">
        <f>ROUND('1. Статистика'!L69,3)</f>
        <v>0</v>
      </c>
      <c r="L275" s="172">
        <f>ROUND(SUM(H275:K275),3)</f>
        <v>0</v>
      </c>
      <c r="M275" s="180">
        <f>ROUND('1. Статистика'!N69,3)</f>
        <v>1</v>
      </c>
      <c r="N275" s="181">
        <f>ROUND('1. Статистика'!O69,3)</f>
        <v>1</v>
      </c>
      <c r="O275" s="181">
        <f>ROUND('1. Статистика'!P69,3)</f>
        <v>1.33</v>
      </c>
      <c r="P275" s="183">
        <f>ROUND('1. Статистика'!Q69,3)</f>
        <v>0.7</v>
      </c>
      <c r="Q275" s="172">
        <f>ROUND(SUM(M275:P275),3)</f>
        <v>4.03</v>
      </c>
    </row>
    <row r="276" spans="1:17" s="25" customFormat="1" ht="28.15" customHeight="1" outlineLevel="3" x14ac:dyDescent="0.25">
      <c r="A276" s="31" t="s">
        <v>112</v>
      </c>
      <c r="B276" s="486" t="s">
        <v>189</v>
      </c>
      <c r="C276" s="503">
        <f>ROUND('2. Прогноз. Без корректировки'!C276,3)</f>
        <v>0</v>
      </c>
      <c r="D276" s="504">
        <f>ROUND('2. Прогноз. Без корректировки'!D276,3)</f>
        <v>0</v>
      </c>
      <c r="E276" s="504">
        <f>ROUND('2. Прогноз. Без корректировки'!E276,3)</f>
        <v>0</v>
      </c>
      <c r="F276" s="504">
        <f>ROUND('2. Прогноз. Без корректировки'!F276,3)</f>
        <v>0</v>
      </c>
      <c r="G276" s="172">
        <f>ROUND(SUM(C276:F276),3)</f>
        <v>0</v>
      </c>
      <c r="H276" s="504">
        <f>ROUND('2. Прогноз. Без корректировки'!H276,3)</f>
        <v>0</v>
      </c>
      <c r="I276" s="504">
        <f>ROUND('2. Прогноз. Без корректировки'!I276,3)</f>
        <v>0</v>
      </c>
      <c r="J276" s="504">
        <f>ROUND('2. Прогноз. Без корректировки'!J276,3)</f>
        <v>0</v>
      </c>
      <c r="K276" s="504">
        <f>ROUND('2. Прогноз. Без корректировки'!K276,3)</f>
        <v>0</v>
      </c>
      <c r="L276" s="172">
        <f>ROUND(SUM(H276:K276),3)</f>
        <v>0</v>
      </c>
      <c r="M276" s="504">
        <f>ROUND('2. Прогноз. Без корректировки'!M276,3)</f>
        <v>0</v>
      </c>
      <c r="N276" s="504">
        <f>ROUND('2. Прогноз. Без корректировки'!N276,3)</f>
        <v>0</v>
      </c>
      <c r="O276" s="504">
        <f>ROUND('2. Прогноз. Без корректировки'!O276,3)</f>
        <v>0</v>
      </c>
      <c r="P276" s="504">
        <f>ROUND('2. Прогноз. Без корректировки'!P276,3)</f>
        <v>0</v>
      </c>
      <c r="Q276" s="172">
        <f>ROUND(SUM(M276:P276),3)</f>
        <v>0</v>
      </c>
    </row>
    <row r="277" spans="1:17" s="25" customFormat="1" ht="28.15" customHeight="1" outlineLevel="3" x14ac:dyDescent="0.25">
      <c r="A277" s="31" t="s">
        <v>113</v>
      </c>
      <c r="B277" s="486" t="s">
        <v>189</v>
      </c>
      <c r="C277" s="503">
        <f>ROUND('2. Прогноз. Без корректировки'!C277,3)</f>
        <v>0</v>
      </c>
      <c r="D277" s="504">
        <f>ROUND('2. Прогноз. Без корректировки'!D277,3)</f>
        <v>0</v>
      </c>
      <c r="E277" s="504">
        <f>ROUND('2. Прогноз. Без корректировки'!E277,3)</f>
        <v>0</v>
      </c>
      <c r="F277" s="504">
        <f>ROUND('2. Прогноз. Без корректировки'!F277,3)</f>
        <v>0</v>
      </c>
      <c r="G277" s="172">
        <f>ROUND(SUM(C277:F277),3)</f>
        <v>0</v>
      </c>
      <c r="H277" s="504">
        <f>ROUND('2. Прогноз. Без корректировки'!H277,3)</f>
        <v>0</v>
      </c>
      <c r="I277" s="504">
        <f>ROUND('2. Прогноз. Без корректировки'!I277,3)</f>
        <v>0</v>
      </c>
      <c r="J277" s="504">
        <f>ROUND('2. Прогноз. Без корректировки'!J277,3)</f>
        <v>0</v>
      </c>
      <c r="K277" s="504">
        <f>ROUND('2. Прогноз. Без корректировки'!K277,3)</f>
        <v>0</v>
      </c>
      <c r="L277" s="172">
        <f>ROUND(SUM(H277:K277),3)</f>
        <v>0</v>
      </c>
      <c r="M277" s="504">
        <f>ROUND('2. Прогноз. Без корректировки'!M277,3)</f>
        <v>0</v>
      </c>
      <c r="N277" s="504">
        <f>ROUND('2. Прогноз. Без корректировки'!N277,3)</f>
        <v>0</v>
      </c>
      <c r="O277" s="504">
        <f>ROUND('2. Прогноз. Без корректировки'!O277,3)</f>
        <v>0</v>
      </c>
      <c r="P277" s="504">
        <f>ROUND('2. Прогноз. Без корректировки'!P277,3)</f>
        <v>0</v>
      </c>
      <c r="Q277" s="172">
        <f>ROUND(SUM(M277:P277),3)</f>
        <v>0</v>
      </c>
    </row>
    <row r="278" spans="1:17" ht="14.65" customHeight="1" outlineLevel="1" x14ac:dyDescent="0.25">
      <c r="A278" s="30" t="s">
        <v>8</v>
      </c>
      <c r="B278" s="485" t="s">
        <v>189</v>
      </c>
      <c r="C278" s="265">
        <f t="shared" ref="C278:Q278" si="63">ROUND(C279+C280-C281+C282,3)</f>
        <v>0</v>
      </c>
      <c r="D278" s="166">
        <f t="shared" si="63"/>
        <v>0</v>
      </c>
      <c r="E278" s="166">
        <f t="shared" si="63"/>
        <v>0</v>
      </c>
      <c r="F278" s="167">
        <f t="shared" si="63"/>
        <v>0</v>
      </c>
      <c r="G278" s="244">
        <f t="shared" si="63"/>
        <v>0</v>
      </c>
      <c r="H278" s="165">
        <f t="shared" si="63"/>
        <v>0</v>
      </c>
      <c r="I278" s="166">
        <f t="shared" si="63"/>
        <v>0</v>
      </c>
      <c r="J278" s="166">
        <f t="shared" si="63"/>
        <v>0</v>
      </c>
      <c r="K278" s="167">
        <f t="shared" si="63"/>
        <v>0</v>
      </c>
      <c r="L278" s="244">
        <f t="shared" si="63"/>
        <v>0</v>
      </c>
      <c r="M278" s="165">
        <f t="shared" si="63"/>
        <v>0</v>
      </c>
      <c r="N278" s="166">
        <f t="shared" si="63"/>
        <v>0</v>
      </c>
      <c r="O278" s="166">
        <f t="shared" si="63"/>
        <v>0</v>
      </c>
      <c r="P278" s="168">
        <f t="shared" si="63"/>
        <v>0</v>
      </c>
      <c r="Q278" s="244">
        <f t="shared" si="63"/>
        <v>0</v>
      </c>
    </row>
    <row r="279" spans="1:17" s="25" customFormat="1" ht="28.15" customHeight="1" outlineLevel="3" x14ac:dyDescent="0.25">
      <c r="A279" s="31" t="s">
        <v>110</v>
      </c>
      <c r="B279" s="486" t="s">
        <v>189</v>
      </c>
      <c r="C279" s="267">
        <f>ROUND('1. Статистика'!N185,3)</f>
        <v>0</v>
      </c>
      <c r="D279" s="181">
        <f>ROUND('1. Статистика'!O185,3)</f>
        <v>0</v>
      </c>
      <c r="E279" s="181">
        <f>ROUND('1. Статистика'!P185,3)</f>
        <v>0</v>
      </c>
      <c r="F279" s="182">
        <f>ROUND('1. Статистика'!Q185,3)</f>
        <v>0</v>
      </c>
      <c r="G279" s="172">
        <f>ROUND(SUM(C279:F279),3)</f>
        <v>0</v>
      </c>
      <c r="H279" s="180">
        <f>ROUND(C278,3)</f>
        <v>0</v>
      </c>
      <c r="I279" s="181">
        <f>ROUND(D278,3)</f>
        <v>0</v>
      </c>
      <c r="J279" s="181">
        <f>ROUND(E278,3)</f>
        <v>0</v>
      </c>
      <c r="K279" s="182">
        <f>ROUND(F278,3)</f>
        <v>0</v>
      </c>
      <c r="L279" s="172">
        <f>ROUND(SUM(H279:K279),3)</f>
        <v>0</v>
      </c>
      <c r="M279" s="180">
        <f>ROUND(H278,3)</f>
        <v>0</v>
      </c>
      <c r="N279" s="181">
        <f>ROUND(I278,3)</f>
        <v>0</v>
      </c>
      <c r="O279" s="181">
        <f>ROUND(J278,3)</f>
        <v>0</v>
      </c>
      <c r="P279" s="183">
        <f>ROUND(K278,3)</f>
        <v>0</v>
      </c>
      <c r="Q279" s="172">
        <f>ROUND(SUM(M279:P279),3)</f>
        <v>0</v>
      </c>
    </row>
    <row r="280" spans="1:17" s="25" customFormat="1" ht="28.15" customHeight="1" outlineLevel="3" x14ac:dyDescent="0.25">
      <c r="A280" s="31" t="s">
        <v>111</v>
      </c>
      <c r="B280" s="486" t="s">
        <v>189</v>
      </c>
      <c r="C280" s="267">
        <f>ROUND('1. Статистика'!D70,3)</f>
        <v>0</v>
      </c>
      <c r="D280" s="181">
        <f>ROUND('1. Статистика'!E70,3)</f>
        <v>0</v>
      </c>
      <c r="E280" s="181">
        <f>ROUND('1. Статистика'!F70,3)</f>
        <v>0</v>
      </c>
      <c r="F280" s="182">
        <f>ROUND('1. Статистика'!G70,3)</f>
        <v>0</v>
      </c>
      <c r="G280" s="172">
        <f>ROUND(SUM(C280:F280),3)</f>
        <v>0</v>
      </c>
      <c r="H280" s="180">
        <f>ROUND('1. Статистика'!I70,3)</f>
        <v>0</v>
      </c>
      <c r="I280" s="181">
        <f>ROUND('1. Статистика'!J70,3)</f>
        <v>0</v>
      </c>
      <c r="J280" s="181">
        <f>ROUND('1. Статистика'!K70,3)</f>
        <v>0</v>
      </c>
      <c r="K280" s="182">
        <f>ROUND('1. Статистика'!L70,3)</f>
        <v>0</v>
      </c>
      <c r="L280" s="172">
        <f>ROUND(SUM(H280:K280),3)</f>
        <v>0</v>
      </c>
      <c r="M280" s="180">
        <f>ROUND('1. Статистика'!N70,3)</f>
        <v>0</v>
      </c>
      <c r="N280" s="181">
        <f>ROUND('1. Статистика'!O70,3)</f>
        <v>0</v>
      </c>
      <c r="O280" s="181">
        <f>ROUND('1. Статистика'!P70,3)</f>
        <v>0</v>
      </c>
      <c r="P280" s="183">
        <f>ROUND('1. Статистика'!Q70,3)</f>
        <v>0</v>
      </c>
      <c r="Q280" s="172">
        <f>ROUND(SUM(M280:P280),3)</f>
        <v>0</v>
      </c>
    </row>
    <row r="281" spans="1:17" s="25" customFormat="1" ht="28.15" customHeight="1" outlineLevel="3" x14ac:dyDescent="0.25">
      <c r="A281" s="31" t="s">
        <v>112</v>
      </c>
      <c r="B281" s="486" t="s">
        <v>189</v>
      </c>
      <c r="C281" s="503">
        <f>ROUND('2. Прогноз. Без корректировки'!C281,3)</f>
        <v>0</v>
      </c>
      <c r="D281" s="504">
        <f>ROUND('2. Прогноз. Без корректировки'!D281,3)</f>
        <v>0</v>
      </c>
      <c r="E281" s="504">
        <f>ROUND('2. Прогноз. Без корректировки'!E281,3)</f>
        <v>0</v>
      </c>
      <c r="F281" s="504">
        <f>ROUND('2. Прогноз. Без корректировки'!F281,3)</f>
        <v>0</v>
      </c>
      <c r="G281" s="172">
        <f>ROUND(SUM(C281:F281),3)</f>
        <v>0</v>
      </c>
      <c r="H281" s="504">
        <f>ROUND('2. Прогноз. Без корректировки'!H281,3)</f>
        <v>0</v>
      </c>
      <c r="I281" s="504">
        <f>ROUND('2. Прогноз. Без корректировки'!I281,3)</f>
        <v>0</v>
      </c>
      <c r="J281" s="504">
        <f>ROUND('2. Прогноз. Без корректировки'!J281,3)</f>
        <v>0</v>
      </c>
      <c r="K281" s="504">
        <f>ROUND('2. Прогноз. Без корректировки'!K281,3)</f>
        <v>0</v>
      </c>
      <c r="L281" s="172">
        <f>ROUND(SUM(H281:K281),3)</f>
        <v>0</v>
      </c>
      <c r="M281" s="504">
        <f>ROUND('2. Прогноз. Без корректировки'!M281,3)</f>
        <v>0</v>
      </c>
      <c r="N281" s="504">
        <f>ROUND('2. Прогноз. Без корректировки'!N281,3)</f>
        <v>0</v>
      </c>
      <c r="O281" s="504">
        <f>ROUND('2. Прогноз. Без корректировки'!O281,3)</f>
        <v>0</v>
      </c>
      <c r="P281" s="504">
        <f>ROUND('2. Прогноз. Без корректировки'!P281,3)</f>
        <v>0</v>
      </c>
      <c r="Q281" s="172">
        <f>ROUND(SUM(M281:P281),3)</f>
        <v>0</v>
      </c>
    </row>
    <row r="282" spans="1:17" s="25" customFormat="1" ht="28.15" customHeight="1" outlineLevel="3" x14ac:dyDescent="0.25">
      <c r="A282" s="31" t="s">
        <v>113</v>
      </c>
      <c r="B282" s="486" t="s">
        <v>189</v>
      </c>
      <c r="C282" s="503">
        <f>ROUND('2. Прогноз. Без корректировки'!C282,3)</f>
        <v>0</v>
      </c>
      <c r="D282" s="504">
        <f>ROUND('2. Прогноз. Без корректировки'!D282,3)</f>
        <v>0</v>
      </c>
      <c r="E282" s="504">
        <f>ROUND('2. Прогноз. Без корректировки'!E282,3)</f>
        <v>0</v>
      </c>
      <c r="F282" s="504">
        <f>ROUND('2. Прогноз. Без корректировки'!F282,3)</f>
        <v>0</v>
      </c>
      <c r="G282" s="172">
        <f>ROUND(SUM(C282:F282),3)</f>
        <v>0</v>
      </c>
      <c r="H282" s="504">
        <f>ROUND('2. Прогноз. Без корректировки'!H282,3)</f>
        <v>0</v>
      </c>
      <c r="I282" s="504">
        <f>ROUND('2. Прогноз. Без корректировки'!I282,3)</f>
        <v>0</v>
      </c>
      <c r="J282" s="504">
        <f>ROUND('2. Прогноз. Без корректировки'!J282,3)</f>
        <v>0</v>
      </c>
      <c r="K282" s="504">
        <f>ROUND('2. Прогноз. Без корректировки'!K282,3)</f>
        <v>0</v>
      </c>
      <c r="L282" s="172">
        <f>ROUND(SUM(H282:K282),3)</f>
        <v>0</v>
      </c>
      <c r="M282" s="504">
        <f>ROUND('2. Прогноз. Без корректировки'!M282,3)</f>
        <v>0</v>
      </c>
      <c r="N282" s="504">
        <f>ROUND('2. Прогноз. Без корректировки'!N282,3)</f>
        <v>0</v>
      </c>
      <c r="O282" s="504">
        <f>ROUND('2. Прогноз. Без корректировки'!O282,3)</f>
        <v>0</v>
      </c>
      <c r="P282" s="504">
        <f>ROUND('2. Прогноз. Без корректировки'!P282,3)</f>
        <v>0</v>
      </c>
      <c r="Q282" s="172">
        <f>ROUND(SUM(M282:P282),3)</f>
        <v>0</v>
      </c>
    </row>
    <row r="283" spans="1:17" ht="14.65" customHeight="1" outlineLevel="1" x14ac:dyDescent="0.25">
      <c r="A283" s="30" t="s">
        <v>9</v>
      </c>
      <c r="B283" s="485" t="s">
        <v>189</v>
      </c>
      <c r="C283" s="265">
        <f t="shared" ref="C283:Q283" si="64">ROUND(C284+C285-C286+C287,3)</f>
        <v>0</v>
      </c>
      <c r="D283" s="166">
        <f t="shared" si="64"/>
        <v>0</v>
      </c>
      <c r="E283" s="166">
        <f t="shared" si="64"/>
        <v>0</v>
      </c>
      <c r="F283" s="167">
        <f t="shared" si="64"/>
        <v>0</v>
      </c>
      <c r="G283" s="244">
        <f t="shared" si="64"/>
        <v>0</v>
      </c>
      <c r="H283" s="165">
        <f t="shared" si="64"/>
        <v>0</v>
      </c>
      <c r="I283" s="166">
        <f t="shared" si="64"/>
        <v>0</v>
      </c>
      <c r="J283" s="166">
        <f t="shared" si="64"/>
        <v>0</v>
      </c>
      <c r="K283" s="167">
        <f t="shared" si="64"/>
        <v>0</v>
      </c>
      <c r="L283" s="244">
        <f t="shared" si="64"/>
        <v>0</v>
      </c>
      <c r="M283" s="165">
        <f t="shared" si="64"/>
        <v>0</v>
      </c>
      <c r="N283" s="166">
        <f t="shared" si="64"/>
        <v>0</v>
      </c>
      <c r="O283" s="166">
        <f t="shared" si="64"/>
        <v>0</v>
      </c>
      <c r="P283" s="168">
        <f t="shared" si="64"/>
        <v>0</v>
      </c>
      <c r="Q283" s="244">
        <f t="shared" si="64"/>
        <v>0</v>
      </c>
    </row>
    <row r="284" spans="1:17" s="25" customFormat="1" ht="28.15" customHeight="1" outlineLevel="3" x14ac:dyDescent="0.25">
      <c r="A284" s="31" t="s">
        <v>110</v>
      </c>
      <c r="B284" s="486" t="s">
        <v>189</v>
      </c>
      <c r="C284" s="267">
        <f>ROUND('1. Статистика'!N186,3)</f>
        <v>0</v>
      </c>
      <c r="D284" s="181">
        <f>ROUND('1. Статистика'!O186,3)</f>
        <v>0</v>
      </c>
      <c r="E284" s="181">
        <f>ROUND('1. Статистика'!P186,3)</f>
        <v>0</v>
      </c>
      <c r="F284" s="182">
        <f>ROUND('1. Статистика'!Q186,3)</f>
        <v>0</v>
      </c>
      <c r="G284" s="172">
        <f>ROUND(SUM(C284:F284),3)</f>
        <v>0</v>
      </c>
      <c r="H284" s="180">
        <f>ROUND(C283,3)</f>
        <v>0</v>
      </c>
      <c r="I284" s="181">
        <f>ROUND(D283,3)</f>
        <v>0</v>
      </c>
      <c r="J284" s="181">
        <f>ROUND(E283,3)</f>
        <v>0</v>
      </c>
      <c r="K284" s="182">
        <f>ROUND(F283,3)</f>
        <v>0</v>
      </c>
      <c r="L284" s="172">
        <f>ROUND(SUM(H284:K284),3)</f>
        <v>0</v>
      </c>
      <c r="M284" s="180">
        <f>ROUND(H283,3)</f>
        <v>0</v>
      </c>
      <c r="N284" s="181">
        <f>ROUND(I283,3)</f>
        <v>0</v>
      </c>
      <c r="O284" s="181">
        <f>ROUND(J283,3)</f>
        <v>0</v>
      </c>
      <c r="P284" s="183">
        <f>ROUND(K283,3)</f>
        <v>0</v>
      </c>
      <c r="Q284" s="172">
        <f>ROUND(SUM(M284:P284),3)</f>
        <v>0</v>
      </c>
    </row>
    <row r="285" spans="1:17" s="25" customFormat="1" ht="28.15" customHeight="1" outlineLevel="3" x14ac:dyDescent="0.25">
      <c r="A285" s="31" t="s">
        <v>111</v>
      </c>
      <c r="B285" s="486" t="s">
        <v>189</v>
      </c>
      <c r="C285" s="267">
        <f>ROUND('1. Статистика'!D71,3)</f>
        <v>0</v>
      </c>
      <c r="D285" s="181">
        <f>ROUND('1. Статистика'!E71,3)</f>
        <v>0</v>
      </c>
      <c r="E285" s="181">
        <f>ROUND('1. Статистика'!F71,3)</f>
        <v>0</v>
      </c>
      <c r="F285" s="182">
        <f>ROUND('1. Статистика'!G71,3)</f>
        <v>0</v>
      </c>
      <c r="G285" s="172">
        <f>ROUND(SUM(C285:F285),3)</f>
        <v>0</v>
      </c>
      <c r="H285" s="180">
        <f>ROUND('1. Статистика'!I71,3)</f>
        <v>0</v>
      </c>
      <c r="I285" s="181">
        <f>ROUND('1. Статистика'!J71,3)</f>
        <v>0</v>
      </c>
      <c r="J285" s="181">
        <f>ROUND('1. Статистика'!K71,3)</f>
        <v>0</v>
      </c>
      <c r="K285" s="182">
        <f>ROUND('1. Статистика'!L71,3)</f>
        <v>0</v>
      </c>
      <c r="L285" s="172">
        <f>ROUND(SUM(H285:K285),3)</f>
        <v>0</v>
      </c>
      <c r="M285" s="180">
        <f>ROUND('1. Статистика'!N71,3)</f>
        <v>0</v>
      </c>
      <c r="N285" s="181">
        <f>ROUND('1. Статистика'!O71,3)</f>
        <v>0</v>
      </c>
      <c r="O285" s="181">
        <f>ROUND('1. Статистика'!P71,3)</f>
        <v>0</v>
      </c>
      <c r="P285" s="183">
        <f>ROUND('1. Статистика'!Q71,3)</f>
        <v>0</v>
      </c>
      <c r="Q285" s="172">
        <f>ROUND(SUM(M285:P285),3)</f>
        <v>0</v>
      </c>
    </row>
    <row r="286" spans="1:17" s="25" customFormat="1" ht="28.15" customHeight="1" outlineLevel="3" x14ac:dyDescent="0.25">
      <c r="A286" s="31" t="s">
        <v>112</v>
      </c>
      <c r="B286" s="486" t="s">
        <v>189</v>
      </c>
      <c r="C286" s="503">
        <f>ROUND('2. Прогноз. Без корректировки'!C286,3)</f>
        <v>0</v>
      </c>
      <c r="D286" s="504">
        <f>ROUND('2. Прогноз. Без корректировки'!D286,3)</f>
        <v>0</v>
      </c>
      <c r="E286" s="504">
        <f>ROUND('2. Прогноз. Без корректировки'!E286,3)</f>
        <v>0</v>
      </c>
      <c r="F286" s="504">
        <f>ROUND('2. Прогноз. Без корректировки'!F286,3)</f>
        <v>0</v>
      </c>
      <c r="G286" s="172">
        <f>ROUND(SUM(C286:F286),3)</f>
        <v>0</v>
      </c>
      <c r="H286" s="504">
        <f>ROUND('2. Прогноз. Без корректировки'!H286,3)</f>
        <v>0</v>
      </c>
      <c r="I286" s="504">
        <f>ROUND('2. Прогноз. Без корректировки'!I286,3)</f>
        <v>0</v>
      </c>
      <c r="J286" s="504">
        <f>ROUND('2. Прогноз. Без корректировки'!J286,3)</f>
        <v>0</v>
      </c>
      <c r="K286" s="504">
        <f>ROUND('2. Прогноз. Без корректировки'!K286,3)</f>
        <v>0</v>
      </c>
      <c r="L286" s="172">
        <f>ROUND(SUM(H286:K286),3)</f>
        <v>0</v>
      </c>
      <c r="M286" s="504">
        <f>ROUND('2. Прогноз. Без корректировки'!M286,3)</f>
        <v>0</v>
      </c>
      <c r="N286" s="504">
        <f>ROUND('2. Прогноз. Без корректировки'!N286,3)</f>
        <v>0</v>
      </c>
      <c r="O286" s="504">
        <f>ROUND('2. Прогноз. Без корректировки'!O286,3)</f>
        <v>0</v>
      </c>
      <c r="P286" s="504">
        <f>ROUND('2. Прогноз. Без корректировки'!P286,3)</f>
        <v>0</v>
      </c>
      <c r="Q286" s="172">
        <f>ROUND(SUM(M286:P286),3)</f>
        <v>0</v>
      </c>
    </row>
    <row r="287" spans="1:17" s="25" customFormat="1" ht="28.15" customHeight="1" outlineLevel="3" x14ac:dyDescent="0.25">
      <c r="A287" s="31" t="s">
        <v>113</v>
      </c>
      <c r="B287" s="486" t="s">
        <v>189</v>
      </c>
      <c r="C287" s="503">
        <f>ROUND('2. Прогноз. Без корректировки'!C287,3)</f>
        <v>0</v>
      </c>
      <c r="D287" s="504">
        <f>ROUND('2. Прогноз. Без корректировки'!D287,3)</f>
        <v>0</v>
      </c>
      <c r="E287" s="504">
        <f>ROUND('2. Прогноз. Без корректировки'!E287,3)</f>
        <v>0</v>
      </c>
      <c r="F287" s="504">
        <f>ROUND('2. Прогноз. Без корректировки'!F287,3)</f>
        <v>0</v>
      </c>
      <c r="G287" s="172">
        <f>ROUND(SUM(C287:F287),3)</f>
        <v>0</v>
      </c>
      <c r="H287" s="504">
        <f>ROUND('2. Прогноз. Без корректировки'!H287,3)</f>
        <v>0</v>
      </c>
      <c r="I287" s="504">
        <f>ROUND('2. Прогноз. Без корректировки'!I287,3)</f>
        <v>0</v>
      </c>
      <c r="J287" s="504">
        <f>ROUND('2. Прогноз. Без корректировки'!J287,3)</f>
        <v>0</v>
      </c>
      <c r="K287" s="504">
        <f>ROUND('2. Прогноз. Без корректировки'!K287,3)</f>
        <v>0</v>
      </c>
      <c r="L287" s="172">
        <f>ROUND(SUM(H287:K287),3)</f>
        <v>0</v>
      </c>
      <c r="M287" s="504">
        <f>ROUND('2. Прогноз. Без корректировки'!M287,3)</f>
        <v>0</v>
      </c>
      <c r="N287" s="504">
        <f>ROUND('2. Прогноз. Без корректировки'!N287,3)</f>
        <v>0</v>
      </c>
      <c r="O287" s="504">
        <f>ROUND('2. Прогноз. Без корректировки'!O287,3)</f>
        <v>0</v>
      </c>
      <c r="P287" s="504">
        <f>ROUND('2. Прогноз. Без корректировки'!P287,3)</f>
        <v>0</v>
      </c>
      <c r="Q287" s="172">
        <f>ROUND(SUM(M287:P287),3)</f>
        <v>0</v>
      </c>
    </row>
    <row r="288" spans="1:17" ht="14.65" customHeight="1" outlineLevel="1" x14ac:dyDescent="0.25">
      <c r="A288" s="30" t="s">
        <v>10</v>
      </c>
      <c r="B288" s="485" t="s">
        <v>189</v>
      </c>
      <c r="C288" s="265">
        <f t="shared" ref="C288:Q288" si="65">ROUND(C289+C290-C291+C292,3)</f>
        <v>0</v>
      </c>
      <c r="D288" s="166">
        <f t="shared" si="65"/>
        <v>0</v>
      </c>
      <c r="E288" s="166">
        <f t="shared" si="65"/>
        <v>0</v>
      </c>
      <c r="F288" s="167">
        <f t="shared" si="65"/>
        <v>0</v>
      </c>
      <c r="G288" s="244">
        <f t="shared" si="65"/>
        <v>0</v>
      </c>
      <c r="H288" s="165">
        <f t="shared" si="65"/>
        <v>0</v>
      </c>
      <c r="I288" s="166">
        <f t="shared" si="65"/>
        <v>0</v>
      </c>
      <c r="J288" s="166">
        <f t="shared" si="65"/>
        <v>0</v>
      </c>
      <c r="K288" s="167">
        <f t="shared" si="65"/>
        <v>0</v>
      </c>
      <c r="L288" s="244">
        <f t="shared" si="65"/>
        <v>0</v>
      </c>
      <c r="M288" s="165">
        <f t="shared" si="65"/>
        <v>0</v>
      </c>
      <c r="N288" s="166">
        <f t="shared" si="65"/>
        <v>0</v>
      </c>
      <c r="O288" s="166">
        <f t="shared" si="65"/>
        <v>0</v>
      </c>
      <c r="P288" s="168">
        <f t="shared" si="65"/>
        <v>0</v>
      </c>
      <c r="Q288" s="244">
        <f t="shared" si="65"/>
        <v>0</v>
      </c>
    </row>
    <row r="289" spans="1:17" s="25" customFormat="1" ht="28.15" customHeight="1" outlineLevel="3" x14ac:dyDescent="0.25">
      <c r="A289" s="31" t="s">
        <v>110</v>
      </c>
      <c r="B289" s="486" t="s">
        <v>189</v>
      </c>
      <c r="C289" s="267">
        <f>ROUND('1. Статистика'!N187,3)</f>
        <v>0</v>
      </c>
      <c r="D289" s="181">
        <f>ROUND('1. Статистика'!O187,3)</f>
        <v>0</v>
      </c>
      <c r="E289" s="181">
        <f>ROUND('1. Статистика'!P187,3)</f>
        <v>0</v>
      </c>
      <c r="F289" s="182">
        <f>ROUND('1. Статистика'!Q187,3)</f>
        <v>0</v>
      </c>
      <c r="G289" s="172">
        <f>ROUND(SUM(C289:F289),3)</f>
        <v>0</v>
      </c>
      <c r="H289" s="180">
        <f>ROUND(C288,3)</f>
        <v>0</v>
      </c>
      <c r="I289" s="181">
        <f>ROUND(D288,3)</f>
        <v>0</v>
      </c>
      <c r="J289" s="181">
        <f>ROUND(E288,3)</f>
        <v>0</v>
      </c>
      <c r="K289" s="182">
        <f>ROUND(F288,3)</f>
        <v>0</v>
      </c>
      <c r="L289" s="172">
        <f>ROUND(SUM(H289:K289),3)</f>
        <v>0</v>
      </c>
      <c r="M289" s="180">
        <f>ROUND(H288,3)</f>
        <v>0</v>
      </c>
      <c r="N289" s="181">
        <f>ROUND(I288,3)</f>
        <v>0</v>
      </c>
      <c r="O289" s="181">
        <f>ROUND(J288,3)</f>
        <v>0</v>
      </c>
      <c r="P289" s="183">
        <f>ROUND(K288,3)</f>
        <v>0</v>
      </c>
      <c r="Q289" s="172">
        <f>ROUND(SUM(M289:P289),3)</f>
        <v>0</v>
      </c>
    </row>
    <row r="290" spans="1:17" s="25" customFormat="1" ht="28.15" customHeight="1" outlineLevel="3" x14ac:dyDescent="0.25">
      <c r="A290" s="31" t="s">
        <v>111</v>
      </c>
      <c r="B290" s="486" t="s">
        <v>189</v>
      </c>
      <c r="C290" s="267">
        <f>ROUND('1. Статистика'!D72,3)</f>
        <v>0</v>
      </c>
      <c r="D290" s="181">
        <f>ROUND('1. Статистика'!E72,3)</f>
        <v>0</v>
      </c>
      <c r="E290" s="181">
        <f>ROUND('1. Статистика'!F72,3)</f>
        <v>0</v>
      </c>
      <c r="F290" s="182">
        <f>ROUND('1. Статистика'!G72,3)</f>
        <v>0</v>
      </c>
      <c r="G290" s="172">
        <f>ROUND(SUM(C290:F290),3)</f>
        <v>0</v>
      </c>
      <c r="H290" s="180">
        <f>ROUND('1. Статистика'!I72,3)</f>
        <v>0</v>
      </c>
      <c r="I290" s="181">
        <f>ROUND('1. Статистика'!J72,3)</f>
        <v>0</v>
      </c>
      <c r="J290" s="181">
        <f>ROUND('1. Статистика'!K72,3)</f>
        <v>0</v>
      </c>
      <c r="K290" s="182">
        <f>ROUND('1. Статистика'!L72,3)</f>
        <v>0</v>
      </c>
      <c r="L290" s="172">
        <f>ROUND(SUM(H290:K290),3)</f>
        <v>0</v>
      </c>
      <c r="M290" s="180">
        <f>ROUND('1. Статистика'!N72,3)</f>
        <v>0</v>
      </c>
      <c r="N290" s="181">
        <f>ROUND('1. Статистика'!O72,3)</f>
        <v>0</v>
      </c>
      <c r="O290" s="181">
        <f>ROUND('1. Статистика'!P72,3)</f>
        <v>0</v>
      </c>
      <c r="P290" s="183">
        <f>ROUND('1. Статистика'!Q72,3)</f>
        <v>0</v>
      </c>
      <c r="Q290" s="172">
        <f>ROUND(SUM(M290:P290),3)</f>
        <v>0</v>
      </c>
    </row>
    <row r="291" spans="1:17" s="25" customFormat="1" ht="28.15" customHeight="1" outlineLevel="3" x14ac:dyDescent="0.25">
      <c r="A291" s="31" t="s">
        <v>112</v>
      </c>
      <c r="B291" s="486" t="s">
        <v>189</v>
      </c>
      <c r="C291" s="503">
        <f>ROUND('2. Прогноз. Без корректировки'!C291,3)</f>
        <v>0</v>
      </c>
      <c r="D291" s="504">
        <f>ROUND('2. Прогноз. Без корректировки'!D291,3)</f>
        <v>0</v>
      </c>
      <c r="E291" s="504">
        <f>ROUND('2. Прогноз. Без корректировки'!E291,3)</f>
        <v>0</v>
      </c>
      <c r="F291" s="504">
        <f>ROUND('2. Прогноз. Без корректировки'!F291,3)</f>
        <v>0</v>
      </c>
      <c r="G291" s="172">
        <f>ROUND(SUM(C291:F291),3)</f>
        <v>0</v>
      </c>
      <c r="H291" s="504">
        <f>ROUND('2. Прогноз. Без корректировки'!H291,3)</f>
        <v>0</v>
      </c>
      <c r="I291" s="504">
        <f>ROUND('2. Прогноз. Без корректировки'!I291,3)</f>
        <v>0</v>
      </c>
      <c r="J291" s="504">
        <f>ROUND('2. Прогноз. Без корректировки'!J291,3)</f>
        <v>0</v>
      </c>
      <c r="K291" s="504">
        <f>ROUND('2. Прогноз. Без корректировки'!K291,3)</f>
        <v>0</v>
      </c>
      <c r="L291" s="172">
        <f>ROUND(SUM(H291:K291),3)</f>
        <v>0</v>
      </c>
      <c r="M291" s="504">
        <f>ROUND('2. Прогноз. Без корректировки'!M291,3)</f>
        <v>0</v>
      </c>
      <c r="N291" s="504">
        <f>ROUND('2. Прогноз. Без корректировки'!N291,3)</f>
        <v>0</v>
      </c>
      <c r="O291" s="504">
        <f>ROUND('2. Прогноз. Без корректировки'!O291,3)</f>
        <v>0</v>
      </c>
      <c r="P291" s="504">
        <f>ROUND('2. Прогноз. Без корректировки'!P291,3)</f>
        <v>0</v>
      </c>
      <c r="Q291" s="172">
        <f>ROUND(SUM(M291:P291),3)</f>
        <v>0</v>
      </c>
    </row>
    <row r="292" spans="1:17" s="25" customFormat="1" ht="28.15" customHeight="1" outlineLevel="3" x14ac:dyDescent="0.25">
      <c r="A292" s="31" t="s">
        <v>113</v>
      </c>
      <c r="B292" s="486" t="s">
        <v>189</v>
      </c>
      <c r="C292" s="503">
        <f>ROUND('2. Прогноз. Без корректировки'!C292,3)</f>
        <v>0</v>
      </c>
      <c r="D292" s="504">
        <f>ROUND('2. Прогноз. Без корректировки'!D292,3)</f>
        <v>0</v>
      </c>
      <c r="E292" s="504">
        <f>ROUND('2. Прогноз. Без корректировки'!E292,3)</f>
        <v>0</v>
      </c>
      <c r="F292" s="504">
        <f>ROUND('2. Прогноз. Без корректировки'!F292,3)</f>
        <v>0</v>
      </c>
      <c r="G292" s="172">
        <f>ROUND(SUM(C292:F292),3)</f>
        <v>0</v>
      </c>
      <c r="H292" s="504">
        <f>ROUND('2. Прогноз. Без корректировки'!H292,3)</f>
        <v>0</v>
      </c>
      <c r="I292" s="504">
        <f>ROUND('2. Прогноз. Без корректировки'!I292,3)</f>
        <v>0</v>
      </c>
      <c r="J292" s="504">
        <f>ROUND('2. Прогноз. Без корректировки'!J292,3)</f>
        <v>0</v>
      </c>
      <c r="K292" s="504">
        <f>ROUND('2. Прогноз. Без корректировки'!K292,3)</f>
        <v>0</v>
      </c>
      <c r="L292" s="172">
        <f>ROUND(SUM(H292:K292),3)</f>
        <v>0</v>
      </c>
      <c r="M292" s="504">
        <f>ROUND('2. Прогноз. Без корректировки'!M292,3)</f>
        <v>0</v>
      </c>
      <c r="N292" s="504">
        <f>ROUND('2. Прогноз. Без корректировки'!N292,3)</f>
        <v>0</v>
      </c>
      <c r="O292" s="504">
        <f>ROUND('2. Прогноз. Без корректировки'!O292,3)</f>
        <v>0</v>
      </c>
      <c r="P292" s="504">
        <f>ROUND('2. Прогноз. Без корректировки'!P292,3)</f>
        <v>0</v>
      </c>
      <c r="Q292" s="172">
        <f>ROUND(SUM(M292:P292),3)</f>
        <v>0</v>
      </c>
    </row>
    <row r="293" spans="1:17" s="36" customFormat="1" x14ac:dyDescent="0.25">
      <c r="A293" s="255" t="s">
        <v>114</v>
      </c>
      <c r="B293" s="488" t="s">
        <v>189</v>
      </c>
      <c r="C293" s="264">
        <f t="shared" ref="C293:Q293" si="66">ROUND(C294+C299+C304+C309+C314+C319+C324+C329+C334+C339+C344,3)</f>
        <v>0</v>
      </c>
      <c r="D293" s="239">
        <f t="shared" si="66"/>
        <v>0</v>
      </c>
      <c r="E293" s="239">
        <f t="shared" si="66"/>
        <v>0</v>
      </c>
      <c r="F293" s="240">
        <f t="shared" si="66"/>
        <v>0</v>
      </c>
      <c r="G293" s="160">
        <f t="shared" si="66"/>
        <v>0</v>
      </c>
      <c r="H293" s="238">
        <f t="shared" si="66"/>
        <v>0</v>
      </c>
      <c r="I293" s="239">
        <f t="shared" si="66"/>
        <v>0</v>
      </c>
      <c r="J293" s="239">
        <f t="shared" si="66"/>
        <v>0</v>
      </c>
      <c r="K293" s="240">
        <f t="shared" si="66"/>
        <v>0</v>
      </c>
      <c r="L293" s="160">
        <f t="shared" si="66"/>
        <v>0</v>
      </c>
      <c r="M293" s="238">
        <f t="shared" si="66"/>
        <v>0</v>
      </c>
      <c r="N293" s="239">
        <f t="shared" si="66"/>
        <v>0</v>
      </c>
      <c r="O293" s="239">
        <f t="shared" si="66"/>
        <v>0</v>
      </c>
      <c r="P293" s="241">
        <f t="shared" si="66"/>
        <v>0</v>
      </c>
      <c r="Q293" s="160">
        <f t="shared" si="66"/>
        <v>0</v>
      </c>
    </row>
    <row r="294" spans="1:17" ht="14.65" customHeight="1" outlineLevel="1" x14ac:dyDescent="0.25">
      <c r="A294" s="30" t="s">
        <v>0</v>
      </c>
      <c r="B294" s="485" t="s">
        <v>189</v>
      </c>
      <c r="C294" s="265">
        <f t="shared" ref="C294:Q294" si="67">ROUND(C295+C296-C297+C298,3)</f>
        <v>0</v>
      </c>
      <c r="D294" s="166">
        <f t="shared" si="67"/>
        <v>0</v>
      </c>
      <c r="E294" s="166">
        <f t="shared" si="67"/>
        <v>0</v>
      </c>
      <c r="F294" s="167">
        <f t="shared" si="67"/>
        <v>0</v>
      </c>
      <c r="G294" s="244">
        <f t="shared" si="67"/>
        <v>0</v>
      </c>
      <c r="H294" s="165">
        <f t="shared" si="67"/>
        <v>0</v>
      </c>
      <c r="I294" s="166">
        <f t="shared" si="67"/>
        <v>0</v>
      </c>
      <c r="J294" s="166">
        <f t="shared" si="67"/>
        <v>0</v>
      </c>
      <c r="K294" s="167">
        <f t="shared" si="67"/>
        <v>0</v>
      </c>
      <c r="L294" s="244">
        <f t="shared" si="67"/>
        <v>0</v>
      </c>
      <c r="M294" s="165">
        <f t="shared" si="67"/>
        <v>0</v>
      </c>
      <c r="N294" s="166">
        <f t="shared" si="67"/>
        <v>0</v>
      </c>
      <c r="O294" s="166">
        <f t="shared" si="67"/>
        <v>0</v>
      </c>
      <c r="P294" s="168">
        <f t="shared" si="67"/>
        <v>0</v>
      </c>
      <c r="Q294" s="244">
        <f t="shared" si="67"/>
        <v>0</v>
      </c>
    </row>
    <row r="295" spans="1:17" s="25" customFormat="1" ht="28.15" customHeight="1" outlineLevel="3" x14ac:dyDescent="0.25">
      <c r="A295" s="31" t="s">
        <v>110</v>
      </c>
      <c r="B295" s="486" t="s">
        <v>189</v>
      </c>
      <c r="C295" s="267">
        <f>ROUND('1. Статистика'!N189,3)</f>
        <v>0</v>
      </c>
      <c r="D295" s="181">
        <f>ROUND('1. Статистика'!O189,3)</f>
        <v>0</v>
      </c>
      <c r="E295" s="181">
        <f>ROUND('1. Статистика'!P189,3)</f>
        <v>0</v>
      </c>
      <c r="F295" s="182">
        <f>ROUND('1. Статистика'!Q189,3)</f>
        <v>0</v>
      </c>
      <c r="G295" s="172">
        <f>ROUND(SUM(C295:F295),3)</f>
        <v>0</v>
      </c>
      <c r="H295" s="180">
        <f>ROUND(C294,3)</f>
        <v>0</v>
      </c>
      <c r="I295" s="181">
        <f>ROUND(D294,3)</f>
        <v>0</v>
      </c>
      <c r="J295" s="181">
        <f>ROUND(E294,3)</f>
        <v>0</v>
      </c>
      <c r="K295" s="182">
        <f>ROUND(F294,3)</f>
        <v>0</v>
      </c>
      <c r="L295" s="172">
        <f>ROUND(SUM(H295:K295),3)</f>
        <v>0</v>
      </c>
      <c r="M295" s="180">
        <f>ROUND(H294,3)</f>
        <v>0</v>
      </c>
      <c r="N295" s="181">
        <f>ROUND(I294,3)</f>
        <v>0</v>
      </c>
      <c r="O295" s="181">
        <f>ROUND(J294,3)</f>
        <v>0</v>
      </c>
      <c r="P295" s="183">
        <f>ROUND(K294,3)</f>
        <v>0</v>
      </c>
      <c r="Q295" s="172">
        <f>ROUND(SUM(M295:P295),3)</f>
        <v>0</v>
      </c>
    </row>
    <row r="296" spans="1:17" s="25" customFormat="1" ht="28.15" customHeight="1" outlineLevel="3" x14ac:dyDescent="0.25">
      <c r="A296" s="31" t="s">
        <v>111</v>
      </c>
      <c r="B296" s="486" t="s">
        <v>189</v>
      </c>
      <c r="C296" s="267">
        <f>ROUND('1. Статистика'!D75,3)</f>
        <v>0</v>
      </c>
      <c r="D296" s="181">
        <f>ROUND('1. Статистика'!E75,3)</f>
        <v>0</v>
      </c>
      <c r="E296" s="181">
        <f>ROUND('1. Статистика'!F75,3)</f>
        <v>0</v>
      </c>
      <c r="F296" s="182">
        <f>ROUND('1. Статистика'!G75,3)</f>
        <v>0</v>
      </c>
      <c r="G296" s="172">
        <f>ROUND(SUM(C296:F296),3)</f>
        <v>0</v>
      </c>
      <c r="H296" s="180">
        <f>ROUND('1. Статистика'!I75,3)</f>
        <v>0</v>
      </c>
      <c r="I296" s="181">
        <f>ROUND('1. Статистика'!J75,3)</f>
        <v>0</v>
      </c>
      <c r="J296" s="181">
        <f>ROUND('1. Статистика'!K75,3)</f>
        <v>0</v>
      </c>
      <c r="K296" s="182">
        <f>ROUND('1. Статистика'!L75,3)</f>
        <v>0</v>
      </c>
      <c r="L296" s="172">
        <f>ROUND(SUM(H296:K296),3)</f>
        <v>0</v>
      </c>
      <c r="M296" s="180">
        <f>ROUND('1. Статистика'!N75,3)</f>
        <v>0</v>
      </c>
      <c r="N296" s="181">
        <f>ROUND('1. Статистика'!O75,3)</f>
        <v>0</v>
      </c>
      <c r="O296" s="181">
        <f>ROUND('1. Статистика'!P75,3)</f>
        <v>0</v>
      </c>
      <c r="P296" s="183">
        <f>ROUND('1. Статистика'!Q75,3)</f>
        <v>0</v>
      </c>
      <c r="Q296" s="172">
        <f>ROUND(SUM(M296:P296),3)</f>
        <v>0</v>
      </c>
    </row>
    <row r="297" spans="1:17" s="25" customFormat="1" ht="28.15" customHeight="1" outlineLevel="3" x14ac:dyDescent="0.25">
      <c r="A297" s="31" t="s">
        <v>112</v>
      </c>
      <c r="B297" s="486" t="s">
        <v>189</v>
      </c>
      <c r="C297" s="503">
        <f>ROUND('2. Прогноз. Без корректировки'!C297,3)</f>
        <v>0</v>
      </c>
      <c r="D297" s="504">
        <f>ROUND('2. Прогноз. Без корректировки'!D297,3)</f>
        <v>0</v>
      </c>
      <c r="E297" s="504">
        <f>ROUND('2. Прогноз. Без корректировки'!E297,3)</f>
        <v>0</v>
      </c>
      <c r="F297" s="504">
        <f>ROUND('2. Прогноз. Без корректировки'!F297,3)</f>
        <v>0</v>
      </c>
      <c r="G297" s="172">
        <f>ROUND(SUM(C297:F297),3)</f>
        <v>0</v>
      </c>
      <c r="H297" s="504">
        <f>ROUND('2. Прогноз. Без корректировки'!H297,3)</f>
        <v>0</v>
      </c>
      <c r="I297" s="504">
        <f>ROUND('2. Прогноз. Без корректировки'!I297,3)</f>
        <v>0</v>
      </c>
      <c r="J297" s="504">
        <f>ROUND('2. Прогноз. Без корректировки'!J297,3)</f>
        <v>0</v>
      </c>
      <c r="K297" s="504">
        <f>ROUND('2. Прогноз. Без корректировки'!K297,3)</f>
        <v>0</v>
      </c>
      <c r="L297" s="172">
        <f>ROUND(SUM(H297:K297),3)</f>
        <v>0</v>
      </c>
      <c r="M297" s="504">
        <f>ROUND('2. Прогноз. Без корректировки'!M297,3)</f>
        <v>0</v>
      </c>
      <c r="N297" s="504">
        <f>ROUND('2. Прогноз. Без корректировки'!N297,3)</f>
        <v>0</v>
      </c>
      <c r="O297" s="504">
        <f>ROUND('2. Прогноз. Без корректировки'!O297,3)</f>
        <v>0</v>
      </c>
      <c r="P297" s="504">
        <f>ROUND('2. Прогноз. Без корректировки'!P297,3)</f>
        <v>0</v>
      </c>
      <c r="Q297" s="172">
        <f>ROUND(SUM(M297:P297),3)</f>
        <v>0</v>
      </c>
    </row>
    <row r="298" spans="1:17" s="25" customFormat="1" ht="28.15" customHeight="1" outlineLevel="3" x14ac:dyDescent="0.25">
      <c r="A298" s="31" t="s">
        <v>113</v>
      </c>
      <c r="B298" s="486" t="s">
        <v>189</v>
      </c>
      <c r="C298" s="503">
        <f>ROUND('2. Прогноз. Без корректировки'!C298,3)</f>
        <v>0</v>
      </c>
      <c r="D298" s="504">
        <f>ROUND('2. Прогноз. Без корректировки'!D298,3)</f>
        <v>0</v>
      </c>
      <c r="E298" s="504">
        <f>ROUND('2. Прогноз. Без корректировки'!E298,3)</f>
        <v>0</v>
      </c>
      <c r="F298" s="504">
        <f>ROUND('2. Прогноз. Без корректировки'!F298,3)</f>
        <v>0</v>
      </c>
      <c r="G298" s="172">
        <f>ROUND(SUM(C298:F298),3)</f>
        <v>0</v>
      </c>
      <c r="H298" s="504">
        <f>ROUND('2. Прогноз. Без корректировки'!H298,3)</f>
        <v>0</v>
      </c>
      <c r="I298" s="504">
        <f>ROUND('2. Прогноз. Без корректировки'!I298,3)</f>
        <v>0</v>
      </c>
      <c r="J298" s="504">
        <f>ROUND('2. Прогноз. Без корректировки'!J298,3)</f>
        <v>0</v>
      </c>
      <c r="K298" s="504">
        <f>ROUND('2. Прогноз. Без корректировки'!K298,3)</f>
        <v>0</v>
      </c>
      <c r="L298" s="172">
        <f>ROUND(SUM(H298:K298),3)</f>
        <v>0</v>
      </c>
      <c r="M298" s="504">
        <f>ROUND('2. Прогноз. Без корректировки'!M298,3)</f>
        <v>0</v>
      </c>
      <c r="N298" s="504">
        <f>ROUND('2. Прогноз. Без корректировки'!N298,3)</f>
        <v>0</v>
      </c>
      <c r="O298" s="504">
        <f>ROUND('2. Прогноз. Без корректировки'!O298,3)</f>
        <v>0</v>
      </c>
      <c r="P298" s="504">
        <f>ROUND('2. Прогноз. Без корректировки'!P298,3)</f>
        <v>0</v>
      </c>
      <c r="Q298" s="172">
        <f>ROUND(SUM(M298:P298),3)</f>
        <v>0</v>
      </c>
    </row>
    <row r="299" spans="1:17" ht="14.65" customHeight="1" outlineLevel="1" x14ac:dyDescent="0.25">
      <c r="A299" s="30" t="s">
        <v>1</v>
      </c>
      <c r="B299" s="485" t="s">
        <v>189</v>
      </c>
      <c r="C299" s="265">
        <f t="shared" ref="C299:Q299" si="68">ROUND(C300+C301-C302+C303,3)</f>
        <v>0</v>
      </c>
      <c r="D299" s="166">
        <f t="shared" si="68"/>
        <v>0</v>
      </c>
      <c r="E299" s="166">
        <f t="shared" si="68"/>
        <v>0</v>
      </c>
      <c r="F299" s="167">
        <f t="shared" si="68"/>
        <v>0</v>
      </c>
      <c r="G299" s="244">
        <f t="shared" si="68"/>
        <v>0</v>
      </c>
      <c r="H299" s="165">
        <f t="shared" si="68"/>
        <v>0</v>
      </c>
      <c r="I299" s="166">
        <f t="shared" si="68"/>
        <v>0</v>
      </c>
      <c r="J299" s="166">
        <f t="shared" si="68"/>
        <v>0</v>
      </c>
      <c r="K299" s="167">
        <f t="shared" si="68"/>
        <v>0</v>
      </c>
      <c r="L299" s="244">
        <f t="shared" si="68"/>
        <v>0</v>
      </c>
      <c r="M299" s="165">
        <f t="shared" si="68"/>
        <v>0</v>
      </c>
      <c r="N299" s="166">
        <f t="shared" si="68"/>
        <v>0</v>
      </c>
      <c r="O299" s="166">
        <f t="shared" si="68"/>
        <v>0</v>
      </c>
      <c r="P299" s="168">
        <f t="shared" si="68"/>
        <v>0</v>
      </c>
      <c r="Q299" s="244">
        <f t="shared" si="68"/>
        <v>0</v>
      </c>
    </row>
    <row r="300" spans="1:17" s="25" customFormat="1" ht="28.15" customHeight="1" outlineLevel="3" x14ac:dyDescent="0.25">
      <c r="A300" s="31" t="s">
        <v>110</v>
      </c>
      <c r="B300" s="486" t="s">
        <v>189</v>
      </c>
      <c r="C300" s="267">
        <f>ROUND('1. Статистика'!N190,3)</f>
        <v>0</v>
      </c>
      <c r="D300" s="181">
        <f>ROUND('1. Статистика'!O190,3)</f>
        <v>0</v>
      </c>
      <c r="E300" s="181">
        <f>ROUND('1. Статистика'!P190,3)</f>
        <v>0</v>
      </c>
      <c r="F300" s="182">
        <f>ROUND('1. Статистика'!Q190,3)</f>
        <v>0</v>
      </c>
      <c r="G300" s="172">
        <f>ROUND(SUM(C300:F300),3)</f>
        <v>0</v>
      </c>
      <c r="H300" s="180">
        <f>ROUND(C299,3)</f>
        <v>0</v>
      </c>
      <c r="I300" s="181">
        <f>ROUND(D299,3)</f>
        <v>0</v>
      </c>
      <c r="J300" s="181">
        <f>ROUND(E299,3)</f>
        <v>0</v>
      </c>
      <c r="K300" s="182">
        <f>ROUND(F299,3)</f>
        <v>0</v>
      </c>
      <c r="L300" s="172">
        <f>ROUND(SUM(H300:K300),3)</f>
        <v>0</v>
      </c>
      <c r="M300" s="180">
        <f>ROUND(H299,3)</f>
        <v>0</v>
      </c>
      <c r="N300" s="181">
        <f>ROUND(I299,3)</f>
        <v>0</v>
      </c>
      <c r="O300" s="181">
        <f>ROUND(J299,3)</f>
        <v>0</v>
      </c>
      <c r="P300" s="183">
        <f>ROUND(K299,3)</f>
        <v>0</v>
      </c>
      <c r="Q300" s="172">
        <f>ROUND(SUM(M300:P300),3)</f>
        <v>0</v>
      </c>
    </row>
    <row r="301" spans="1:17" s="25" customFormat="1" ht="28.15" customHeight="1" outlineLevel="3" x14ac:dyDescent="0.25">
      <c r="A301" s="31" t="s">
        <v>111</v>
      </c>
      <c r="B301" s="486" t="s">
        <v>189</v>
      </c>
      <c r="C301" s="267">
        <f>ROUND('1. Статистика'!D76,3)</f>
        <v>0</v>
      </c>
      <c r="D301" s="181">
        <f>ROUND('1. Статистика'!E76,3)</f>
        <v>0</v>
      </c>
      <c r="E301" s="181">
        <f>ROUND('1. Статистика'!F76,3)</f>
        <v>0</v>
      </c>
      <c r="F301" s="182">
        <f>ROUND('1. Статистика'!G76,3)</f>
        <v>0</v>
      </c>
      <c r="G301" s="172">
        <f>ROUND(SUM(C301:F301),3)</f>
        <v>0</v>
      </c>
      <c r="H301" s="180">
        <f>ROUND('1. Статистика'!I76,3)</f>
        <v>0</v>
      </c>
      <c r="I301" s="181">
        <f>ROUND('1. Статистика'!J76,3)</f>
        <v>0</v>
      </c>
      <c r="J301" s="181">
        <f>ROUND('1. Статистика'!K76,3)</f>
        <v>0</v>
      </c>
      <c r="K301" s="182">
        <f>ROUND('1. Статистика'!L76,3)</f>
        <v>0</v>
      </c>
      <c r="L301" s="172">
        <f>ROUND(SUM(H301:K301),3)</f>
        <v>0</v>
      </c>
      <c r="M301" s="180">
        <f>ROUND('1. Статистика'!N76,3)</f>
        <v>0</v>
      </c>
      <c r="N301" s="181">
        <f>ROUND('1. Статистика'!O76,3)</f>
        <v>0</v>
      </c>
      <c r="O301" s="181">
        <f>ROUND('1. Статистика'!P76,3)</f>
        <v>0</v>
      </c>
      <c r="P301" s="183">
        <f>ROUND('1. Статистика'!Q76,3)</f>
        <v>0</v>
      </c>
      <c r="Q301" s="172">
        <f>ROUND(SUM(M301:P301),3)</f>
        <v>0</v>
      </c>
    </row>
    <row r="302" spans="1:17" s="25" customFormat="1" ht="28.15" customHeight="1" outlineLevel="3" x14ac:dyDescent="0.25">
      <c r="A302" s="31" t="s">
        <v>112</v>
      </c>
      <c r="B302" s="486" t="s">
        <v>189</v>
      </c>
      <c r="C302" s="503">
        <f>ROUND('2. Прогноз. Без корректировки'!C302,3)</f>
        <v>0</v>
      </c>
      <c r="D302" s="504">
        <f>ROUND('2. Прогноз. Без корректировки'!D302,3)</f>
        <v>0</v>
      </c>
      <c r="E302" s="504">
        <f>ROUND('2. Прогноз. Без корректировки'!E302,3)</f>
        <v>0</v>
      </c>
      <c r="F302" s="504">
        <f>ROUND('2. Прогноз. Без корректировки'!F302,3)</f>
        <v>0</v>
      </c>
      <c r="G302" s="172">
        <f>ROUND(SUM(C302:F302),3)</f>
        <v>0</v>
      </c>
      <c r="H302" s="504">
        <f>ROUND('2. Прогноз. Без корректировки'!H302,3)</f>
        <v>0</v>
      </c>
      <c r="I302" s="504">
        <f>ROUND('2. Прогноз. Без корректировки'!I302,3)</f>
        <v>0</v>
      </c>
      <c r="J302" s="504">
        <f>ROUND('2. Прогноз. Без корректировки'!J302,3)</f>
        <v>0</v>
      </c>
      <c r="K302" s="504">
        <f>ROUND('2. Прогноз. Без корректировки'!K302,3)</f>
        <v>0</v>
      </c>
      <c r="L302" s="172">
        <f>ROUND(SUM(H302:K302),3)</f>
        <v>0</v>
      </c>
      <c r="M302" s="504">
        <f>ROUND('2. Прогноз. Без корректировки'!M302,3)</f>
        <v>0</v>
      </c>
      <c r="N302" s="504">
        <f>ROUND('2. Прогноз. Без корректировки'!N302,3)</f>
        <v>0</v>
      </c>
      <c r="O302" s="504">
        <f>ROUND('2. Прогноз. Без корректировки'!O302,3)</f>
        <v>0</v>
      </c>
      <c r="P302" s="504">
        <f>ROUND('2. Прогноз. Без корректировки'!P302,3)</f>
        <v>0</v>
      </c>
      <c r="Q302" s="172">
        <f>ROUND(SUM(M302:P302),3)</f>
        <v>0</v>
      </c>
    </row>
    <row r="303" spans="1:17" s="25" customFormat="1" ht="28.15" customHeight="1" outlineLevel="3" x14ac:dyDescent="0.25">
      <c r="A303" s="31" t="s">
        <v>113</v>
      </c>
      <c r="B303" s="486" t="s">
        <v>189</v>
      </c>
      <c r="C303" s="503">
        <f>ROUND('2. Прогноз. Без корректировки'!C303,3)</f>
        <v>0</v>
      </c>
      <c r="D303" s="504">
        <f>ROUND('2. Прогноз. Без корректировки'!D303,3)</f>
        <v>0</v>
      </c>
      <c r="E303" s="504">
        <f>ROUND('2. Прогноз. Без корректировки'!E303,3)</f>
        <v>0</v>
      </c>
      <c r="F303" s="504">
        <f>ROUND('2. Прогноз. Без корректировки'!F303,3)</f>
        <v>0</v>
      </c>
      <c r="G303" s="172">
        <f>ROUND(SUM(C303:F303),3)</f>
        <v>0</v>
      </c>
      <c r="H303" s="504">
        <f>ROUND('2. Прогноз. Без корректировки'!H303,3)</f>
        <v>0</v>
      </c>
      <c r="I303" s="504">
        <f>ROUND('2. Прогноз. Без корректировки'!I303,3)</f>
        <v>0</v>
      </c>
      <c r="J303" s="504">
        <f>ROUND('2. Прогноз. Без корректировки'!J303,3)</f>
        <v>0</v>
      </c>
      <c r="K303" s="504">
        <f>ROUND('2. Прогноз. Без корректировки'!K303,3)</f>
        <v>0</v>
      </c>
      <c r="L303" s="172">
        <f>ROUND(SUM(H303:K303),3)</f>
        <v>0</v>
      </c>
      <c r="M303" s="504">
        <f>ROUND('2. Прогноз. Без корректировки'!M303,3)</f>
        <v>0</v>
      </c>
      <c r="N303" s="504">
        <f>ROUND('2. Прогноз. Без корректировки'!N303,3)</f>
        <v>0</v>
      </c>
      <c r="O303" s="504">
        <f>ROUND('2. Прогноз. Без корректировки'!O303,3)</f>
        <v>0</v>
      </c>
      <c r="P303" s="504">
        <f>ROUND('2. Прогноз. Без корректировки'!P303,3)</f>
        <v>0</v>
      </c>
      <c r="Q303" s="172">
        <f>ROUND(SUM(M303:P303),3)</f>
        <v>0</v>
      </c>
    </row>
    <row r="304" spans="1:17" ht="14.65" customHeight="1" outlineLevel="1" x14ac:dyDescent="0.25">
      <c r="A304" s="30" t="s">
        <v>2</v>
      </c>
      <c r="B304" s="485" t="s">
        <v>189</v>
      </c>
      <c r="C304" s="265">
        <f t="shared" ref="C304:Q304" si="69">ROUND(C305+C306-C307+C308,3)</f>
        <v>0</v>
      </c>
      <c r="D304" s="166">
        <f t="shared" si="69"/>
        <v>0</v>
      </c>
      <c r="E304" s="166">
        <f t="shared" si="69"/>
        <v>0</v>
      </c>
      <c r="F304" s="167">
        <f t="shared" si="69"/>
        <v>0</v>
      </c>
      <c r="G304" s="244">
        <f t="shared" si="69"/>
        <v>0</v>
      </c>
      <c r="H304" s="165">
        <f t="shared" si="69"/>
        <v>0</v>
      </c>
      <c r="I304" s="166">
        <f t="shared" si="69"/>
        <v>0</v>
      </c>
      <c r="J304" s="166">
        <f t="shared" si="69"/>
        <v>0</v>
      </c>
      <c r="K304" s="167">
        <f t="shared" si="69"/>
        <v>0</v>
      </c>
      <c r="L304" s="244">
        <f t="shared" si="69"/>
        <v>0</v>
      </c>
      <c r="M304" s="165">
        <f t="shared" si="69"/>
        <v>0</v>
      </c>
      <c r="N304" s="166">
        <f t="shared" si="69"/>
        <v>0</v>
      </c>
      <c r="O304" s="166">
        <f t="shared" si="69"/>
        <v>0</v>
      </c>
      <c r="P304" s="168">
        <f t="shared" si="69"/>
        <v>0</v>
      </c>
      <c r="Q304" s="244">
        <f t="shared" si="69"/>
        <v>0</v>
      </c>
    </row>
    <row r="305" spans="1:17" s="25" customFormat="1" ht="28.15" customHeight="1" outlineLevel="3" x14ac:dyDescent="0.25">
      <c r="A305" s="31" t="s">
        <v>110</v>
      </c>
      <c r="B305" s="486" t="s">
        <v>189</v>
      </c>
      <c r="C305" s="267">
        <f>ROUND('1. Статистика'!N191,3)</f>
        <v>0</v>
      </c>
      <c r="D305" s="181">
        <f>ROUND('1. Статистика'!O191,3)</f>
        <v>0</v>
      </c>
      <c r="E305" s="181">
        <f>ROUND('1. Статистика'!P191,3)</f>
        <v>0</v>
      </c>
      <c r="F305" s="182">
        <f>ROUND('1. Статистика'!Q191,3)</f>
        <v>0</v>
      </c>
      <c r="G305" s="172">
        <f>ROUND(SUM(C305:F305),3)</f>
        <v>0</v>
      </c>
      <c r="H305" s="180">
        <f>ROUND(C304,3)</f>
        <v>0</v>
      </c>
      <c r="I305" s="181">
        <f>ROUND(D304,3)</f>
        <v>0</v>
      </c>
      <c r="J305" s="181">
        <f>ROUND(E304,3)</f>
        <v>0</v>
      </c>
      <c r="K305" s="182">
        <f>ROUND(F304,3)</f>
        <v>0</v>
      </c>
      <c r="L305" s="172">
        <f>ROUND(SUM(H305:K305),3)</f>
        <v>0</v>
      </c>
      <c r="M305" s="180">
        <f>ROUND(H304,3)</f>
        <v>0</v>
      </c>
      <c r="N305" s="181">
        <f>ROUND(I304,3)</f>
        <v>0</v>
      </c>
      <c r="O305" s="181">
        <f>ROUND(J304,3)</f>
        <v>0</v>
      </c>
      <c r="P305" s="183">
        <f>ROUND(K304,3)</f>
        <v>0</v>
      </c>
      <c r="Q305" s="172">
        <f>ROUND(SUM(M305:P305),3)</f>
        <v>0</v>
      </c>
    </row>
    <row r="306" spans="1:17" s="25" customFormat="1" ht="28.15" customHeight="1" outlineLevel="3" x14ac:dyDescent="0.25">
      <c r="A306" s="31" t="s">
        <v>111</v>
      </c>
      <c r="B306" s="486" t="s">
        <v>189</v>
      </c>
      <c r="C306" s="267">
        <f>ROUND('1. Статистика'!D77,3)</f>
        <v>0</v>
      </c>
      <c r="D306" s="181">
        <f>ROUND('1. Статистика'!E77,3)</f>
        <v>0</v>
      </c>
      <c r="E306" s="181">
        <f>ROUND('1. Статистика'!F77,3)</f>
        <v>0</v>
      </c>
      <c r="F306" s="182">
        <f>ROUND('1. Статистика'!G77,3)</f>
        <v>0</v>
      </c>
      <c r="G306" s="172">
        <f>ROUND(SUM(C306:F306),3)</f>
        <v>0</v>
      </c>
      <c r="H306" s="180">
        <f>ROUND('1. Статистика'!I77,3)</f>
        <v>0</v>
      </c>
      <c r="I306" s="181">
        <f>ROUND('1. Статистика'!J77,3)</f>
        <v>0</v>
      </c>
      <c r="J306" s="181">
        <f>ROUND('1. Статистика'!K77,3)</f>
        <v>0</v>
      </c>
      <c r="K306" s="182">
        <f>ROUND('1. Статистика'!L77,3)</f>
        <v>0</v>
      </c>
      <c r="L306" s="172">
        <f>ROUND(SUM(H306:K306),3)</f>
        <v>0</v>
      </c>
      <c r="M306" s="180">
        <f>ROUND('1. Статистика'!N77,3)</f>
        <v>0</v>
      </c>
      <c r="N306" s="181">
        <f>ROUND('1. Статистика'!O77,3)</f>
        <v>0</v>
      </c>
      <c r="O306" s="181">
        <f>ROUND('1. Статистика'!P77,3)</f>
        <v>0</v>
      </c>
      <c r="P306" s="183">
        <f>ROUND('1. Статистика'!Q77,3)</f>
        <v>0</v>
      </c>
      <c r="Q306" s="172">
        <f>ROUND(SUM(M306:P306),3)</f>
        <v>0</v>
      </c>
    </row>
    <row r="307" spans="1:17" s="25" customFormat="1" ht="28.15" customHeight="1" outlineLevel="3" x14ac:dyDescent="0.25">
      <c r="A307" s="31" t="s">
        <v>112</v>
      </c>
      <c r="B307" s="486" t="s">
        <v>189</v>
      </c>
      <c r="C307" s="503">
        <f>ROUND('2. Прогноз. Без корректировки'!C307,3)</f>
        <v>0</v>
      </c>
      <c r="D307" s="504">
        <f>ROUND('2. Прогноз. Без корректировки'!D307,3)</f>
        <v>0</v>
      </c>
      <c r="E307" s="504">
        <f>ROUND('2. Прогноз. Без корректировки'!E307,3)</f>
        <v>0</v>
      </c>
      <c r="F307" s="504">
        <f>ROUND('2. Прогноз. Без корректировки'!F307,3)</f>
        <v>0</v>
      </c>
      <c r="G307" s="172">
        <f>ROUND(SUM(C307:F307),3)</f>
        <v>0</v>
      </c>
      <c r="H307" s="504">
        <f>ROUND('2. Прогноз. Без корректировки'!H307,3)</f>
        <v>0</v>
      </c>
      <c r="I307" s="504">
        <f>ROUND('2. Прогноз. Без корректировки'!I307,3)</f>
        <v>0</v>
      </c>
      <c r="J307" s="504">
        <f>ROUND('2. Прогноз. Без корректировки'!J307,3)</f>
        <v>0</v>
      </c>
      <c r="K307" s="504">
        <f>ROUND('2. Прогноз. Без корректировки'!K307,3)</f>
        <v>0</v>
      </c>
      <c r="L307" s="172">
        <f>ROUND(SUM(H307:K307),3)</f>
        <v>0</v>
      </c>
      <c r="M307" s="504">
        <f>ROUND('2. Прогноз. Без корректировки'!M307,3)</f>
        <v>0</v>
      </c>
      <c r="N307" s="504">
        <f>ROUND('2. Прогноз. Без корректировки'!N307,3)</f>
        <v>0</v>
      </c>
      <c r="O307" s="504">
        <f>ROUND('2. Прогноз. Без корректировки'!O307,3)</f>
        <v>0</v>
      </c>
      <c r="P307" s="504">
        <f>ROUND('2. Прогноз. Без корректировки'!P307,3)</f>
        <v>0</v>
      </c>
      <c r="Q307" s="172">
        <f>ROUND(SUM(M307:P307),3)</f>
        <v>0</v>
      </c>
    </row>
    <row r="308" spans="1:17" s="25" customFormat="1" ht="28.15" customHeight="1" outlineLevel="3" x14ac:dyDescent="0.25">
      <c r="A308" s="31" t="s">
        <v>113</v>
      </c>
      <c r="B308" s="486" t="s">
        <v>189</v>
      </c>
      <c r="C308" s="503">
        <f>ROUND('2. Прогноз. Без корректировки'!C308,3)</f>
        <v>0</v>
      </c>
      <c r="D308" s="504">
        <f>ROUND('2. Прогноз. Без корректировки'!D308,3)</f>
        <v>0</v>
      </c>
      <c r="E308" s="504">
        <f>ROUND('2. Прогноз. Без корректировки'!E308,3)</f>
        <v>0</v>
      </c>
      <c r="F308" s="504">
        <f>ROUND('2. Прогноз. Без корректировки'!F308,3)</f>
        <v>0</v>
      </c>
      <c r="G308" s="172">
        <f>ROUND(SUM(C308:F308),3)</f>
        <v>0</v>
      </c>
      <c r="H308" s="504">
        <f>ROUND('2. Прогноз. Без корректировки'!H308,3)</f>
        <v>0</v>
      </c>
      <c r="I308" s="504">
        <f>ROUND('2. Прогноз. Без корректировки'!I308,3)</f>
        <v>0</v>
      </c>
      <c r="J308" s="504">
        <f>ROUND('2. Прогноз. Без корректировки'!J308,3)</f>
        <v>0</v>
      </c>
      <c r="K308" s="504">
        <f>ROUND('2. Прогноз. Без корректировки'!K308,3)</f>
        <v>0</v>
      </c>
      <c r="L308" s="172">
        <f>ROUND(SUM(H308:K308),3)</f>
        <v>0</v>
      </c>
      <c r="M308" s="504">
        <f>ROUND('2. Прогноз. Без корректировки'!M308,3)</f>
        <v>0</v>
      </c>
      <c r="N308" s="504">
        <f>ROUND('2. Прогноз. Без корректировки'!N308,3)</f>
        <v>0</v>
      </c>
      <c r="O308" s="504">
        <f>ROUND('2. Прогноз. Без корректировки'!O308,3)</f>
        <v>0</v>
      </c>
      <c r="P308" s="504">
        <f>ROUND('2. Прогноз. Без корректировки'!P308,3)</f>
        <v>0</v>
      </c>
      <c r="Q308" s="172">
        <f>ROUND(SUM(M308:P308),3)</f>
        <v>0</v>
      </c>
    </row>
    <row r="309" spans="1:17" ht="14.65" customHeight="1" outlineLevel="1" x14ac:dyDescent="0.25">
      <c r="A309" s="30" t="s">
        <v>3</v>
      </c>
      <c r="B309" s="485" t="s">
        <v>189</v>
      </c>
      <c r="C309" s="265">
        <f t="shared" ref="C309:Q309" si="70">ROUND(C310+C311-C312+C313,3)</f>
        <v>0</v>
      </c>
      <c r="D309" s="166">
        <f t="shared" si="70"/>
        <v>0</v>
      </c>
      <c r="E309" s="166">
        <f t="shared" si="70"/>
        <v>0</v>
      </c>
      <c r="F309" s="167">
        <f t="shared" si="70"/>
        <v>0</v>
      </c>
      <c r="G309" s="244">
        <f t="shared" si="70"/>
        <v>0</v>
      </c>
      <c r="H309" s="165">
        <f t="shared" si="70"/>
        <v>0</v>
      </c>
      <c r="I309" s="166">
        <f t="shared" si="70"/>
        <v>0</v>
      </c>
      <c r="J309" s="166">
        <f t="shared" si="70"/>
        <v>0</v>
      </c>
      <c r="K309" s="167">
        <f t="shared" si="70"/>
        <v>0</v>
      </c>
      <c r="L309" s="244">
        <f t="shared" si="70"/>
        <v>0</v>
      </c>
      <c r="M309" s="165">
        <f t="shared" si="70"/>
        <v>0</v>
      </c>
      <c r="N309" s="166">
        <f t="shared" si="70"/>
        <v>0</v>
      </c>
      <c r="O309" s="166">
        <f t="shared" si="70"/>
        <v>0</v>
      </c>
      <c r="P309" s="168">
        <f t="shared" si="70"/>
        <v>0</v>
      </c>
      <c r="Q309" s="244">
        <f t="shared" si="70"/>
        <v>0</v>
      </c>
    </row>
    <row r="310" spans="1:17" s="25" customFormat="1" ht="28.15" customHeight="1" outlineLevel="3" x14ac:dyDescent="0.25">
      <c r="A310" s="31" t="s">
        <v>110</v>
      </c>
      <c r="B310" s="486" t="s">
        <v>189</v>
      </c>
      <c r="C310" s="267">
        <f>ROUND('1. Статистика'!N192,3)</f>
        <v>0</v>
      </c>
      <c r="D310" s="181">
        <f>ROUND('1. Статистика'!O192,3)</f>
        <v>0</v>
      </c>
      <c r="E310" s="181">
        <f>ROUND('1. Статистика'!P192,3)</f>
        <v>0</v>
      </c>
      <c r="F310" s="182">
        <f>ROUND('1. Статистика'!Q192,3)</f>
        <v>0</v>
      </c>
      <c r="G310" s="172">
        <f>ROUND(SUM(C310:F310),3)</f>
        <v>0</v>
      </c>
      <c r="H310" s="180">
        <f>ROUND(C309,3)</f>
        <v>0</v>
      </c>
      <c r="I310" s="181">
        <f>ROUND(D309,3)</f>
        <v>0</v>
      </c>
      <c r="J310" s="181">
        <f>ROUND(E309,3)</f>
        <v>0</v>
      </c>
      <c r="K310" s="182">
        <f>ROUND(F309,3)</f>
        <v>0</v>
      </c>
      <c r="L310" s="172">
        <f>ROUND(SUM(H310:K310),3)</f>
        <v>0</v>
      </c>
      <c r="M310" s="180">
        <f>ROUND(H309,3)</f>
        <v>0</v>
      </c>
      <c r="N310" s="181">
        <f>ROUND(I309,3)</f>
        <v>0</v>
      </c>
      <c r="O310" s="181">
        <f>ROUND(J309,3)</f>
        <v>0</v>
      </c>
      <c r="P310" s="183">
        <f>ROUND(K309,3)</f>
        <v>0</v>
      </c>
      <c r="Q310" s="172">
        <f>ROUND(SUM(M310:P310),3)</f>
        <v>0</v>
      </c>
    </row>
    <row r="311" spans="1:17" s="25" customFormat="1" ht="28.15" customHeight="1" outlineLevel="3" x14ac:dyDescent="0.25">
      <c r="A311" s="31" t="s">
        <v>111</v>
      </c>
      <c r="B311" s="486" t="s">
        <v>189</v>
      </c>
      <c r="C311" s="267">
        <f>ROUND('1. Статистика'!D78,3)</f>
        <v>0</v>
      </c>
      <c r="D311" s="181">
        <f>ROUND('1. Статистика'!E78,3)</f>
        <v>0</v>
      </c>
      <c r="E311" s="181">
        <f>ROUND('1. Статистика'!F78,3)</f>
        <v>0</v>
      </c>
      <c r="F311" s="182">
        <f>ROUND('1. Статистика'!G78,3)</f>
        <v>0</v>
      </c>
      <c r="G311" s="172">
        <f>ROUND(SUM(C311:F311),3)</f>
        <v>0</v>
      </c>
      <c r="H311" s="180">
        <f>ROUND('1. Статистика'!I78,3)</f>
        <v>0</v>
      </c>
      <c r="I311" s="181">
        <f>ROUND('1. Статистика'!J78,3)</f>
        <v>0</v>
      </c>
      <c r="J311" s="181">
        <f>ROUND('1. Статистика'!K78,3)</f>
        <v>0</v>
      </c>
      <c r="K311" s="182">
        <f>ROUND('1. Статистика'!L78,3)</f>
        <v>0</v>
      </c>
      <c r="L311" s="172">
        <f>ROUND(SUM(H311:K311),3)</f>
        <v>0</v>
      </c>
      <c r="M311" s="180">
        <f>ROUND('1. Статистика'!N78,3)</f>
        <v>0</v>
      </c>
      <c r="N311" s="181">
        <f>ROUND('1. Статистика'!O78,3)</f>
        <v>0</v>
      </c>
      <c r="O311" s="181">
        <f>ROUND('1. Статистика'!P78,3)</f>
        <v>0</v>
      </c>
      <c r="P311" s="183">
        <f>ROUND('1. Статистика'!Q78,3)</f>
        <v>0</v>
      </c>
      <c r="Q311" s="172">
        <f>ROUND(SUM(M311:P311),3)</f>
        <v>0</v>
      </c>
    </row>
    <row r="312" spans="1:17" s="25" customFormat="1" ht="28.15" customHeight="1" outlineLevel="3" x14ac:dyDescent="0.25">
      <c r="A312" s="31" t="s">
        <v>112</v>
      </c>
      <c r="B312" s="486" t="s">
        <v>189</v>
      </c>
      <c r="C312" s="503">
        <f>ROUND('2. Прогноз. Без корректировки'!C312,3)</f>
        <v>0</v>
      </c>
      <c r="D312" s="504">
        <f>ROUND('2. Прогноз. Без корректировки'!D312,3)</f>
        <v>0</v>
      </c>
      <c r="E312" s="504">
        <f>ROUND('2. Прогноз. Без корректировки'!E312,3)</f>
        <v>0</v>
      </c>
      <c r="F312" s="504">
        <f>ROUND('2. Прогноз. Без корректировки'!F312,3)</f>
        <v>0</v>
      </c>
      <c r="G312" s="172">
        <f>ROUND(SUM(C312:F312),3)</f>
        <v>0</v>
      </c>
      <c r="H312" s="504">
        <f>ROUND('2. Прогноз. Без корректировки'!H312,3)</f>
        <v>0</v>
      </c>
      <c r="I312" s="504">
        <f>ROUND('2. Прогноз. Без корректировки'!I312,3)</f>
        <v>0</v>
      </c>
      <c r="J312" s="504">
        <f>ROUND('2. Прогноз. Без корректировки'!J312,3)</f>
        <v>0</v>
      </c>
      <c r="K312" s="504">
        <f>ROUND('2. Прогноз. Без корректировки'!K312,3)</f>
        <v>0</v>
      </c>
      <c r="L312" s="172">
        <f>ROUND(SUM(H312:K312),3)</f>
        <v>0</v>
      </c>
      <c r="M312" s="504">
        <f>ROUND('2. Прогноз. Без корректировки'!M312,3)</f>
        <v>0</v>
      </c>
      <c r="N312" s="504">
        <f>ROUND('2. Прогноз. Без корректировки'!N312,3)</f>
        <v>0</v>
      </c>
      <c r="O312" s="504">
        <f>ROUND('2. Прогноз. Без корректировки'!O312,3)</f>
        <v>0</v>
      </c>
      <c r="P312" s="504">
        <f>ROUND('2. Прогноз. Без корректировки'!P312,3)</f>
        <v>0</v>
      </c>
      <c r="Q312" s="172">
        <f>ROUND(SUM(M312:P312),3)</f>
        <v>0</v>
      </c>
    </row>
    <row r="313" spans="1:17" s="25" customFormat="1" ht="28.15" customHeight="1" outlineLevel="3" x14ac:dyDescent="0.25">
      <c r="A313" s="31" t="s">
        <v>113</v>
      </c>
      <c r="B313" s="486" t="s">
        <v>189</v>
      </c>
      <c r="C313" s="503">
        <f>ROUND('2. Прогноз. Без корректировки'!C313,3)</f>
        <v>0</v>
      </c>
      <c r="D313" s="504">
        <f>ROUND('2. Прогноз. Без корректировки'!D313,3)</f>
        <v>0</v>
      </c>
      <c r="E313" s="504">
        <f>ROUND('2. Прогноз. Без корректировки'!E313,3)</f>
        <v>0</v>
      </c>
      <c r="F313" s="504">
        <f>ROUND('2. Прогноз. Без корректировки'!F313,3)</f>
        <v>0</v>
      </c>
      <c r="G313" s="172">
        <f>ROUND(SUM(C313:F313),3)</f>
        <v>0</v>
      </c>
      <c r="H313" s="504">
        <f>ROUND('2. Прогноз. Без корректировки'!H313,3)</f>
        <v>0</v>
      </c>
      <c r="I313" s="504">
        <f>ROUND('2. Прогноз. Без корректировки'!I313,3)</f>
        <v>0</v>
      </c>
      <c r="J313" s="504">
        <f>ROUND('2. Прогноз. Без корректировки'!J313,3)</f>
        <v>0</v>
      </c>
      <c r="K313" s="504">
        <f>ROUND('2. Прогноз. Без корректировки'!K313,3)</f>
        <v>0</v>
      </c>
      <c r="L313" s="172">
        <f>ROUND(SUM(H313:K313),3)</f>
        <v>0</v>
      </c>
      <c r="M313" s="504">
        <f>ROUND('2. Прогноз. Без корректировки'!M313,3)</f>
        <v>0</v>
      </c>
      <c r="N313" s="504">
        <f>ROUND('2. Прогноз. Без корректировки'!N313,3)</f>
        <v>0</v>
      </c>
      <c r="O313" s="504">
        <f>ROUND('2. Прогноз. Без корректировки'!O313,3)</f>
        <v>0</v>
      </c>
      <c r="P313" s="504">
        <f>ROUND('2. Прогноз. Без корректировки'!P313,3)</f>
        <v>0</v>
      </c>
      <c r="Q313" s="172">
        <f>ROUND(SUM(M313:P313),3)</f>
        <v>0</v>
      </c>
    </row>
    <row r="314" spans="1:17" ht="14.65" customHeight="1" outlineLevel="1" x14ac:dyDescent="0.25">
      <c r="A314" s="30" t="s">
        <v>4</v>
      </c>
      <c r="B314" s="485" t="s">
        <v>189</v>
      </c>
      <c r="C314" s="265">
        <f t="shared" ref="C314:Q314" si="71">ROUND(C315+C316-C317+C318,3)</f>
        <v>0</v>
      </c>
      <c r="D314" s="166">
        <f t="shared" si="71"/>
        <v>0</v>
      </c>
      <c r="E314" s="166">
        <f t="shared" si="71"/>
        <v>0</v>
      </c>
      <c r="F314" s="167">
        <f t="shared" si="71"/>
        <v>0</v>
      </c>
      <c r="G314" s="244">
        <f t="shared" si="71"/>
        <v>0</v>
      </c>
      <c r="H314" s="165">
        <f t="shared" si="71"/>
        <v>0</v>
      </c>
      <c r="I314" s="166">
        <f t="shared" si="71"/>
        <v>0</v>
      </c>
      <c r="J314" s="166">
        <f t="shared" si="71"/>
        <v>0</v>
      </c>
      <c r="K314" s="167">
        <f t="shared" si="71"/>
        <v>0</v>
      </c>
      <c r="L314" s="244">
        <f t="shared" si="71"/>
        <v>0</v>
      </c>
      <c r="M314" s="165">
        <f t="shared" si="71"/>
        <v>0</v>
      </c>
      <c r="N314" s="166">
        <f t="shared" si="71"/>
        <v>0</v>
      </c>
      <c r="O314" s="166">
        <f t="shared" si="71"/>
        <v>0</v>
      </c>
      <c r="P314" s="168">
        <f t="shared" si="71"/>
        <v>0</v>
      </c>
      <c r="Q314" s="244">
        <f t="shared" si="71"/>
        <v>0</v>
      </c>
    </row>
    <row r="315" spans="1:17" s="25" customFormat="1" ht="28.15" customHeight="1" outlineLevel="3" x14ac:dyDescent="0.25">
      <c r="A315" s="31" t="s">
        <v>110</v>
      </c>
      <c r="B315" s="486" t="s">
        <v>189</v>
      </c>
      <c r="C315" s="267">
        <f>ROUND('1. Статистика'!N193,3)</f>
        <v>0</v>
      </c>
      <c r="D315" s="181">
        <f>ROUND('1. Статистика'!O193,3)</f>
        <v>0</v>
      </c>
      <c r="E315" s="181">
        <f>ROUND('1. Статистика'!P193,3)</f>
        <v>0</v>
      </c>
      <c r="F315" s="182">
        <f>ROUND('1. Статистика'!Q193,3)</f>
        <v>0</v>
      </c>
      <c r="G315" s="172">
        <f>ROUND(SUM(C315:F315),3)</f>
        <v>0</v>
      </c>
      <c r="H315" s="180">
        <f>ROUND(C314,3)</f>
        <v>0</v>
      </c>
      <c r="I315" s="181">
        <f>ROUND(D314,3)</f>
        <v>0</v>
      </c>
      <c r="J315" s="181">
        <f>ROUND(E314,3)</f>
        <v>0</v>
      </c>
      <c r="K315" s="182">
        <f>ROUND(F314,3)</f>
        <v>0</v>
      </c>
      <c r="L315" s="172">
        <f>ROUND(SUM(H315:K315),3)</f>
        <v>0</v>
      </c>
      <c r="M315" s="180">
        <f>ROUND(H314,3)</f>
        <v>0</v>
      </c>
      <c r="N315" s="181">
        <f>ROUND(I314,3)</f>
        <v>0</v>
      </c>
      <c r="O315" s="181">
        <f>ROUND(J314,3)</f>
        <v>0</v>
      </c>
      <c r="P315" s="183">
        <f>ROUND(K314,3)</f>
        <v>0</v>
      </c>
      <c r="Q315" s="172">
        <f>ROUND(SUM(M315:P315),3)</f>
        <v>0</v>
      </c>
    </row>
    <row r="316" spans="1:17" s="25" customFormat="1" ht="28.15" customHeight="1" outlineLevel="3" x14ac:dyDescent="0.25">
      <c r="A316" s="31" t="s">
        <v>111</v>
      </c>
      <c r="B316" s="486" t="s">
        <v>189</v>
      </c>
      <c r="C316" s="267">
        <f>ROUND('1. Статистика'!D79,3)</f>
        <v>0</v>
      </c>
      <c r="D316" s="181">
        <f>ROUND('1. Статистика'!E79,3)</f>
        <v>0</v>
      </c>
      <c r="E316" s="181">
        <f>ROUND('1. Статистика'!F79,3)</f>
        <v>0</v>
      </c>
      <c r="F316" s="182">
        <f>ROUND('1. Статистика'!G79,3)</f>
        <v>0</v>
      </c>
      <c r="G316" s="172">
        <f>ROUND(SUM(C316:F316),3)</f>
        <v>0</v>
      </c>
      <c r="H316" s="180">
        <f>ROUND('1. Статистика'!I79,3)</f>
        <v>0</v>
      </c>
      <c r="I316" s="181">
        <f>ROUND('1. Статистика'!J79,3)</f>
        <v>0</v>
      </c>
      <c r="J316" s="181">
        <f>ROUND('1. Статистика'!K79,3)</f>
        <v>0</v>
      </c>
      <c r="K316" s="182">
        <f>ROUND('1. Статистика'!L79,3)</f>
        <v>0</v>
      </c>
      <c r="L316" s="172">
        <f>ROUND(SUM(H316:K316),3)</f>
        <v>0</v>
      </c>
      <c r="M316" s="180">
        <f>ROUND('1. Статистика'!N79,3)</f>
        <v>0</v>
      </c>
      <c r="N316" s="181">
        <f>ROUND('1. Статистика'!O79,3)</f>
        <v>0</v>
      </c>
      <c r="O316" s="181">
        <f>ROUND('1. Статистика'!P79,3)</f>
        <v>0</v>
      </c>
      <c r="P316" s="183">
        <f>ROUND('1. Статистика'!Q79,3)</f>
        <v>0</v>
      </c>
      <c r="Q316" s="172">
        <f>ROUND(SUM(M316:P316),3)</f>
        <v>0</v>
      </c>
    </row>
    <row r="317" spans="1:17" s="25" customFormat="1" ht="28.15" customHeight="1" outlineLevel="3" x14ac:dyDescent="0.25">
      <c r="A317" s="31" t="s">
        <v>112</v>
      </c>
      <c r="B317" s="486" t="s">
        <v>189</v>
      </c>
      <c r="C317" s="503">
        <f>ROUND('2. Прогноз. Без корректировки'!C317,3)</f>
        <v>0</v>
      </c>
      <c r="D317" s="504">
        <f>ROUND('2. Прогноз. Без корректировки'!D317,3)</f>
        <v>0</v>
      </c>
      <c r="E317" s="504">
        <f>ROUND('2. Прогноз. Без корректировки'!E317,3)</f>
        <v>0</v>
      </c>
      <c r="F317" s="504">
        <f>ROUND('2. Прогноз. Без корректировки'!F317,3)</f>
        <v>0</v>
      </c>
      <c r="G317" s="172">
        <f>ROUND(SUM(C317:F317),3)</f>
        <v>0</v>
      </c>
      <c r="H317" s="504">
        <f>ROUND('2. Прогноз. Без корректировки'!H317,3)</f>
        <v>0</v>
      </c>
      <c r="I317" s="504">
        <f>ROUND('2. Прогноз. Без корректировки'!I317,3)</f>
        <v>0</v>
      </c>
      <c r="J317" s="504">
        <f>ROUND('2. Прогноз. Без корректировки'!J317,3)</f>
        <v>0</v>
      </c>
      <c r="K317" s="504">
        <f>ROUND('2. Прогноз. Без корректировки'!K317,3)</f>
        <v>0</v>
      </c>
      <c r="L317" s="172">
        <f>ROUND(SUM(H317:K317),3)</f>
        <v>0</v>
      </c>
      <c r="M317" s="504">
        <f>ROUND('2. Прогноз. Без корректировки'!M317,3)</f>
        <v>0</v>
      </c>
      <c r="N317" s="504">
        <f>ROUND('2. Прогноз. Без корректировки'!N317,3)</f>
        <v>0</v>
      </c>
      <c r="O317" s="504">
        <f>ROUND('2. Прогноз. Без корректировки'!O317,3)</f>
        <v>0</v>
      </c>
      <c r="P317" s="504">
        <f>ROUND('2. Прогноз. Без корректировки'!P317,3)</f>
        <v>0</v>
      </c>
      <c r="Q317" s="172">
        <f>ROUND(SUM(M317:P317),3)</f>
        <v>0</v>
      </c>
    </row>
    <row r="318" spans="1:17" s="25" customFormat="1" ht="28.15" customHeight="1" outlineLevel="3" x14ac:dyDescent="0.25">
      <c r="A318" s="31" t="s">
        <v>113</v>
      </c>
      <c r="B318" s="486" t="s">
        <v>189</v>
      </c>
      <c r="C318" s="503">
        <f>ROUND('2. Прогноз. Без корректировки'!C318,3)</f>
        <v>0</v>
      </c>
      <c r="D318" s="504">
        <f>ROUND('2. Прогноз. Без корректировки'!D318,3)</f>
        <v>0</v>
      </c>
      <c r="E318" s="504">
        <f>ROUND('2. Прогноз. Без корректировки'!E318,3)</f>
        <v>0</v>
      </c>
      <c r="F318" s="504">
        <f>ROUND('2. Прогноз. Без корректировки'!F318,3)</f>
        <v>0</v>
      </c>
      <c r="G318" s="172">
        <f>ROUND(SUM(C318:F318),3)</f>
        <v>0</v>
      </c>
      <c r="H318" s="504">
        <f>ROUND('2. Прогноз. Без корректировки'!H318,3)</f>
        <v>0</v>
      </c>
      <c r="I318" s="504">
        <f>ROUND('2. Прогноз. Без корректировки'!I318,3)</f>
        <v>0</v>
      </c>
      <c r="J318" s="504">
        <f>ROUND('2. Прогноз. Без корректировки'!J318,3)</f>
        <v>0</v>
      </c>
      <c r="K318" s="504">
        <f>ROUND('2. Прогноз. Без корректировки'!K318,3)</f>
        <v>0</v>
      </c>
      <c r="L318" s="172">
        <f>ROUND(SUM(H318:K318),3)</f>
        <v>0</v>
      </c>
      <c r="M318" s="504">
        <f>ROUND('2. Прогноз. Без корректировки'!M318,3)</f>
        <v>0</v>
      </c>
      <c r="N318" s="504">
        <f>ROUND('2. Прогноз. Без корректировки'!N318,3)</f>
        <v>0</v>
      </c>
      <c r="O318" s="504">
        <f>ROUND('2. Прогноз. Без корректировки'!O318,3)</f>
        <v>0</v>
      </c>
      <c r="P318" s="504">
        <f>ROUND('2. Прогноз. Без корректировки'!P318,3)</f>
        <v>0</v>
      </c>
      <c r="Q318" s="172">
        <f>ROUND(SUM(M318:P318),3)</f>
        <v>0</v>
      </c>
    </row>
    <row r="319" spans="1:17" ht="14.65" customHeight="1" outlineLevel="1" x14ac:dyDescent="0.25">
      <c r="A319" s="30" t="s">
        <v>5</v>
      </c>
      <c r="B319" s="485" t="s">
        <v>189</v>
      </c>
      <c r="C319" s="265">
        <f t="shared" ref="C319:Q319" si="72">ROUND(C320+C321-C322+C323,3)</f>
        <v>0</v>
      </c>
      <c r="D319" s="166">
        <f t="shared" si="72"/>
        <v>0</v>
      </c>
      <c r="E319" s="166">
        <f t="shared" si="72"/>
        <v>0</v>
      </c>
      <c r="F319" s="167">
        <f t="shared" si="72"/>
        <v>0</v>
      </c>
      <c r="G319" s="244">
        <f t="shared" si="72"/>
        <v>0</v>
      </c>
      <c r="H319" s="165">
        <f t="shared" si="72"/>
        <v>0</v>
      </c>
      <c r="I319" s="166">
        <f t="shared" si="72"/>
        <v>0</v>
      </c>
      <c r="J319" s="166">
        <f t="shared" si="72"/>
        <v>0</v>
      </c>
      <c r="K319" s="167">
        <f t="shared" si="72"/>
        <v>0</v>
      </c>
      <c r="L319" s="244">
        <f t="shared" si="72"/>
        <v>0</v>
      </c>
      <c r="M319" s="165">
        <f t="shared" si="72"/>
        <v>0</v>
      </c>
      <c r="N319" s="166">
        <f t="shared" si="72"/>
        <v>0</v>
      </c>
      <c r="O319" s="166">
        <f t="shared" si="72"/>
        <v>0</v>
      </c>
      <c r="P319" s="168">
        <f t="shared" si="72"/>
        <v>0</v>
      </c>
      <c r="Q319" s="244">
        <f t="shared" si="72"/>
        <v>0</v>
      </c>
    </row>
    <row r="320" spans="1:17" s="25" customFormat="1" ht="28.15" customHeight="1" outlineLevel="3" x14ac:dyDescent="0.25">
      <c r="A320" s="31" t="s">
        <v>110</v>
      </c>
      <c r="B320" s="486" t="s">
        <v>189</v>
      </c>
      <c r="C320" s="267">
        <f>ROUND('1. Статистика'!N194,3)</f>
        <v>0</v>
      </c>
      <c r="D320" s="181">
        <f>ROUND('1. Статистика'!O194,3)</f>
        <v>0</v>
      </c>
      <c r="E320" s="181">
        <f>ROUND('1. Статистика'!P194,3)</f>
        <v>0</v>
      </c>
      <c r="F320" s="182">
        <f>ROUND('1. Статистика'!Q194,3)</f>
        <v>0</v>
      </c>
      <c r="G320" s="172">
        <f>ROUND(SUM(C320:F320),3)</f>
        <v>0</v>
      </c>
      <c r="H320" s="180">
        <f>ROUND(C319,3)</f>
        <v>0</v>
      </c>
      <c r="I320" s="181">
        <f>ROUND(D319,3)</f>
        <v>0</v>
      </c>
      <c r="J320" s="181">
        <f>ROUND(E319,3)</f>
        <v>0</v>
      </c>
      <c r="K320" s="182">
        <f>ROUND(F319,3)</f>
        <v>0</v>
      </c>
      <c r="L320" s="172">
        <f>ROUND(SUM(H320:K320),3)</f>
        <v>0</v>
      </c>
      <c r="M320" s="180">
        <f>ROUND(H319,3)</f>
        <v>0</v>
      </c>
      <c r="N320" s="181">
        <f>ROUND(I319,3)</f>
        <v>0</v>
      </c>
      <c r="O320" s="181">
        <f>ROUND(J319,3)</f>
        <v>0</v>
      </c>
      <c r="P320" s="183">
        <f>ROUND(K319,3)</f>
        <v>0</v>
      </c>
      <c r="Q320" s="172">
        <f>ROUND(SUM(M320:P320),3)</f>
        <v>0</v>
      </c>
    </row>
    <row r="321" spans="1:17" s="25" customFormat="1" ht="28.15" customHeight="1" outlineLevel="3" x14ac:dyDescent="0.25">
      <c r="A321" s="31" t="s">
        <v>111</v>
      </c>
      <c r="B321" s="486" t="s">
        <v>189</v>
      </c>
      <c r="C321" s="267">
        <f>ROUND('1. Статистика'!D80,3)</f>
        <v>0</v>
      </c>
      <c r="D321" s="181">
        <f>ROUND('1. Статистика'!E80,3)</f>
        <v>0</v>
      </c>
      <c r="E321" s="181">
        <f>ROUND('1. Статистика'!F80,3)</f>
        <v>0</v>
      </c>
      <c r="F321" s="182">
        <f>ROUND('1. Статистика'!G80,3)</f>
        <v>0</v>
      </c>
      <c r="G321" s="172">
        <f>ROUND(SUM(C321:F321),3)</f>
        <v>0</v>
      </c>
      <c r="H321" s="180">
        <f>ROUND('1. Статистика'!I80,3)</f>
        <v>0</v>
      </c>
      <c r="I321" s="181">
        <f>ROUND('1. Статистика'!J80,3)</f>
        <v>0</v>
      </c>
      <c r="J321" s="181">
        <f>ROUND('1. Статистика'!K80,3)</f>
        <v>0</v>
      </c>
      <c r="K321" s="182">
        <f>ROUND('1. Статистика'!L80,3)</f>
        <v>0</v>
      </c>
      <c r="L321" s="172">
        <f>ROUND(SUM(H321:K321),3)</f>
        <v>0</v>
      </c>
      <c r="M321" s="180">
        <f>ROUND('1. Статистика'!N80,3)</f>
        <v>0</v>
      </c>
      <c r="N321" s="181">
        <f>ROUND('1. Статистика'!O80,3)</f>
        <v>0</v>
      </c>
      <c r="O321" s="181">
        <f>ROUND('1. Статистика'!P80,3)</f>
        <v>0</v>
      </c>
      <c r="P321" s="183">
        <f>ROUND('1. Статистика'!Q80,3)</f>
        <v>0</v>
      </c>
      <c r="Q321" s="172">
        <f>ROUND(SUM(M321:P321),3)</f>
        <v>0</v>
      </c>
    </row>
    <row r="322" spans="1:17" s="25" customFormat="1" ht="28.15" customHeight="1" outlineLevel="3" x14ac:dyDescent="0.25">
      <c r="A322" s="31" t="s">
        <v>112</v>
      </c>
      <c r="B322" s="486" t="s">
        <v>189</v>
      </c>
      <c r="C322" s="503">
        <f>ROUND('2. Прогноз. Без корректировки'!C322,3)</f>
        <v>0</v>
      </c>
      <c r="D322" s="504">
        <f>ROUND('2. Прогноз. Без корректировки'!D322,3)</f>
        <v>0</v>
      </c>
      <c r="E322" s="504">
        <f>ROUND('2. Прогноз. Без корректировки'!E322,3)</f>
        <v>0</v>
      </c>
      <c r="F322" s="504">
        <f>ROUND('2. Прогноз. Без корректировки'!F322,3)</f>
        <v>0</v>
      </c>
      <c r="G322" s="172">
        <f>ROUND(SUM(C322:F322),3)</f>
        <v>0</v>
      </c>
      <c r="H322" s="504">
        <f>ROUND('2. Прогноз. Без корректировки'!H322,3)</f>
        <v>0</v>
      </c>
      <c r="I322" s="504">
        <f>ROUND('2. Прогноз. Без корректировки'!I322,3)</f>
        <v>0</v>
      </c>
      <c r="J322" s="504">
        <f>ROUND('2. Прогноз. Без корректировки'!J322,3)</f>
        <v>0</v>
      </c>
      <c r="K322" s="504">
        <f>ROUND('2. Прогноз. Без корректировки'!K322,3)</f>
        <v>0</v>
      </c>
      <c r="L322" s="172">
        <f>ROUND(SUM(H322:K322),3)</f>
        <v>0</v>
      </c>
      <c r="M322" s="504">
        <f>ROUND('2. Прогноз. Без корректировки'!M322,3)</f>
        <v>0</v>
      </c>
      <c r="N322" s="504">
        <f>ROUND('2. Прогноз. Без корректировки'!N322,3)</f>
        <v>0</v>
      </c>
      <c r="O322" s="504">
        <f>ROUND('2. Прогноз. Без корректировки'!O322,3)</f>
        <v>0</v>
      </c>
      <c r="P322" s="504">
        <f>ROUND('2. Прогноз. Без корректировки'!P322,3)</f>
        <v>0</v>
      </c>
      <c r="Q322" s="172">
        <f>ROUND(SUM(M322:P322),3)</f>
        <v>0</v>
      </c>
    </row>
    <row r="323" spans="1:17" s="25" customFormat="1" ht="28.15" customHeight="1" outlineLevel="3" x14ac:dyDescent="0.25">
      <c r="A323" s="31" t="s">
        <v>113</v>
      </c>
      <c r="B323" s="486" t="s">
        <v>189</v>
      </c>
      <c r="C323" s="503">
        <f>ROUND('2. Прогноз. Без корректировки'!C323,3)</f>
        <v>0</v>
      </c>
      <c r="D323" s="504">
        <f>ROUND('2. Прогноз. Без корректировки'!D323,3)</f>
        <v>0</v>
      </c>
      <c r="E323" s="504">
        <f>ROUND('2. Прогноз. Без корректировки'!E323,3)</f>
        <v>0</v>
      </c>
      <c r="F323" s="504">
        <f>ROUND('2. Прогноз. Без корректировки'!F323,3)</f>
        <v>0</v>
      </c>
      <c r="G323" s="172">
        <f>ROUND(SUM(C323:F323),3)</f>
        <v>0</v>
      </c>
      <c r="H323" s="504">
        <f>ROUND('2. Прогноз. Без корректировки'!H323,3)</f>
        <v>0</v>
      </c>
      <c r="I323" s="504">
        <f>ROUND('2. Прогноз. Без корректировки'!I323,3)</f>
        <v>0</v>
      </c>
      <c r="J323" s="504">
        <f>ROUND('2. Прогноз. Без корректировки'!J323,3)</f>
        <v>0</v>
      </c>
      <c r="K323" s="504">
        <f>ROUND('2. Прогноз. Без корректировки'!K323,3)</f>
        <v>0</v>
      </c>
      <c r="L323" s="172">
        <f>ROUND(SUM(H323:K323),3)</f>
        <v>0</v>
      </c>
      <c r="M323" s="504">
        <f>ROUND('2. Прогноз. Без корректировки'!M323,3)</f>
        <v>0</v>
      </c>
      <c r="N323" s="504">
        <f>ROUND('2. Прогноз. Без корректировки'!N323,3)</f>
        <v>0</v>
      </c>
      <c r="O323" s="504">
        <f>ROUND('2. Прогноз. Без корректировки'!O323,3)</f>
        <v>0</v>
      </c>
      <c r="P323" s="504">
        <f>ROUND('2. Прогноз. Без корректировки'!P323,3)</f>
        <v>0</v>
      </c>
      <c r="Q323" s="172">
        <f>ROUND(SUM(M323:P323),3)</f>
        <v>0</v>
      </c>
    </row>
    <row r="324" spans="1:17" ht="14.65" customHeight="1" outlineLevel="1" x14ac:dyDescent="0.25">
      <c r="A324" s="30" t="s">
        <v>6</v>
      </c>
      <c r="B324" s="485" t="s">
        <v>189</v>
      </c>
      <c r="C324" s="265">
        <f t="shared" ref="C324:Q324" si="73">ROUND(C325+C326-C327+C328,3)</f>
        <v>0</v>
      </c>
      <c r="D324" s="166">
        <f t="shared" si="73"/>
        <v>0</v>
      </c>
      <c r="E324" s="166">
        <f t="shared" si="73"/>
        <v>0</v>
      </c>
      <c r="F324" s="167">
        <f t="shared" si="73"/>
        <v>0</v>
      </c>
      <c r="G324" s="244">
        <f t="shared" si="73"/>
        <v>0</v>
      </c>
      <c r="H324" s="165">
        <f t="shared" si="73"/>
        <v>0</v>
      </c>
      <c r="I324" s="166">
        <f t="shared" si="73"/>
        <v>0</v>
      </c>
      <c r="J324" s="166">
        <f t="shared" si="73"/>
        <v>0</v>
      </c>
      <c r="K324" s="167">
        <f t="shared" si="73"/>
        <v>0</v>
      </c>
      <c r="L324" s="244">
        <f t="shared" si="73"/>
        <v>0</v>
      </c>
      <c r="M324" s="165">
        <f t="shared" si="73"/>
        <v>0</v>
      </c>
      <c r="N324" s="166">
        <f t="shared" si="73"/>
        <v>0</v>
      </c>
      <c r="O324" s="166">
        <f t="shared" si="73"/>
        <v>0</v>
      </c>
      <c r="P324" s="168">
        <f t="shared" si="73"/>
        <v>0</v>
      </c>
      <c r="Q324" s="244">
        <f t="shared" si="73"/>
        <v>0</v>
      </c>
    </row>
    <row r="325" spans="1:17" s="25" customFormat="1" ht="28.15" customHeight="1" outlineLevel="3" x14ac:dyDescent="0.25">
      <c r="A325" s="31" t="s">
        <v>110</v>
      </c>
      <c r="B325" s="486" t="s">
        <v>189</v>
      </c>
      <c r="C325" s="267">
        <f>ROUND('1. Статистика'!N195,3)</f>
        <v>0</v>
      </c>
      <c r="D325" s="181">
        <f>ROUND('1. Статистика'!O195,3)</f>
        <v>0</v>
      </c>
      <c r="E325" s="181">
        <f>ROUND('1. Статистика'!P195,3)</f>
        <v>0</v>
      </c>
      <c r="F325" s="182">
        <f>ROUND('1. Статистика'!Q195,3)</f>
        <v>0</v>
      </c>
      <c r="G325" s="172">
        <f>ROUND(SUM(C325:F325),3)</f>
        <v>0</v>
      </c>
      <c r="H325" s="180">
        <f>ROUND(C324,3)</f>
        <v>0</v>
      </c>
      <c r="I325" s="181">
        <f>ROUND(D324,3)</f>
        <v>0</v>
      </c>
      <c r="J325" s="181">
        <f>ROUND(E324,3)</f>
        <v>0</v>
      </c>
      <c r="K325" s="182">
        <f>ROUND(F324,3)</f>
        <v>0</v>
      </c>
      <c r="L325" s="172">
        <f>ROUND(SUM(H325:K325),3)</f>
        <v>0</v>
      </c>
      <c r="M325" s="180">
        <f>ROUND(H324,3)</f>
        <v>0</v>
      </c>
      <c r="N325" s="181">
        <f>ROUND(I324,3)</f>
        <v>0</v>
      </c>
      <c r="O325" s="181">
        <f>ROUND(J324,3)</f>
        <v>0</v>
      </c>
      <c r="P325" s="183">
        <f>ROUND(K324,3)</f>
        <v>0</v>
      </c>
      <c r="Q325" s="172">
        <f>ROUND(SUM(M325:P325),3)</f>
        <v>0</v>
      </c>
    </row>
    <row r="326" spans="1:17" s="25" customFormat="1" ht="28.15" customHeight="1" outlineLevel="3" x14ac:dyDescent="0.25">
      <c r="A326" s="31" t="s">
        <v>111</v>
      </c>
      <c r="B326" s="486" t="s">
        <v>189</v>
      </c>
      <c r="C326" s="267">
        <f>ROUND('1. Статистика'!D81,3)</f>
        <v>0</v>
      </c>
      <c r="D326" s="181">
        <f>ROUND('1. Статистика'!E81,3)</f>
        <v>0</v>
      </c>
      <c r="E326" s="181">
        <f>ROUND('1. Статистика'!F81,3)</f>
        <v>0</v>
      </c>
      <c r="F326" s="182">
        <f>ROUND('1. Статистика'!G81,3)</f>
        <v>0</v>
      </c>
      <c r="G326" s="172">
        <f>ROUND(SUM(C326:F326),3)</f>
        <v>0</v>
      </c>
      <c r="H326" s="180">
        <f>ROUND('1. Статистика'!I81,3)</f>
        <v>0</v>
      </c>
      <c r="I326" s="181">
        <f>ROUND('1. Статистика'!J81,3)</f>
        <v>0</v>
      </c>
      <c r="J326" s="181">
        <f>ROUND('1. Статистика'!K81,3)</f>
        <v>0</v>
      </c>
      <c r="K326" s="182">
        <f>ROUND('1. Статистика'!L81,3)</f>
        <v>0</v>
      </c>
      <c r="L326" s="172">
        <f>ROUND(SUM(H326:K326),3)</f>
        <v>0</v>
      </c>
      <c r="M326" s="180">
        <f>ROUND('1. Статистика'!N81,3)</f>
        <v>0</v>
      </c>
      <c r="N326" s="181">
        <f>ROUND('1. Статистика'!O81,3)</f>
        <v>0</v>
      </c>
      <c r="O326" s="181">
        <f>ROUND('1. Статистика'!P81,3)</f>
        <v>0</v>
      </c>
      <c r="P326" s="183">
        <f>ROUND('1. Статистика'!Q81,3)</f>
        <v>0</v>
      </c>
      <c r="Q326" s="172">
        <f>ROUND(SUM(M326:P326),3)</f>
        <v>0</v>
      </c>
    </row>
    <row r="327" spans="1:17" s="25" customFormat="1" ht="28.15" customHeight="1" outlineLevel="3" x14ac:dyDescent="0.25">
      <c r="A327" s="31" t="s">
        <v>112</v>
      </c>
      <c r="B327" s="486" t="s">
        <v>189</v>
      </c>
      <c r="C327" s="503">
        <f>ROUND('2. Прогноз. Без корректировки'!C327,3)</f>
        <v>0</v>
      </c>
      <c r="D327" s="504">
        <f>ROUND('2. Прогноз. Без корректировки'!D327,3)</f>
        <v>0</v>
      </c>
      <c r="E327" s="504">
        <f>ROUND('2. Прогноз. Без корректировки'!E327,3)</f>
        <v>0</v>
      </c>
      <c r="F327" s="504">
        <f>ROUND('2. Прогноз. Без корректировки'!F327,3)</f>
        <v>0</v>
      </c>
      <c r="G327" s="172">
        <f>ROUND(SUM(C327:F327),3)</f>
        <v>0</v>
      </c>
      <c r="H327" s="504">
        <f>ROUND('2. Прогноз. Без корректировки'!H327,3)</f>
        <v>0</v>
      </c>
      <c r="I327" s="504">
        <f>ROUND('2. Прогноз. Без корректировки'!I327,3)</f>
        <v>0</v>
      </c>
      <c r="J327" s="504">
        <f>ROUND('2. Прогноз. Без корректировки'!J327,3)</f>
        <v>0</v>
      </c>
      <c r="K327" s="504">
        <f>ROUND('2. Прогноз. Без корректировки'!K327,3)</f>
        <v>0</v>
      </c>
      <c r="L327" s="172">
        <f>ROUND(SUM(H327:K327),3)</f>
        <v>0</v>
      </c>
      <c r="M327" s="504">
        <f>ROUND('2. Прогноз. Без корректировки'!M327,3)</f>
        <v>0</v>
      </c>
      <c r="N327" s="504">
        <f>ROUND('2. Прогноз. Без корректировки'!N327,3)</f>
        <v>0</v>
      </c>
      <c r="O327" s="504">
        <f>ROUND('2. Прогноз. Без корректировки'!O327,3)</f>
        <v>0</v>
      </c>
      <c r="P327" s="504">
        <f>ROUND('2. Прогноз. Без корректировки'!P327,3)</f>
        <v>0</v>
      </c>
      <c r="Q327" s="172">
        <f>ROUND(SUM(M327:P327),3)</f>
        <v>0</v>
      </c>
    </row>
    <row r="328" spans="1:17" s="25" customFormat="1" ht="28.15" customHeight="1" outlineLevel="3" x14ac:dyDescent="0.25">
      <c r="A328" s="31" t="s">
        <v>113</v>
      </c>
      <c r="B328" s="486" t="s">
        <v>189</v>
      </c>
      <c r="C328" s="503">
        <f>ROUND('2. Прогноз. Без корректировки'!C328,3)</f>
        <v>0</v>
      </c>
      <c r="D328" s="504">
        <f>ROUND('2. Прогноз. Без корректировки'!D328,3)</f>
        <v>0</v>
      </c>
      <c r="E328" s="504">
        <f>ROUND('2. Прогноз. Без корректировки'!E328,3)</f>
        <v>0</v>
      </c>
      <c r="F328" s="504">
        <f>ROUND('2. Прогноз. Без корректировки'!F328,3)</f>
        <v>0</v>
      </c>
      <c r="G328" s="172">
        <f>ROUND(SUM(C328:F328),3)</f>
        <v>0</v>
      </c>
      <c r="H328" s="504">
        <f>ROUND('2. Прогноз. Без корректировки'!H328,3)</f>
        <v>0</v>
      </c>
      <c r="I328" s="504">
        <f>ROUND('2. Прогноз. Без корректировки'!I328,3)</f>
        <v>0</v>
      </c>
      <c r="J328" s="504">
        <f>ROUND('2. Прогноз. Без корректировки'!J328,3)</f>
        <v>0</v>
      </c>
      <c r="K328" s="504">
        <f>ROUND('2. Прогноз. Без корректировки'!K328,3)</f>
        <v>0</v>
      </c>
      <c r="L328" s="172">
        <f>ROUND(SUM(H328:K328),3)</f>
        <v>0</v>
      </c>
      <c r="M328" s="504">
        <f>ROUND('2. Прогноз. Без корректировки'!M328,3)</f>
        <v>0</v>
      </c>
      <c r="N328" s="504">
        <f>ROUND('2. Прогноз. Без корректировки'!N328,3)</f>
        <v>0</v>
      </c>
      <c r="O328" s="504">
        <f>ROUND('2. Прогноз. Без корректировки'!O328,3)</f>
        <v>0</v>
      </c>
      <c r="P328" s="504">
        <f>ROUND('2. Прогноз. Без корректировки'!P328,3)</f>
        <v>0</v>
      </c>
      <c r="Q328" s="172">
        <f>ROUND(SUM(M328:P328),3)</f>
        <v>0</v>
      </c>
    </row>
    <row r="329" spans="1:17" ht="14.65" customHeight="1" outlineLevel="1" x14ac:dyDescent="0.25">
      <c r="A329" s="30" t="s">
        <v>7</v>
      </c>
      <c r="B329" s="485" t="s">
        <v>189</v>
      </c>
      <c r="C329" s="265">
        <f t="shared" ref="C329:Q329" si="74">ROUND(C330+C331-C332+C333,3)</f>
        <v>0</v>
      </c>
      <c r="D329" s="166">
        <f t="shared" si="74"/>
        <v>0</v>
      </c>
      <c r="E329" s="166">
        <f t="shared" si="74"/>
        <v>0</v>
      </c>
      <c r="F329" s="167">
        <f t="shared" si="74"/>
        <v>0</v>
      </c>
      <c r="G329" s="244">
        <f t="shared" si="74"/>
        <v>0</v>
      </c>
      <c r="H329" s="165">
        <f t="shared" si="74"/>
        <v>0</v>
      </c>
      <c r="I329" s="166">
        <f t="shared" si="74"/>
        <v>0</v>
      </c>
      <c r="J329" s="166">
        <f t="shared" si="74"/>
        <v>0</v>
      </c>
      <c r="K329" s="167">
        <f t="shared" si="74"/>
        <v>0</v>
      </c>
      <c r="L329" s="244">
        <f t="shared" si="74"/>
        <v>0</v>
      </c>
      <c r="M329" s="165">
        <f t="shared" si="74"/>
        <v>0</v>
      </c>
      <c r="N329" s="166">
        <f t="shared" si="74"/>
        <v>0</v>
      </c>
      <c r="O329" s="166">
        <f t="shared" si="74"/>
        <v>0</v>
      </c>
      <c r="P329" s="168">
        <f t="shared" si="74"/>
        <v>0</v>
      </c>
      <c r="Q329" s="244">
        <f t="shared" si="74"/>
        <v>0</v>
      </c>
    </row>
    <row r="330" spans="1:17" s="25" customFormat="1" ht="28.15" customHeight="1" outlineLevel="3" x14ac:dyDescent="0.25">
      <c r="A330" s="31" t="s">
        <v>110</v>
      </c>
      <c r="B330" s="486" t="s">
        <v>189</v>
      </c>
      <c r="C330" s="267">
        <f>ROUND('1. Статистика'!N196,3)</f>
        <v>0</v>
      </c>
      <c r="D330" s="181">
        <f>ROUND('1. Статистика'!O196,3)</f>
        <v>0</v>
      </c>
      <c r="E330" s="181">
        <f>ROUND('1. Статистика'!P196,3)</f>
        <v>0</v>
      </c>
      <c r="F330" s="182">
        <f>ROUND('1. Статистика'!Q196,3)</f>
        <v>0</v>
      </c>
      <c r="G330" s="172">
        <f>ROUND(SUM(C330:F330),3)</f>
        <v>0</v>
      </c>
      <c r="H330" s="180">
        <f>ROUND(C329,3)</f>
        <v>0</v>
      </c>
      <c r="I330" s="181">
        <f>ROUND(D329,3)</f>
        <v>0</v>
      </c>
      <c r="J330" s="181">
        <f>ROUND(E329,3)</f>
        <v>0</v>
      </c>
      <c r="K330" s="182">
        <f>ROUND(F329,3)</f>
        <v>0</v>
      </c>
      <c r="L330" s="172">
        <f>ROUND(SUM(H330:K330),3)</f>
        <v>0</v>
      </c>
      <c r="M330" s="180">
        <f>ROUND(H329,3)</f>
        <v>0</v>
      </c>
      <c r="N330" s="181">
        <f>ROUND(I329,3)</f>
        <v>0</v>
      </c>
      <c r="O330" s="181">
        <f>ROUND(J329,3)</f>
        <v>0</v>
      </c>
      <c r="P330" s="183">
        <f>ROUND(K329,3)</f>
        <v>0</v>
      </c>
      <c r="Q330" s="172">
        <f>ROUND(SUM(M330:P330),3)</f>
        <v>0</v>
      </c>
    </row>
    <row r="331" spans="1:17" s="25" customFormat="1" ht="28.15" customHeight="1" outlineLevel="3" x14ac:dyDescent="0.25">
      <c r="A331" s="31" t="s">
        <v>111</v>
      </c>
      <c r="B331" s="486" t="s">
        <v>189</v>
      </c>
      <c r="C331" s="267">
        <f>ROUND('1. Статистика'!D82,3)</f>
        <v>0</v>
      </c>
      <c r="D331" s="181">
        <f>ROUND('1. Статистика'!E82,3)</f>
        <v>0</v>
      </c>
      <c r="E331" s="181">
        <f>ROUND('1. Статистика'!F82,3)</f>
        <v>0</v>
      </c>
      <c r="F331" s="182">
        <f>ROUND('1. Статистика'!G82,3)</f>
        <v>0</v>
      </c>
      <c r="G331" s="172">
        <f>ROUND(SUM(C331:F331),3)</f>
        <v>0</v>
      </c>
      <c r="H331" s="180">
        <f>ROUND('1. Статистика'!I82,3)</f>
        <v>0</v>
      </c>
      <c r="I331" s="181">
        <f>ROUND('1. Статистика'!J82,3)</f>
        <v>0</v>
      </c>
      <c r="J331" s="181">
        <f>ROUND('1. Статистика'!K82,3)</f>
        <v>0</v>
      </c>
      <c r="K331" s="182">
        <f>ROUND('1. Статистика'!L82,3)</f>
        <v>0</v>
      </c>
      <c r="L331" s="172">
        <f>ROUND(SUM(H331:K331),3)</f>
        <v>0</v>
      </c>
      <c r="M331" s="180">
        <f>ROUND('1. Статистика'!N82,3)</f>
        <v>0</v>
      </c>
      <c r="N331" s="181">
        <f>ROUND('1. Статистика'!O82,3)</f>
        <v>0</v>
      </c>
      <c r="O331" s="181">
        <f>ROUND('1. Статистика'!P82,3)</f>
        <v>0</v>
      </c>
      <c r="P331" s="183">
        <f>ROUND('1. Статистика'!Q82,3)</f>
        <v>0</v>
      </c>
      <c r="Q331" s="172">
        <f>ROUND(SUM(M331:P331),3)</f>
        <v>0</v>
      </c>
    </row>
    <row r="332" spans="1:17" s="25" customFormat="1" ht="28.15" customHeight="1" outlineLevel="3" x14ac:dyDescent="0.25">
      <c r="A332" s="31" t="s">
        <v>112</v>
      </c>
      <c r="B332" s="486" t="s">
        <v>189</v>
      </c>
      <c r="C332" s="503">
        <f>ROUND('2. Прогноз. Без корректировки'!C332,3)</f>
        <v>0</v>
      </c>
      <c r="D332" s="504">
        <f>ROUND('2. Прогноз. Без корректировки'!D332,3)</f>
        <v>0</v>
      </c>
      <c r="E332" s="504">
        <f>ROUND('2. Прогноз. Без корректировки'!E332,3)</f>
        <v>0</v>
      </c>
      <c r="F332" s="504">
        <f>ROUND('2. Прогноз. Без корректировки'!F332,3)</f>
        <v>0</v>
      </c>
      <c r="G332" s="172">
        <f>ROUND(SUM(C332:F332),3)</f>
        <v>0</v>
      </c>
      <c r="H332" s="504">
        <f>ROUND('2. Прогноз. Без корректировки'!H332,3)</f>
        <v>0</v>
      </c>
      <c r="I332" s="504">
        <f>ROUND('2. Прогноз. Без корректировки'!I332,3)</f>
        <v>0</v>
      </c>
      <c r="J332" s="504">
        <f>ROUND('2. Прогноз. Без корректировки'!J332,3)</f>
        <v>0</v>
      </c>
      <c r="K332" s="504">
        <f>ROUND('2. Прогноз. Без корректировки'!K332,3)</f>
        <v>0</v>
      </c>
      <c r="L332" s="172">
        <f>ROUND(SUM(H332:K332),3)</f>
        <v>0</v>
      </c>
      <c r="M332" s="504">
        <f>ROUND('2. Прогноз. Без корректировки'!M332,3)</f>
        <v>0</v>
      </c>
      <c r="N332" s="504">
        <f>ROUND('2. Прогноз. Без корректировки'!N332,3)</f>
        <v>0</v>
      </c>
      <c r="O332" s="504">
        <f>ROUND('2. Прогноз. Без корректировки'!O332,3)</f>
        <v>0</v>
      </c>
      <c r="P332" s="504">
        <f>ROUND('2. Прогноз. Без корректировки'!P332,3)</f>
        <v>0</v>
      </c>
      <c r="Q332" s="172">
        <f>ROUND(SUM(M332:P332),3)</f>
        <v>0</v>
      </c>
    </row>
    <row r="333" spans="1:17" s="25" customFormat="1" ht="28.15" customHeight="1" outlineLevel="3" x14ac:dyDescent="0.25">
      <c r="A333" s="31" t="s">
        <v>113</v>
      </c>
      <c r="B333" s="486" t="s">
        <v>189</v>
      </c>
      <c r="C333" s="503">
        <f>ROUND('2. Прогноз. Без корректировки'!C333,3)</f>
        <v>0</v>
      </c>
      <c r="D333" s="504">
        <f>ROUND('2. Прогноз. Без корректировки'!D333,3)</f>
        <v>0</v>
      </c>
      <c r="E333" s="504">
        <f>ROUND('2. Прогноз. Без корректировки'!E333,3)</f>
        <v>0</v>
      </c>
      <c r="F333" s="504">
        <f>ROUND('2. Прогноз. Без корректировки'!F333,3)</f>
        <v>0</v>
      </c>
      <c r="G333" s="172">
        <f>ROUND(SUM(C333:F333),3)</f>
        <v>0</v>
      </c>
      <c r="H333" s="504">
        <f>ROUND('2. Прогноз. Без корректировки'!H333,3)</f>
        <v>0</v>
      </c>
      <c r="I333" s="504">
        <f>ROUND('2. Прогноз. Без корректировки'!I333,3)</f>
        <v>0</v>
      </c>
      <c r="J333" s="504">
        <f>ROUND('2. Прогноз. Без корректировки'!J333,3)</f>
        <v>0</v>
      </c>
      <c r="K333" s="504">
        <f>ROUND('2. Прогноз. Без корректировки'!K333,3)</f>
        <v>0</v>
      </c>
      <c r="L333" s="172">
        <f>ROUND(SUM(H333:K333),3)</f>
        <v>0</v>
      </c>
      <c r="M333" s="504">
        <f>ROUND('2. Прогноз. Без корректировки'!M333,3)</f>
        <v>0</v>
      </c>
      <c r="N333" s="504">
        <f>ROUND('2. Прогноз. Без корректировки'!N333,3)</f>
        <v>0</v>
      </c>
      <c r="O333" s="504">
        <f>ROUND('2. Прогноз. Без корректировки'!O333,3)</f>
        <v>0</v>
      </c>
      <c r="P333" s="504">
        <f>ROUND('2. Прогноз. Без корректировки'!P333,3)</f>
        <v>0</v>
      </c>
      <c r="Q333" s="172">
        <f>ROUND(SUM(M333:P333),3)</f>
        <v>0</v>
      </c>
    </row>
    <row r="334" spans="1:17" ht="14.65" customHeight="1" outlineLevel="1" x14ac:dyDescent="0.25">
      <c r="A334" s="30" t="s">
        <v>8</v>
      </c>
      <c r="B334" s="485" t="s">
        <v>189</v>
      </c>
      <c r="C334" s="265">
        <f t="shared" ref="C334:Q334" si="75">ROUND(C335+C336-C337+C338,3)</f>
        <v>0</v>
      </c>
      <c r="D334" s="166">
        <f t="shared" si="75"/>
        <v>0</v>
      </c>
      <c r="E334" s="166">
        <f t="shared" si="75"/>
        <v>0</v>
      </c>
      <c r="F334" s="167">
        <f t="shared" si="75"/>
        <v>0</v>
      </c>
      <c r="G334" s="244">
        <f t="shared" si="75"/>
        <v>0</v>
      </c>
      <c r="H334" s="165">
        <f t="shared" si="75"/>
        <v>0</v>
      </c>
      <c r="I334" s="166">
        <f t="shared" si="75"/>
        <v>0</v>
      </c>
      <c r="J334" s="166">
        <f t="shared" si="75"/>
        <v>0</v>
      </c>
      <c r="K334" s="167">
        <f t="shared" si="75"/>
        <v>0</v>
      </c>
      <c r="L334" s="244">
        <f t="shared" si="75"/>
        <v>0</v>
      </c>
      <c r="M334" s="165">
        <f t="shared" si="75"/>
        <v>0</v>
      </c>
      <c r="N334" s="166">
        <f t="shared" si="75"/>
        <v>0</v>
      </c>
      <c r="O334" s="166">
        <f t="shared" si="75"/>
        <v>0</v>
      </c>
      <c r="P334" s="168">
        <f t="shared" si="75"/>
        <v>0</v>
      </c>
      <c r="Q334" s="244">
        <f t="shared" si="75"/>
        <v>0</v>
      </c>
    </row>
    <row r="335" spans="1:17" s="25" customFormat="1" ht="28.15" customHeight="1" outlineLevel="3" x14ac:dyDescent="0.25">
      <c r="A335" s="31" t="s">
        <v>110</v>
      </c>
      <c r="B335" s="486" t="s">
        <v>189</v>
      </c>
      <c r="C335" s="267">
        <f>ROUND('1. Статистика'!N197,3)</f>
        <v>0</v>
      </c>
      <c r="D335" s="181">
        <f>ROUND('1. Статистика'!O197,3)</f>
        <v>0</v>
      </c>
      <c r="E335" s="181">
        <f>ROUND('1. Статистика'!P197,3)</f>
        <v>0</v>
      </c>
      <c r="F335" s="182">
        <f>ROUND('1. Статистика'!Q197,3)</f>
        <v>0</v>
      </c>
      <c r="G335" s="172">
        <f>ROUND(SUM(C335:F335),3)</f>
        <v>0</v>
      </c>
      <c r="H335" s="180">
        <f>ROUND(C334,3)</f>
        <v>0</v>
      </c>
      <c r="I335" s="181">
        <f>ROUND(D334,3)</f>
        <v>0</v>
      </c>
      <c r="J335" s="181">
        <f>ROUND(E334,3)</f>
        <v>0</v>
      </c>
      <c r="K335" s="182">
        <f>ROUND(F334,3)</f>
        <v>0</v>
      </c>
      <c r="L335" s="172">
        <f>ROUND(SUM(H335:K335),3)</f>
        <v>0</v>
      </c>
      <c r="M335" s="180">
        <f>ROUND(H334,3)</f>
        <v>0</v>
      </c>
      <c r="N335" s="181">
        <f>ROUND(I334,3)</f>
        <v>0</v>
      </c>
      <c r="O335" s="181">
        <f>ROUND(J334,3)</f>
        <v>0</v>
      </c>
      <c r="P335" s="183">
        <f>ROUND(K334,3)</f>
        <v>0</v>
      </c>
      <c r="Q335" s="172">
        <f>ROUND(SUM(M335:P335),3)</f>
        <v>0</v>
      </c>
    </row>
    <row r="336" spans="1:17" s="25" customFormat="1" ht="28.15" customHeight="1" outlineLevel="3" x14ac:dyDescent="0.25">
      <c r="A336" s="31" t="s">
        <v>111</v>
      </c>
      <c r="B336" s="486" t="s">
        <v>189</v>
      </c>
      <c r="C336" s="267">
        <f>ROUND('1. Статистика'!D83,3)</f>
        <v>0</v>
      </c>
      <c r="D336" s="181">
        <f>ROUND('1. Статистика'!E83,3)</f>
        <v>0</v>
      </c>
      <c r="E336" s="181">
        <f>ROUND('1. Статистика'!F83,3)</f>
        <v>0</v>
      </c>
      <c r="F336" s="182">
        <f>ROUND('1. Статистика'!G83,3)</f>
        <v>0</v>
      </c>
      <c r="G336" s="172">
        <f>ROUND(SUM(C336:F336),3)</f>
        <v>0</v>
      </c>
      <c r="H336" s="180">
        <f>ROUND('1. Статистика'!I83,3)</f>
        <v>0</v>
      </c>
      <c r="I336" s="181">
        <f>ROUND('1. Статистика'!J83,3)</f>
        <v>0</v>
      </c>
      <c r="J336" s="181">
        <f>ROUND('1. Статистика'!K83,3)</f>
        <v>0</v>
      </c>
      <c r="K336" s="182">
        <f>ROUND('1. Статистика'!L83,3)</f>
        <v>0</v>
      </c>
      <c r="L336" s="172">
        <f>ROUND(SUM(H336:K336),3)</f>
        <v>0</v>
      </c>
      <c r="M336" s="180">
        <f>ROUND('1. Статистика'!N83,3)</f>
        <v>0</v>
      </c>
      <c r="N336" s="181">
        <f>ROUND('1. Статистика'!O83,3)</f>
        <v>0</v>
      </c>
      <c r="O336" s="181">
        <f>ROUND('1. Статистика'!P83,3)</f>
        <v>0</v>
      </c>
      <c r="P336" s="183">
        <f>ROUND('1. Статистика'!Q83,3)</f>
        <v>0</v>
      </c>
      <c r="Q336" s="172">
        <f>ROUND(SUM(M336:P336),3)</f>
        <v>0</v>
      </c>
    </row>
    <row r="337" spans="1:17" s="25" customFormat="1" ht="28.15" customHeight="1" outlineLevel="3" x14ac:dyDescent="0.25">
      <c r="A337" s="31" t="s">
        <v>112</v>
      </c>
      <c r="B337" s="486" t="s">
        <v>189</v>
      </c>
      <c r="C337" s="503">
        <f>ROUND('2. Прогноз. Без корректировки'!C337,3)</f>
        <v>0</v>
      </c>
      <c r="D337" s="504">
        <f>ROUND('2. Прогноз. Без корректировки'!D337,3)</f>
        <v>0</v>
      </c>
      <c r="E337" s="504">
        <f>ROUND('2. Прогноз. Без корректировки'!E337,3)</f>
        <v>0</v>
      </c>
      <c r="F337" s="504">
        <f>ROUND('2. Прогноз. Без корректировки'!F337,3)</f>
        <v>0</v>
      </c>
      <c r="G337" s="172">
        <f>ROUND(SUM(C337:F337),3)</f>
        <v>0</v>
      </c>
      <c r="H337" s="504">
        <f>ROUND('2. Прогноз. Без корректировки'!H337,3)</f>
        <v>0</v>
      </c>
      <c r="I337" s="504">
        <f>ROUND('2. Прогноз. Без корректировки'!I337,3)</f>
        <v>0</v>
      </c>
      <c r="J337" s="504">
        <f>ROUND('2. Прогноз. Без корректировки'!J337,3)</f>
        <v>0</v>
      </c>
      <c r="K337" s="504">
        <f>ROUND('2. Прогноз. Без корректировки'!K337,3)</f>
        <v>0</v>
      </c>
      <c r="L337" s="172">
        <f>ROUND(SUM(H337:K337),3)</f>
        <v>0</v>
      </c>
      <c r="M337" s="504">
        <f>ROUND('2. Прогноз. Без корректировки'!M337,3)</f>
        <v>0</v>
      </c>
      <c r="N337" s="504">
        <f>ROUND('2. Прогноз. Без корректировки'!N337,3)</f>
        <v>0</v>
      </c>
      <c r="O337" s="504">
        <f>ROUND('2. Прогноз. Без корректировки'!O337,3)</f>
        <v>0</v>
      </c>
      <c r="P337" s="504">
        <f>ROUND('2. Прогноз. Без корректировки'!P337,3)</f>
        <v>0</v>
      </c>
      <c r="Q337" s="172">
        <f>ROUND(SUM(M337:P337),3)</f>
        <v>0</v>
      </c>
    </row>
    <row r="338" spans="1:17" s="25" customFormat="1" ht="28.15" customHeight="1" outlineLevel="3" x14ac:dyDescent="0.25">
      <c r="A338" s="31" t="s">
        <v>113</v>
      </c>
      <c r="B338" s="486" t="s">
        <v>189</v>
      </c>
      <c r="C338" s="503">
        <f>ROUND('2. Прогноз. Без корректировки'!C338,3)</f>
        <v>0</v>
      </c>
      <c r="D338" s="504">
        <f>ROUND('2. Прогноз. Без корректировки'!D338,3)</f>
        <v>0</v>
      </c>
      <c r="E338" s="504">
        <f>ROUND('2. Прогноз. Без корректировки'!E338,3)</f>
        <v>0</v>
      </c>
      <c r="F338" s="504">
        <f>ROUND('2. Прогноз. Без корректировки'!F338,3)</f>
        <v>0</v>
      </c>
      <c r="G338" s="172">
        <f>ROUND(SUM(C338:F338),3)</f>
        <v>0</v>
      </c>
      <c r="H338" s="504">
        <f>ROUND('2. Прогноз. Без корректировки'!H338,3)</f>
        <v>0</v>
      </c>
      <c r="I338" s="504">
        <f>ROUND('2. Прогноз. Без корректировки'!I338,3)</f>
        <v>0</v>
      </c>
      <c r="J338" s="504">
        <f>ROUND('2. Прогноз. Без корректировки'!J338,3)</f>
        <v>0</v>
      </c>
      <c r="K338" s="504">
        <f>ROUND('2. Прогноз. Без корректировки'!K338,3)</f>
        <v>0</v>
      </c>
      <c r="L338" s="172">
        <f>ROUND(SUM(H338:K338),3)</f>
        <v>0</v>
      </c>
      <c r="M338" s="504">
        <f>ROUND('2. Прогноз. Без корректировки'!M338,3)</f>
        <v>0</v>
      </c>
      <c r="N338" s="504">
        <f>ROUND('2. Прогноз. Без корректировки'!N338,3)</f>
        <v>0</v>
      </c>
      <c r="O338" s="504">
        <f>ROUND('2. Прогноз. Без корректировки'!O338,3)</f>
        <v>0</v>
      </c>
      <c r="P338" s="504">
        <f>ROUND('2. Прогноз. Без корректировки'!P338,3)</f>
        <v>0</v>
      </c>
      <c r="Q338" s="172">
        <f>ROUND(SUM(M338:P338),3)</f>
        <v>0</v>
      </c>
    </row>
    <row r="339" spans="1:17" ht="14.65" customHeight="1" outlineLevel="1" x14ac:dyDescent="0.25">
      <c r="A339" s="30" t="s">
        <v>9</v>
      </c>
      <c r="B339" s="485" t="s">
        <v>189</v>
      </c>
      <c r="C339" s="265">
        <f t="shared" ref="C339:Q339" si="76">ROUND(C340+C341-C342+C343,3)</f>
        <v>0</v>
      </c>
      <c r="D339" s="166">
        <f t="shared" si="76"/>
        <v>0</v>
      </c>
      <c r="E339" s="166">
        <f t="shared" si="76"/>
        <v>0</v>
      </c>
      <c r="F339" s="167">
        <f t="shared" si="76"/>
        <v>0</v>
      </c>
      <c r="G339" s="244">
        <f t="shared" si="76"/>
        <v>0</v>
      </c>
      <c r="H339" s="165">
        <f t="shared" si="76"/>
        <v>0</v>
      </c>
      <c r="I339" s="166">
        <f t="shared" si="76"/>
        <v>0</v>
      </c>
      <c r="J339" s="166">
        <f t="shared" si="76"/>
        <v>0</v>
      </c>
      <c r="K339" s="167">
        <f t="shared" si="76"/>
        <v>0</v>
      </c>
      <c r="L339" s="244">
        <f t="shared" si="76"/>
        <v>0</v>
      </c>
      <c r="M339" s="165">
        <f t="shared" si="76"/>
        <v>0</v>
      </c>
      <c r="N339" s="166">
        <f t="shared" si="76"/>
        <v>0</v>
      </c>
      <c r="O339" s="166">
        <f t="shared" si="76"/>
        <v>0</v>
      </c>
      <c r="P339" s="168">
        <f t="shared" si="76"/>
        <v>0</v>
      </c>
      <c r="Q339" s="244">
        <f t="shared" si="76"/>
        <v>0</v>
      </c>
    </row>
    <row r="340" spans="1:17" s="25" customFormat="1" ht="28.15" customHeight="1" outlineLevel="3" x14ac:dyDescent="0.25">
      <c r="A340" s="31" t="s">
        <v>110</v>
      </c>
      <c r="B340" s="486" t="s">
        <v>189</v>
      </c>
      <c r="C340" s="267">
        <f>ROUND('1. Статистика'!N198,3)</f>
        <v>0</v>
      </c>
      <c r="D340" s="181">
        <f>ROUND('1. Статистика'!O198,3)</f>
        <v>0</v>
      </c>
      <c r="E340" s="181">
        <f>ROUND('1. Статистика'!P198,3)</f>
        <v>0</v>
      </c>
      <c r="F340" s="182">
        <f>ROUND('1. Статистика'!Q198,3)</f>
        <v>0</v>
      </c>
      <c r="G340" s="172">
        <f>ROUND(SUM(C340:F340),3)</f>
        <v>0</v>
      </c>
      <c r="H340" s="180">
        <f>ROUND(C339,3)</f>
        <v>0</v>
      </c>
      <c r="I340" s="181">
        <f>ROUND(D339,3)</f>
        <v>0</v>
      </c>
      <c r="J340" s="181">
        <f>ROUND(E339,3)</f>
        <v>0</v>
      </c>
      <c r="K340" s="182">
        <f>ROUND(F339,3)</f>
        <v>0</v>
      </c>
      <c r="L340" s="172">
        <f>ROUND(SUM(H340:K340),3)</f>
        <v>0</v>
      </c>
      <c r="M340" s="180">
        <f>ROUND(H339,3)</f>
        <v>0</v>
      </c>
      <c r="N340" s="181">
        <f>ROUND(I339,3)</f>
        <v>0</v>
      </c>
      <c r="O340" s="181">
        <f>ROUND(J339,3)</f>
        <v>0</v>
      </c>
      <c r="P340" s="183">
        <f>ROUND(K339,3)</f>
        <v>0</v>
      </c>
      <c r="Q340" s="172">
        <f>ROUND(SUM(M340:P340),3)</f>
        <v>0</v>
      </c>
    </row>
    <row r="341" spans="1:17" s="25" customFormat="1" ht="28.15" customHeight="1" outlineLevel="3" x14ac:dyDescent="0.25">
      <c r="A341" s="31" t="s">
        <v>111</v>
      </c>
      <c r="B341" s="486" t="s">
        <v>189</v>
      </c>
      <c r="C341" s="267">
        <f>ROUND('1. Статистика'!D84,3)</f>
        <v>0</v>
      </c>
      <c r="D341" s="181">
        <f>ROUND('1. Статистика'!E84,3)</f>
        <v>0</v>
      </c>
      <c r="E341" s="181">
        <f>ROUND('1. Статистика'!F84,3)</f>
        <v>0</v>
      </c>
      <c r="F341" s="182">
        <f>ROUND('1. Статистика'!G84,3)</f>
        <v>0</v>
      </c>
      <c r="G341" s="172">
        <f>ROUND(SUM(C341:F341),3)</f>
        <v>0</v>
      </c>
      <c r="H341" s="180">
        <f>ROUND('1. Статистика'!I84,3)</f>
        <v>0</v>
      </c>
      <c r="I341" s="181">
        <f>ROUND('1. Статистика'!J84,3)</f>
        <v>0</v>
      </c>
      <c r="J341" s="181">
        <f>ROUND('1. Статистика'!K84,3)</f>
        <v>0</v>
      </c>
      <c r="K341" s="182">
        <f>ROUND('1. Статистика'!L84,3)</f>
        <v>0</v>
      </c>
      <c r="L341" s="172">
        <f>ROUND(SUM(H341:K341),3)</f>
        <v>0</v>
      </c>
      <c r="M341" s="180">
        <f>ROUND('1. Статистика'!N84,3)</f>
        <v>0</v>
      </c>
      <c r="N341" s="181">
        <f>ROUND('1. Статистика'!O84,3)</f>
        <v>0</v>
      </c>
      <c r="O341" s="181">
        <f>ROUND('1. Статистика'!P84,3)</f>
        <v>0</v>
      </c>
      <c r="P341" s="183">
        <f>ROUND('1. Статистика'!Q84,3)</f>
        <v>0</v>
      </c>
      <c r="Q341" s="172">
        <f>ROUND(SUM(M341:P341),3)</f>
        <v>0</v>
      </c>
    </row>
    <row r="342" spans="1:17" s="25" customFormat="1" ht="28.15" customHeight="1" outlineLevel="3" x14ac:dyDescent="0.25">
      <c r="A342" s="31" t="s">
        <v>112</v>
      </c>
      <c r="B342" s="486" t="s">
        <v>189</v>
      </c>
      <c r="C342" s="503">
        <f>ROUND('2. Прогноз. Без корректировки'!C342,3)</f>
        <v>0</v>
      </c>
      <c r="D342" s="504">
        <f>ROUND('2. Прогноз. Без корректировки'!D342,3)</f>
        <v>0</v>
      </c>
      <c r="E342" s="504">
        <f>ROUND('2. Прогноз. Без корректировки'!E342,3)</f>
        <v>0</v>
      </c>
      <c r="F342" s="504">
        <f>ROUND('2. Прогноз. Без корректировки'!F342,3)</f>
        <v>0</v>
      </c>
      <c r="G342" s="172">
        <f>ROUND(SUM(C342:F342),3)</f>
        <v>0</v>
      </c>
      <c r="H342" s="504">
        <f>ROUND('2. Прогноз. Без корректировки'!H342,3)</f>
        <v>0</v>
      </c>
      <c r="I342" s="504">
        <f>ROUND('2. Прогноз. Без корректировки'!I342,3)</f>
        <v>0</v>
      </c>
      <c r="J342" s="504">
        <f>ROUND('2. Прогноз. Без корректировки'!J342,3)</f>
        <v>0</v>
      </c>
      <c r="K342" s="504">
        <f>ROUND('2. Прогноз. Без корректировки'!K342,3)</f>
        <v>0</v>
      </c>
      <c r="L342" s="172">
        <f>ROUND(SUM(H342:K342),3)</f>
        <v>0</v>
      </c>
      <c r="M342" s="504">
        <f>ROUND('2. Прогноз. Без корректировки'!M342,3)</f>
        <v>0</v>
      </c>
      <c r="N342" s="504">
        <f>ROUND('2. Прогноз. Без корректировки'!N342,3)</f>
        <v>0</v>
      </c>
      <c r="O342" s="504">
        <f>ROUND('2. Прогноз. Без корректировки'!O342,3)</f>
        <v>0</v>
      </c>
      <c r="P342" s="504">
        <f>ROUND('2. Прогноз. Без корректировки'!P342,3)</f>
        <v>0</v>
      </c>
      <c r="Q342" s="172">
        <f>ROUND(SUM(M342:P342),3)</f>
        <v>0</v>
      </c>
    </row>
    <row r="343" spans="1:17" s="25" customFormat="1" ht="28.15" customHeight="1" outlineLevel="3" x14ac:dyDescent="0.25">
      <c r="A343" s="31" t="s">
        <v>113</v>
      </c>
      <c r="B343" s="486" t="s">
        <v>189</v>
      </c>
      <c r="C343" s="503">
        <f>ROUND('2. Прогноз. Без корректировки'!C343,3)</f>
        <v>0</v>
      </c>
      <c r="D343" s="504">
        <f>ROUND('2. Прогноз. Без корректировки'!D343,3)</f>
        <v>0</v>
      </c>
      <c r="E343" s="504">
        <f>ROUND('2. Прогноз. Без корректировки'!E343,3)</f>
        <v>0</v>
      </c>
      <c r="F343" s="504">
        <f>ROUND('2. Прогноз. Без корректировки'!F343,3)</f>
        <v>0</v>
      </c>
      <c r="G343" s="172">
        <f>ROUND(SUM(C343:F343),3)</f>
        <v>0</v>
      </c>
      <c r="H343" s="504">
        <f>ROUND('2. Прогноз. Без корректировки'!H343,3)</f>
        <v>0</v>
      </c>
      <c r="I343" s="504">
        <f>ROUND('2. Прогноз. Без корректировки'!I343,3)</f>
        <v>0</v>
      </c>
      <c r="J343" s="504">
        <f>ROUND('2. Прогноз. Без корректировки'!J343,3)</f>
        <v>0</v>
      </c>
      <c r="K343" s="504">
        <f>ROUND('2. Прогноз. Без корректировки'!K343,3)</f>
        <v>0</v>
      </c>
      <c r="L343" s="172">
        <f>ROUND(SUM(H343:K343),3)</f>
        <v>0</v>
      </c>
      <c r="M343" s="504">
        <f>ROUND('2. Прогноз. Без корректировки'!M343,3)</f>
        <v>0</v>
      </c>
      <c r="N343" s="504">
        <f>ROUND('2. Прогноз. Без корректировки'!N343,3)</f>
        <v>0</v>
      </c>
      <c r="O343" s="504">
        <f>ROUND('2. Прогноз. Без корректировки'!O343,3)</f>
        <v>0</v>
      </c>
      <c r="P343" s="504">
        <f>ROUND('2. Прогноз. Без корректировки'!P343,3)</f>
        <v>0</v>
      </c>
      <c r="Q343" s="172">
        <f>ROUND(SUM(M343:P343),3)</f>
        <v>0</v>
      </c>
    </row>
    <row r="344" spans="1:17" ht="14.65" customHeight="1" outlineLevel="1" x14ac:dyDescent="0.25">
      <c r="A344" s="30" t="s">
        <v>10</v>
      </c>
      <c r="B344" s="485" t="s">
        <v>189</v>
      </c>
      <c r="C344" s="265">
        <f t="shared" ref="C344:Q344" si="77">ROUND(C345+C346-C347+C348,3)</f>
        <v>0</v>
      </c>
      <c r="D344" s="166">
        <f t="shared" si="77"/>
        <v>0</v>
      </c>
      <c r="E344" s="166">
        <f t="shared" si="77"/>
        <v>0</v>
      </c>
      <c r="F344" s="167">
        <f t="shared" si="77"/>
        <v>0</v>
      </c>
      <c r="G344" s="244">
        <f t="shared" si="77"/>
        <v>0</v>
      </c>
      <c r="H344" s="165">
        <f t="shared" si="77"/>
        <v>0</v>
      </c>
      <c r="I344" s="166">
        <f t="shared" si="77"/>
        <v>0</v>
      </c>
      <c r="J344" s="166">
        <f t="shared" si="77"/>
        <v>0</v>
      </c>
      <c r="K344" s="167">
        <f t="shared" si="77"/>
        <v>0</v>
      </c>
      <c r="L344" s="244">
        <f t="shared" si="77"/>
        <v>0</v>
      </c>
      <c r="M344" s="165">
        <f t="shared" si="77"/>
        <v>0</v>
      </c>
      <c r="N344" s="166">
        <f t="shared" si="77"/>
        <v>0</v>
      </c>
      <c r="O344" s="166">
        <f t="shared" si="77"/>
        <v>0</v>
      </c>
      <c r="P344" s="168">
        <f t="shared" si="77"/>
        <v>0</v>
      </c>
      <c r="Q344" s="244">
        <f t="shared" si="77"/>
        <v>0</v>
      </c>
    </row>
    <row r="345" spans="1:17" s="25" customFormat="1" ht="28.15" customHeight="1" outlineLevel="3" x14ac:dyDescent="0.25">
      <c r="A345" s="31" t="s">
        <v>110</v>
      </c>
      <c r="B345" s="486" t="s">
        <v>189</v>
      </c>
      <c r="C345" s="267">
        <f>ROUND('1. Статистика'!N199,3)</f>
        <v>0</v>
      </c>
      <c r="D345" s="181">
        <f>ROUND('1. Статистика'!O199,3)</f>
        <v>0</v>
      </c>
      <c r="E345" s="181">
        <f>ROUND('1. Статистика'!P199,3)</f>
        <v>0</v>
      </c>
      <c r="F345" s="182">
        <f>ROUND('1. Статистика'!Q199,3)</f>
        <v>0</v>
      </c>
      <c r="G345" s="172">
        <f>ROUND(SUM(C345:F345),3)</f>
        <v>0</v>
      </c>
      <c r="H345" s="180">
        <f>ROUND(C344,3)</f>
        <v>0</v>
      </c>
      <c r="I345" s="181">
        <f>ROUND(D344,3)</f>
        <v>0</v>
      </c>
      <c r="J345" s="181">
        <f>ROUND(E344,3)</f>
        <v>0</v>
      </c>
      <c r="K345" s="182">
        <f>ROUND(F344,3)</f>
        <v>0</v>
      </c>
      <c r="L345" s="172">
        <f>ROUND(SUM(H345:K345),3)</f>
        <v>0</v>
      </c>
      <c r="M345" s="180">
        <f>ROUND(H344,3)</f>
        <v>0</v>
      </c>
      <c r="N345" s="181">
        <f>ROUND(I344,3)</f>
        <v>0</v>
      </c>
      <c r="O345" s="181">
        <f>ROUND(J344,3)</f>
        <v>0</v>
      </c>
      <c r="P345" s="183">
        <f>ROUND(K344,3)</f>
        <v>0</v>
      </c>
      <c r="Q345" s="172">
        <f>ROUND(SUM(M345:P345),3)</f>
        <v>0</v>
      </c>
    </row>
    <row r="346" spans="1:17" s="25" customFormat="1" ht="28.15" customHeight="1" outlineLevel="3" x14ac:dyDescent="0.25">
      <c r="A346" s="31" t="s">
        <v>111</v>
      </c>
      <c r="B346" s="486" t="s">
        <v>189</v>
      </c>
      <c r="C346" s="267">
        <f>ROUND('1. Статистика'!D85,3)</f>
        <v>0</v>
      </c>
      <c r="D346" s="181">
        <f>ROUND('1. Статистика'!E85,3)</f>
        <v>0</v>
      </c>
      <c r="E346" s="181">
        <f>ROUND('1. Статистика'!F85,3)</f>
        <v>0</v>
      </c>
      <c r="F346" s="182">
        <f>ROUND('1. Статистика'!G85,3)</f>
        <v>0</v>
      </c>
      <c r="G346" s="172">
        <f>ROUND(SUM(C346:F346),3)</f>
        <v>0</v>
      </c>
      <c r="H346" s="180">
        <f>ROUND('1. Статистика'!I85,3)</f>
        <v>0</v>
      </c>
      <c r="I346" s="181">
        <f>ROUND('1. Статистика'!J85,3)</f>
        <v>0</v>
      </c>
      <c r="J346" s="181">
        <f>ROUND('1. Статистика'!K85,3)</f>
        <v>0</v>
      </c>
      <c r="K346" s="182">
        <f>ROUND('1. Статистика'!L85,3)</f>
        <v>0</v>
      </c>
      <c r="L346" s="172">
        <f>ROUND(SUM(H346:K346),3)</f>
        <v>0</v>
      </c>
      <c r="M346" s="180">
        <f>ROUND('1. Статистика'!N85,3)</f>
        <v>0</v>
      </c>
      <c r="N346" s="181">
        <f>ROUND('1. Статистика'!O85,3)</f>
        <v>0</v>
      </c>
      <c r="O346" s="181">
        <f>ROUND('1. Статистика'!P85,3)</f>
        <v>0</v>
      </c>
      <c r="P346" s="183">
        <f>ROUND('1. Статистика'!Q85,3)</f>
        <v>0</v>
      </c>
      <c r="Q346" s="172">
        <f>ROUND(SUM(M346:P346),3)</f>
        <v>0</v>
      </c>
    </row>
    <row r="347" spans="1:17" s="25" customFormat="1" ht="28.15" customHeight="1" outlineLevel="3" x14ac:dyDescent="0.25">
      <c r="A347" s="31" t="s">
        <v>112</v>
      </c>
      <c r="B347" s="486" t="s">
        <v>189</v>
      </c>
      <c r="C347" s="503">
        <f>ROUND('2. Прогноз. Без корректировки'!C347,3)</f>
        <v>0</v>
      </c>
      <c r="D347" s="504">
        <f>ROUND('2. Прогноз. Без корректировки'!D347,3)</f>
        <v>0</v>
      </c>
      <c r="E347" s="504">
        <f>ROUND('2. Прогноз. Без корректировки'!E347,3)</f>
        <v>0</v>
      </c>
      <c r="F347" s="504">
        <f>ROUND('2. Прогноз. Без корректировки'!F347,3)</f>
        <v>0</v>
      </c>
      <c r="G347" s="172">
        <f>ROUND(SUM(C347:F347),3)</f>
        <v>0</v>
      </c>
      <c r="H347" s="504">
        <f>ROUND('2. Прогноз. Без корректировки'!H347,3)</f>
        <v>0</v>
      </c>
      <c r="I347" s="504">
        <f>ROUND('2. Прогноз. Без корректировки'!I347,3)</f>
        <v>0</v>
      </c>
      <c r="J347" s="504">
        <f>ROUND('2. Прогноз. Без корректировки'!J347,3)</f>
        <v>0</v>
      </c>
      <c r="K347" s="504">
        <f>ROUND('2. Прогноз. Без корректировки'!K347,3)</f>
        <v>0</v>
      </c>
      <c r="L347" s="172">
        <f>ROUND(SUM(H347:K347),3)</f>
        <v>0</v>
      </c>
      <c r="M347" s="504">
        <f>ROUND('2. Прогноз. Без корректировки'!M347,3)</f>
        <v>0</v>
      </c>
      <c r="N347" s="504">
        <f>ROUND('2. Прогноз. Без корректировки'!N347,3)</f>
        <v>0</v>
      </c>
      <c r="O347" s="504">
        <f>ROUND('2. Прогноз. Без корректировки'!O347,3)</f>
        <v>0</v>
      </c>
      <c r="P347" s="504">
        <f>ROUND('2. Прогноз. Без корректировки'!P347,3)</f>
        <v>0</v>
      </c>
      <c r="Q347" s="172">
        <f>ROUND(SUM(M347:P347),3)</f>
        <v>0</v>
      </c>
    </row>
    <row r="348" spans="1:17" s="25" customFormat="1" ht="28.15" customHeight="1" outlineLevel="3" x14ac:dyDescent="0.25">
      <c r="A348" s="31" t="s">
        <v>113</v>
      </c>
      <c r="B348" s="486" t="s">
        <v>189</v>
      </c>
      <c r="C348" s="503">
        <f>ROUND('2. Прогноз. Без корректировки'!C348,3)</f>
        <v>0</v>
      </c>
      <c r="D348" s="504">
        <f>ROUND('2. Прогноз. Без корректировки'!D348,3)</f>
        <v>0</v>
      </c>
      <c r="E348" s="504">
        <f>ROUND('2. Прогноз. Без корректировки'!E348,3)</f>
        <v>0</v>
      </c>
      <c r="F348" s="504">
        <f>ROUND('2. Прогноз. Без корректировки'!F348,3)</f>
        <v>0</v>
      </c>
      <c r="G348" s="172">
        <f>ROUND(SUM(C348:F348),3)</f>
        <v>0</v>
      </c>
      <c r="H348" s="504">
        <f>ROUND('2. Прогноз. Без корректировки'!H348,3)</f>
        <v>0</v>
      </c>
      <c r="I348" s="504">
        <f>ROUND('2. Прогноз. Без корректировки'!I348,3)</f>
        <v>0</v>
      </c>
      <c r="J348" s="504">
        <f>ROUND('2. Прогноз. Без корректировки'!J348,3)</f>
        <v>0</v>
      </c>
      <c r="K348" s="504">
        <f>ROUND('2. Прогноз. Без корректировки'!K348,3)</f>
        <v>0</v>
      </c>
      <c r="L348" s="172">
        <f>ROUND(SUM(H348:K348),3)</f>
        <v>0</v>
      </c>
      <c r="M348" s="504">
        <f>ROUND('2. Прогноз. Без корректировки'!M348,3)</f>
        <v>0</v>
      </c>
      <c r="N348" s="504">
        <f>ROUND('2. Прогноз. Без корректировки'!N348,3)</f>
        <v>0</v>
      </c>
      <c r="O348" s="504">
        <f>ROUND('2. Прогноз. Без корректировки'!O348,3)</f>
        <v>0</v>
      </c>
      <c r="P348" s="504">
        <f>ROUND('2. Прогноз. Без корректировки'!P348,3)</f>
        <v>0</v>
      </c>
      <c r="Q348" s="172">
        <f>ROUND(SUM(M348:P348),3)</f>
        <v>0</v>
      </c>
    </row>
    <row r="349" spans="1:17" s="36" customFormat="1" x14ac:dyDescent="0.25">
      <c r="A349" s="255" t="s">
        <v>115</v>
      </c>
      <c r="B349" s="488" t="s">
        <v>189</v>
      </c>
      <c r="C349" s="264">
        <f t="shared" ref="C349:Q349" si="78">ROUND(C350+C355+C360+C365+C370+C375+C380+C385+C390+C395+C400,3)</f>
        <v>0</v>
      </c>
      <c r="D349" s="239">
        <f t="shared" si="78"/>
        <v>0</v>
      </c>
      <c r="E349" s="239">
        <f t="shared" si="78"/>
        <v>0</v>
      </c>
      <c r="F349" s="240">
        <f t="shared" si="78"/>
        <v>0</v>
      </c>
      <c r="G349" s="160">
        <f t="shared" si="78"/>
        <v>0</v>
      </c>
      <c r="H349" s="238">
        <f t="shared" si="78"/>
        <v>0</v>
      </c>
      <c r="I349" s="239">
        <f t="shared" si="78"/>
        <v>0</v>
      </c>
      <c r="J349" s="239">
        <f t="shared" si="78"/>
        <v>0</v>
      </c>
      <c r="K349" s="240">
        <f t="shared" si="78"/>
        <v>0</v>
      </c>
      <c r="L349" s="160">
        <f t="shared" si="78"/>
        <v>0</v>
      </c>
      <c r="M349" s="238">
        <f t="shared" si="78"/>
        <v>0</v>
      </c>
      <c r="N349" s="239">
        <f t="shared" si="78"/>
        <v>0</v>
      </c>
      <c r="O349" s="239">
        <f t="shared" si="78"/>
        <v>0</v>
      </c>
      <c r="P349" s="241">
        <f t="shared" si="78"/>
        <v>0</v>
      </c>
      <c r="Q349" s="160">
        <f t="shared" si="78"/>
        <v>0</v>
      </c>
    </row>
    <row r="350" spans="1:17" ht="14.65" customHeight="1" outlineLevel="1" x14ac:dyDescent="0.25">
      <c r="A350" s="30" t="s">
        <v>0</v>
      </c>
      <c r="B350" s="485" t="s">
        <v>189</v>
      </c>
      <c r="C350" s="265">
        <f t="shared" ref="C350:Q350" si="79">ROUND(C351+C352-C353+C354,3)</f>
        <v>0</v>
      </c>
      <c r="D350" s="166">
        <f t="shared" si="79"/>
        <v>0</v>
      </c>
      <c r="E350" s="166">
        <f t="shared" si="79"/>
        <v>0</v>
      </c>
      <c r="F350" s="167">
        <f t="shared" si="79"/>
        <v>0</v>
      </c>
      <c r="G350" s="244">
        <f t="shared" si="79"/>
        <v>0</v>
      </c>
      <c r="H350" s="165">
        <f t="shared" si="79"/>
        <v>0</v>
      </c>
      <c r="I350" s="166">
        <f t="shared" si="79"/>
        <v>0</v>
      </c>
      <c r="J350" s="166">
        <f t="shared" si="79"/>
        <v>0</v>
      </c>
      <c r="K350" s="167">
        <f t="shared" si="79"/>
        <v>0</v>
      </c>
      <c r="L350" s="244">
        <f t="shared" si="79"/>
        <v>0</v>
      </c>
      <c r="M350" s="165">
        <f t="shared" si="79"/>
        <v>0</v>
      </c>
      <c r="N350" s="166">
        <f t="shared" si="79"/>
        <v>0</v>
      </c>
      <c r="O350" s="166">
        <f t="shared" si="79"/>
        <v>0</v>
      </c>
      <c r="P350" s="168">
        <f t="shared" si="79"/>
        <v>0</v>
      </c>
      <c r="Q350" s="244">
        <f t="shared" si="79"/>
        <v>0</v>
      </c>
    </row>
    <row r="351" spans="1:17" s="25" customFormat="1" ht="28.15" customHeight="1" outlineLevel="3" x14ac:dyDescent="0.25">
      <c r="A351" s="31" t="s">
        <v>110</v>
      </c>
      <c r="B351" s="486" t="s">
        <v>189</v>
      </c>
      <c r="C351" s="267">
        <f>ROUND('1. Статистика'!N201,3)</f>
        <v>0</v>
      </c>
      <c r="D351" s="181">
        <f>ROUND('1. Статистика'!O201,3)</f>
        <v>0</v>
      </c>
      <c r="E351" s="181">
        <f>ROUND('1. Статистика'!P201,3)</f>
        <v>0</v>
      </c>
      <c r="F351" s="182">
        <f>ROUND('1. Статистика'!Q201,3)</f>
        <v>0</v>
      </c>
      <c r="G351" s="172">
        <f>ROUND(SUM(C351:F351),3)</f>
        <v>0</v>
      </c>
      <c r="H351" s="180">
        <f>ROUND(C350,3)</f>
        <v>0</v>
      </c>
      <c r="I351" s="181">
        <f>ROUND(D350,3)</f>
        <v>0</v>
      </c>
      <c r="J351" s="181">
        <f>ROUND(E350,3)</f>
        <v>0</v>
      </c>
      <c r="K351" s="182">
        <f>ROUND(F350,3)</f>
        <v>0</v>
      </c>
      <c r="L351" s="172">
        <f>ROUND(SUM(H351:K351),3)</f>
        <v>0</v>
      </c>
      <c r="M351" s="180">
        <f>ROUND(H350,3)</f>
        <v>0</v>
      </c>
      <c r="N351" s="181">
        <f>ROUND(I350,3)</f>
        <v>0</v>
      </c>
      <c r="O351" s="181">
        <f>ROUND(J350,3)</f>
        <v>0</v>
      </c>
      <c r="P351" s="183">
        <f>ROUND(K350,3)</f>
        <v>0</v>
      </c>
      <c r="Q351" s="172">
        <f>ROUND(SUM(M351:P351),3)</f>
        <v>0</v>
      </c>
    </row>
    <row r="352" spans="1:17" s="25" customFormat="1" ht="42.6" customHeight="1" outlineLevel="3" x14ac:dyDescent="0.25">
      <c r="A352" s="31" t="s">
        <v>111</v>
      </c>
      <c r="B352" s="486" t="s">
        <v>189</v>
      </c>
      <c r="C352" s="267">
        <f>ROUND('1. Статистика'!D88,3)</f>
        <v>0</v>
      </c>
      <c r="D352" s="181">
        <f>ROUND('1. Статистика'!E88,3)</f>
        <v>0</v>
      </c>
      <c r="E352" s="181">
        <f>ROUND('1. Статистика'!F88,3)</f>
        <v>0</v>
      </c>
      <c r="F352" s="182">
        <f>ROUND('1. Статистика'!G88,3)</f>
        <v>0</v>
      </c>
      <c r="G352" s="172">
        <f>ROUND(SUM(C352:F352),3)</f>
        <v>0</v>
      </c>
      <c r="H352" s="180">
        <f>ROUND('1. Статистика'!I88,3)</f>
        <v>0</v>
      </c>
      <c r="I352" s="181">
        <f>ROUND('1. Статистика'!J88,3)</f>
        <v>0</v>
      </c>
      <c r="J352" s="181">
        <f>ROUND('1. Статистика'!K88,3)</f>
        <v>0</v>
      </c>
      <c r="K352" s="182">
        <f>ROUND('1. Статистика'!L88,3)</f>
        <v>0</v>
      </c>
      <c r="L352" s="172">
        <f>ROUND(SUM(H352:K352),3)</f>
        <v>0</v>
      </c>
      <c r="M352" s="180">
        <f>ROUND('1. Статистика'!N88,3)</f>
        <v>0</v>
      </c>
      <c r="N352" s="181">
        <f>ROUND('1. Статистика'!O88,3)</f>
        <v>0</v>
      </c>
      <c r="O352" s="181">
        <f>ROUND('1. Статистика'!P88,3)</f>
        <v>0</v>
      </c>
      <c r="P352" s="183">
        <f>ROUND('1. Статистика'!Q88,3)</f>
        <v>0</v>
      </c>
      <c r="Q352" s="172">
        <f>ROUND(SUM(M352:P352),3)</f>
        <v>0</v>
      </c>
    </row>
    <row r="353" spans="1:17" s="25" customFormat="1" ht="28.15" customHeight="1" outlineLevel="3" x14ac:dyDescent="0.25">
      <c r="A353" s="31" t="s">
        <v>112</v>
      </c>
      <c r="B353" s="486" t="s">
        <v>189</v>
      </c>
      <c r="C353" s="503">
        <f>ROUND('2. Прогноз. Без корректировки'!C353,3)</f>
        <v>0</v>
      </c>
      <c r="D353" s="504">
        <f>ROUND('2. Прогноз. Без корректировки'!D353,3)</f>
        <v>0</v>
      </c>
      <c r="E353" s="504">
        <f>ROUND('2. Прогноз. Без корректировки'!E353,3)</f>
        <v>0</v>
      </c>
      <c r="F353" s="504">
        <f>ROUND('2. Прогноз. Без корректировки'!F353,3)</f>
        <v>0</v>
      </c>
      <c r="G353" s="172">
        <f>ROUND(SUM(C353:F353),3)</f>
        <v>0</v>
      </c>
      <c r="H353" s="504">
        <f>ROUND('2. Прогноз. Без корректировки'!H353,3)</f>
        <v>0</v>
      </c>
      <c r="I353" s="504">
        <f>ROUND('2. Прогноз. Без корректировки'!I353,3)</f>
        <v>0</v>
      </c>
      <c r="J353" s="504">
        <f>ROUND('2. Прогноз. Без корректировки'!J353,3)</f>
        <v>0</v>
      </c>
      <c r="K353" s="504">
        <f>ROUND('2. Прогноз. Без корректировки'!K353,3)</f>
        <v>0</v>
      </c>
      <c r="L353" s="172">
        <f>ROUND(SUM(H353:K353),3)</f>
        <v>0</v>
      </c>
      <c r="M353" s="504">
        <f>ROUND('2. Прогноз. Без корректировки'!M353,3)</f>
        <v>0</v>
      </c>
      <c r="N353" s="504">
        <f>ROUND('2. Прогноз. Без корректировки'!N353,3)</f>
        <v>0</v>
      </c>
      <c r="O353" s="504">
        <f>ROUND('2. Прогноз. Без корректировки'!O353,3)</f>
        <v>0</v>
      </c>
      <c r="P353" s="504">
        <f>ROUND('2. Прогноз. Без корректировки'!P353,3)</f>
        <v>0</v>
      </c>
      <c r="Q353" s="172">
        <f>ROUND(SUM(M353:P353),3)</f>
        <v>0</v>
      </c>
    </row>
    <row r="354" spans="1:17" s="25" customFormat="1" ht="28.15" customHeight="1" outlineLevel="3" x14ac:dyDescent="0.25">
      <c r="A354" s="31" t="s">
        <v>113</v>
      </c>
      <c r="B354" s="486" t="s">
        <v>189</v>
      </c>
      <c r="C354" s="503">
        <f>ROUND('2. Прогноз. Без корректировки'!C354,3)</f>
        <v>0</v>
      </c>
      <c r="D354" s="504">
        <f>ROUND('2. Прогноз. Без корректировки'!D354,3)</f>
        <v>0</v>
      </c>
      <c r="E354" s="504">
        <f>ROUND('2. Прогноз. Без корректировки'!E354,3)</f>
        <v>0</v>
      </c>
      <c r="F354" s="504">
        <f>ROUND('2. Прогноз. Без корректировки'!F354,3)</f>
        <v>0</v>
      </c>
      <c r="G354" s="172">
        <f>ROUND(SUM(C354:F354),3)</f>
        <v>0</v>
      </c>
      <c r="H354" s="504">
        <f>ROUND('2. Прогноз. Без корректировки'!H354,3)</f>
        <v>0</v>
      </c>
      <c r="I354" s="504">
        <f>ROUND('2. Прогноз. Без корректировки'!I354,3)</f>
        <v>0</v>
      </c>
      <c r="J354" s="504">
        <f>ROUND('2. Прогноз. Без корректировки'!J354,3)</f>
        <v>0</v>
      </c>
      <c r="K354" s="504">
        <f>ROUND('2. Прогноз. Без корректировки'!K354,3)</f>
        <v>0</v>
      </c>
      <c r="L354" s="172">
        <f>ROUND(SUM(H354:K354),3)</f>
        <v>0</v>
      </c>
      <c r="M354" s="504">
        <f>ROUND('2. Прогноз. Без корректировки'!M354,3)</f>
        <v>0</v>
      </c>
      <c r="N354" s="504">
        <f>ROUND('2. Прогноз. Без корректировки'!N354,3)</f>
        <v>0</v>
      </c>
      <c r="O354" s="504">
        <f>ROUND('2. Прогноз. Без корректировки'!O354,3)</f>
        <v>0</v>
      </c>
      <c r="P354" s="504">
        <f>ROUND('2. Прогноз. Без корректировки'!P354,3)</f>
        <v>0</v>
      </c>
      <c r="Q354" s="172">
        <f>ROUND(SUM(M354:P354),3)</f>
        <v>0</v>
      </c>
    </row>
    <row r="355" spans="1:17" ht="14.65" customHeight="1" outlineLevel="1" x14ac:dyDescent="0.25">
      <c r="A355" s="30" t="s">
        <v>1</v>
      </c>
      <c r="B355" s="485" t="s">
        <v>189</v>
      </c>
      <c r="C355" s="265">
        <f t="shared" ref="C355:Q355" si="80">ROUND(C356+C357-C358+C359,3)</f>
        <v>0</v>
      </c>
      <c r="D355" s="166">
        <f t="shared" si="80"/>
        <v>0</v>
      </c>
      <c r="E355" s="166">
        <f t="shared" si="80"/>
        <v>0</v>
      </c>
      <c r="F355" s="167">
        <f t="shared" si="80"/>
        <v>0</v>
      </c>
      <c r="G355" s="244">
        <f t="shared" si="80"/>
        <v>0</v>
      </c>
      <c r="H355" s="165">
        <f t="shared" si="80"/>
        <v>0</v>
      </c>
      <c r="I355" s="166">
        <f t="shared" si="80"/>
        <v>0</v>
      </c>
      <c r="J355" s="166">
        <f t="shared" si="80"/>
        <v>0</v>
      </c>
      <c r="K355" s="167">
        <f t="shared" si="80"/>
        <v>0</v>
      </c>
      <c r="L355" s="244">
        <f t="shared" si="80"/>
        <v>0</v>
      </c>
      <c r="M355" s="165">
        <f t="shared" si="80"/>
        <v>0</v>
      </c>
      <c r="N355" s="166">
        <f t="shared" si="80"/>
        <v>0</v>
      </c>
      <c r="O355" s="166">
        <f t="shared" si="80"/>
        <v>0</v>
      </c>
      <c r="P355" s="168">
        <f t="shared" si="80"/>
        <v>0</v>
      </c>
      <c r="Q355" s="244">
        <f t="shared" si="80"/>
        <v>0</v>
      </c>
    </row>
    <row r="356" spans="1:17" s="25" customFormat="1" ht="28.15" customHeight="1" outlineLevel="3" x14ac:dyDescent="0.25">
      <c r="A356" s="31" t="s">
        <v>110</v>
      </c>
      <c r="B356" s="486" t="s">
        <v>189</v>
      </c>
      <c r="C356" s="267">
        <f>ROUND('1. Статистика'!N202,3)</f>
        <v>0</v>
      </c>
      <c r="D356" s="181">
        <f>ROUND('1. Статистика'!O202,3)</f>
        <v>0</v>
      </c>
      <c r="E356" s="181">
        <f>ROUND('1. Статистика'!P202,3)</f>
        <v>0</v>
      </c>
      <c r="F356" s="182">
        <f>ROUND('1. Статистика'!Q202,3)</f>
        <v>0</v>
      </c>
      <c r="G356" s="172">
        <f>ROUND(SUM(C356:F356),3)</f>
        <v>0</v>
      </c>
      <c r="H356" s="180">
        <f>ROUND(C355,3)</f>
        <v>0</v>
      </c>
      <c r="I356" s="181">
        <f>ROUND(D355,3)</f>
        <v>0</v>
      </c>
      <c r="J356" s="181">
        <f>ROUND(E355,3)</f>
        <v>0</v>
      </c>
      <c r="K356" s="182">
        <f>ROUND(F355,3)</f>
        <v>0</v>
      </c>
      <c r="L356" s="172">
        <f>ROUND(SUM(H356:K356),3)</f>
        <v>0</v>
      </c>
      <c r="M356" s="180">
        <f>ROUND(H355,3)</f>
        <v>0</v>
      </c>
      <c r="N356" s="181">
        <f>ROUND(I355,3)</f>
        <v>0</v>
      </c>
      <c r="O356" s="181">
        <f>ROUND(J355,3)</f>
        <v>0</v>
      </c>
      <c r="P356" s="183">
        <f>ROUND(K355,3)</f>
        <v>0</v>
      </c>
      <c r="Q356" s="172">
        <f>ROUND(SUM(M356:P356),3)</f>
        <v>0</v>
      </c>
    </row>
    <row r="357" spans="1:17" s="25" customFormat="1" ht="42.6" customHeight="1" outlineLevel="3" x14ac:dyDescent="0.25">
      <c r="A357" s="31" t="s">
        <v>111</v>
      </c>
      <c r="B357" s="486" t="s">
        <v>189</v>
      </c>
      <c r="C357" s="267">
        <f>ROUND('1. Статистика'!D89,3)</f>
        <v>0</v>
      </c>
      <c r="D357" s="181">
        <f>ROUND('1. Статистика'!E89,3)</f>
        <v>0</v>
      </c>
      <c r="E357" s="181">
        <f>ROUND('1. Статистика'!F89,3)</f>
        <v>0</v>
      </c>
      <c r="F357" s="182">
        <f>ROUND('1. Статистика'!G89,3)</f>
        <v>0</v>
      </c>
      <c r="G357" s="172">
        <f>ROUND(SUM(C357:F357),3)</f>
        <v>0</v>
      </c>
      <c r="H357" s="180">
        <f>ROUND('1. Статистика'!I89,3)</f>
        <v>0</v>
      </c>
      <c r="I357" s="181">
        <f>ROUND('1. Статистика'!J89,3)</f>
        <v>0</v>
      </c>
      <c r="J357" s="181">
        <f>ROUND('1. Статистика'!K89,3)</f>
        <v>0</v>
      </c>
      <c r="K357" s="182">
        <f>ROUND('1. Статистика'!L89,3)</f>
        <v>0</v>
      </c>
      <c r="L357" s="172">
        <f>ROUND(SUM(H357:K357),3)</f>
        <v>0</v>
      </c>
      <c r="M357" s="180">
        <f>ROUND('1. Статистика'!N89,3)</f>
        <v>0</v>
      </c>
      <c r="N357" s="181">
        <f>ROUND('1. Статистика'!O89,3)</f>
        <v>0</v>
      </c>
      <c r="O357" s="181">
        <f>ROUND('1. Статистика'!P89,3)</f>
        <v>0</v>
      </c>
      <c r="P357" s="183">
        <f>ROUND('1. Статистика'!Q89,3)</f>
        <v>0</v>
      </c>
      <c r="Q357" s="172">
        <f>ROUND(SUM(M357:P357),3)</f>
        <v>0</v>
      </c>
    </row>
    <row r="358" spans="1:17" s="25" customFormat="1" ht="28.15" customHeight="1" outlineLevel="3" x14ac:dyDescent="0.25">
      <c r="A358" s="31" t="s">
        <v>112</v>
      </c>
      <c r="B358" s="486" t="s">
        <v>189</v>
      </c>
      <c r="C358" s="503">
        <f>ROUND('2. Прогноз. Без корректировки'!C358,3)</f>
        <v>0</v>
      </c>
      <c r="D358" s="504">
        <f>ROUND('2. Прогноз. Без корректировки'!D358,3)</f>
        <v>0</v>
      </c>
      <c r="E358" s="504">
        <f>ROUND('2. Прогноз. Без корректировки'!E358,3)</f>
        <v>0</v>
      </c>
      <c r="F358" s="504">
        <f>ROUND('2. Прогноз. Без корректировки'!F358,3)</f>
        <v>0</v>
      </c>
      <c r="G358" s="172">
        <f>ROUND(SUM(C358:F358),3)</f>
        <v>0</v>
      </c>
      <c r="H358" s="504">
        <f>ROUND('2. Прогноз. Без корректировки'!H358,3)</f>
        <v>0</v>
      </c>
      <c r="I358" s="504">
        <f>ROUND('2. Прогноз. Без корректировки'!I358,3)</f>
        <v>0</v>
      </c>
      <c r="J358" s="504">
        <f>ROUND('2. Прогноз. Без корректировки'!J358,3)</f>
        <v>0</v>
      </c>
      <c r="K358" s="504">
        <f>ROUND('2. Прогноз. Без корректировки'!K358,3)</f>
        <v>0</v>
      </c>
      <c r="L358" s="172">
        <f>ROUND(SUM(H358:K358),3)</f>
        <v>0</v>
      </c>
      <c r="M358" s="504">
        <f>ROUND('2. Прогноз. Без корректировки'!M358,3)</f>
        <v>0</v>
      </c>
      <c r="N358" s="504">
        <f>ROUND('2. Прогноз. Без корректировки'!N358,3)</f>
        <v>0</v>
      </c>
      <c r="O358" s="504">
        <f>ROUND('2. Прогноз. Без корректировки'!O358,3)</f>
        <v>0</v>
      </c>
      <c r="P358" s="504">
        <f>ROUND('2. Прогноз. Без корректировки'!P358,3)</f>
        <v>0</v>
      </c>
      <c r="Q358" s="172">
        <f>ROUND(SUM(M358:P358),3)</f>
        <v>0</v>
      </c>
    </row>
    <row r="359" spans="1:17" s="25" customFormat="1" ht="28.15" customHeight="1" outlineLevel="3" x14ac:dyDescent="0.25">
      <c r="A359" s="31" t="s">
        <v>113</v>
      </c>
      <c r="B359" s="486" t="s">
        <v>189</v>
      </c>
      <c r="C359" s="503">
        <f>ROUND('2. Прогноз. Без корректировки'!C359,3)</f>
        <v>0</v>
      </c>
      <c r="D359" s="504">
        <f>ROUND('2. Прогноз. Без корректировки'!D359,3)</f>
        <v>0</v>
      </c>
      <c r="E359" s="504">
        <f>ROUND('2. Прогноз. Без корректировки'!E359,3)</f>
        <v>0</v>
      </c>
      <c r="F359" s="504">
        <f>ROUND('2. Прогноз. Без корректировки'!F359,3)</f>
        <v>0</v>
      </c>
      <c r="G359" s="172">
        <f>ROUND(SUM(C359:F359),3)</f>
        <v>0</v>
      </c>
      <c r="H359" s="504">
        <f>ROUND('2. Прогноз. Без корректировки'!H359,3)</f>
        <v>0</v>
      </c>
      <c r="I359" s="504">
        <f>ROUND('2. Прогноз. Без корректировки'!I359,3)</f>
        <v>0</v>
      </c>
      <c r="J359" s="504">
        <f>ROUND('2. Прогноз. Без корректировки'!J359,3)</f>
        <v>0</v>
      </c>
      <c r="K359" s="504">
        <f>ROUND('2. Прогноз. Без корректировки'!K359,3)</f>
        <v>0</v>
      </c>
      <c r="L359" s="172">
        <f>ROUND(SUM(H359:K359),3)</f>
        <v>0</v>
      </c>
      <c r="M359" s="504">
        <f>ROUND('2. Прогноз. Без корректировки'!M359,3)</f>
        <v>0</v>
      </c>
      <c r="N359" s="504">
        <f>ROUND('2. Прогноз. Без корректировки'!N359,3)</f>
        <v>0</v>
      </c>
      <c r="O359" s="504">
        <f>ROUND('2. Прогноз. Без корректировки'!O359,3)</f>
        <v>0</v>
      </c>
      <c r="P359" s="504">
        <f>ROUND('2. Прогноз. Без корректировки'!P359,3)</f>
        <v>0</v>
      </c>
      <c r="Q359" s="172">
        <f>ROUND(SUM(M359:P359),3)</f>
        <v>0</v>
      </c>
    </row>
    <row r="360" spans="1:17" ht="14.65" customHeight="1" outlineLevel="1" x14ac:dyDescent="0.25">
      <c r="A360" s="30" t="s">
        <v>2</v>
      </c>
      <c r="B360" s="485" t="s">
        <v>189</v>
      </c>
      <c r="C360" s="265">
        <f t="shared" ref="C360:Q360" si="81">ROUND(C361+C362-C363+C364,3)</f>
        <v>0</v>
      </c>
      <c r="D360" s="166">
        <f t="shared" si="81"/>
        <v>0</v>
      </c>
      <c r="E360" s="166">
        <f t="shared" si="81"/>
        <v>0</v>
      </c>
      <c r="F360" s="167">
        <f t="shared" si="81"/>
        <v>0</v>
      </c>
      <c r="G360" s="244">
        <f t="shared" si="81"/>
        <v>0</v>
      </c>
      <c r="H360" s="165">
        <f t="shared" si="81"/>
        <v>0</v>
      </c>
      <c r="I360" s="166">
        <f t="shared" si="81"/>
        <v>0</v>
      </c>
      <c r="J360" s="166">
        <f t="shared" si="81"/>
        <v>0</v>
      </c>
      <c r="K360" s="167">
        <f t="shared" si="81"/>
        <v>0</v>
      </c>
      <c r="L360" s="244">
        <f t="shared" si="81"/>
        <v>0</v>
      </c>
      <c r="M360" s="165">
        <f t="shared" si="81"/>
        <v>0</v>
      </c>
      <c r="N360" s="166">
        <f t="shared" si="81"/>
        <v>0</v>
      </c>
      <c r="O360" s="166">
        <f t="shared" si="81"/>
        <v>0</v>
      </c>
      <c r="P360" s="168">
        <f t="shared" si="81"/>
        <v>0</v>
      </c>
      <c r="Q360" s="244">
        <f t="shared" si="81"/>
        <v>0</v>
      </c>
    </row>
    <row r="361" spans="1:17" s="25" customFormat="1" ht="28.15" customHeight="1" outlineLevel="3" x14ac:dyDescent="0.25">
      <c r="A361" s="31" t="s">
        <v>110</v>
      </c>
      <c r="B361" s="486" t="s">
        <v>189</v>
      </c>
      <c r="C361" s="267">
        <f>ROUND('1. Статистика'!N203,3)</f>
        <v>0</v>
      </c>
      <c r="D361" s="181">
        <f>ROUND('1. Статистика'!O203,3)</f>
        <v>0</v>
      </c>
      <c r="E361" s="181">
        <f>ROUND('1. Статистика'!P203,3)</f>
        <v>0</v>
      </c>
      <c r="F361" s="182">
        <f>ROUND('1. Статистика'!Q203,3)</f>
        <v>0</v>
      </c>
      <c r="G361" s="172">
        <f>ROUND(SUM(C361:F361),3)</f>
        <v>0</v>
      </c>
      <c r="H361" s="180">
        <f>ROUND(C360,3)</f>
        <v>0</v>
      </c>
      <c r="I361" s="181">
        <f>ROUND(D360,3)</f>
        <v>0</v>
      </c>
      <c r="J361" s="181">
        <f>ROUND(E360,3)</f>
        <v>0</v>
      </c>
      <c r="K361" s="182">
        <f>ROUND(F360,3)</f>
        <v>0</v>
      </c>
      <c r="L361" s="172">
        <f>ROUND(SUM(H361:K361),3)</f>
        <v>0</v>
      </c>
      <c r="M361" s="180">
        <f>ROUND(H360,3)</f>
        <v>0</v>
      </c>
      <c r="N361" s="181">
        <f>ROUND(I360,3)</f>
        <v>0</v>
      </c>
      <c r="O361" s="181">
        <f>ROUND(J360,3)</f>
        <v>0</v>
      </c>
      <c r="P361" s="183">
        <f>ROUND(K360,3)</f>
        <v>0</v>
      </c>
      <c r="Q361" s="172">
        <f>ROUND(SUM(M361:P361),3)</f>
        <v>0</v>
      </c>
    </row>
    <row r="362" spans="1:17" s="25" customFormat="1" ht="42.6" customHeight="1" outlineLevel="3" x14ac:dyDescent="0.25">
      <c r="A362" s="31" t="s">
        <v>111</v>
      </c>
      <c r="B362" s="486" t="s">
        <v>189</v>
      </c>
      <c r="C362" s="267">
        <f>ROUND('1. Статистика'!D90,3)</f>
        <v>0</v>
      </c>
      <c r="D362" s="181">
        <f>ROUND('1. Статистика'!E90,3)</f>
        <v>0</v>
      </c>
      <c r="E362" s="181">
        <f>ROUND('1. Статистика'!F90,3)</f>
        <v>0</v>
      </c>
      <c r="F362" s="182">
        <f>ROUND('1. Статистика'!G90,3)</f>
        <v>0</v>
      </c>
      <c r="G362" s="172">
        <f>ROUND(SUM(C362:F362),3)</f>
        <v>0</v>
      </c>
      <c r="H362" s="180">
        <f>ROUND('1. Статистика'!I90,3)</f>
        <v>0</v>
      </c>
      <c r="I362" s="181">
        <f>ROUND('1. Статистика'!J90,3)</f>
        <v>0</v>
      </c>
      <c r="J362" s="181">
        <f>ROUND('1. Статистика'!K90,3)</f>
        <v>0</v>
      </c>
      <c r="K362" s="182">
        <f>ROUND('1. Статистика'!L90,3)</f>
        <v>0</v>
      </c>
      <c r="L362" s="172">
        <f>ROUND(SUM(H362:K362),3)</f>
        <v>0</v>
      </c>
      <c r="M362" s="180">
        <f>ROUND('1. Статистика'!N90,3)</f>
        <v>0</v>
      </c>
      <c r="N362" s="181">
        <f>ROUND('1. Статистика'!O90,3)</f>
        <v>0</v>
      </c>
      <c r="O362" s="181">
        <f>ROUND('1. Статистика'!P90,3)</f>
        <v>0</v>
      </c>
      <c r="P362" s="183">
        <f>ROUND('1. Статистика'!Q90,3)</f>
        <v>0</v>
      </c>
      <c r="Q362" s="172">
        <f>ROUND(SUM(M362:P362),3)</f>
        <v>0</v>
      </c>
    </row>
    <row r="363" spans="1:17" s="25" customFormat="1" ht="28.15" customHeight="1" outlineLevel="3" x14ac:dyDescent="0.25">
      <c r="A363" s="31" t="s">
        <v>112</v>
      </c>
      <c r="B363" s="486" t="s">
        <v>189</v>
      </c>
      <c r="C363" s="503">
        <f>ROUND('2. Прогноз. Без корректировки'!C363,3)</f>
        <v>0</v>
      </c>
      <c r="D363" s="504">
        <f>ROUND('2. Прогноз. Без корректировки'!D363,3)</f>
        <v>0</v>
      </c>
      <c r="E363" s="504">
        <f>ROUND('2. Прогноз. Без корректировки'!E363,3)</f>
        <v>0</v>
      </c>
      <c r="F363" s="504">
        <f>ROUND('2. Прогноз. Без корректировки'!F363,3)</f>
        <v>0</v>
      </c>
      <c r="G363" s="172">
        <f>ROUND(SUM(C363:F363),3)</f>
        <v>0</v>
      </c>
      <c r="H363" s="504">
        <f>ROUND('2. Прогноз. Без корректировки'!H363,3)</f>
        <v>0</v>
      </c>
      <c r="I363" s="504">
        <f>ROUND('2. Прогноз. Без корректировки'!I363,3)</f>
        <v>0</v>
      </c>
      <c r="J363" s="504">
        <f>ROUND('2. Прогноз. Без корректировки'!J363,3)</f>
        <v>0</v>
      </c>
      <c r="K363" s="504">
        <f>ROUND('2. Прогноз. Без корректировки'!K363,3)</f>
        <v>0</v>
      </c>
      <c r="L363" s="172">
        <f>ROUND(SUM(H363:K363),3)</f>
        <v>0</v>
      </c>
      <c r="M363" s="504">
        <f>ROUND('2. Прогноз. Без корректировки'!M363,3)</f>
        <v>0</v>
      </c>
      <c r="N363" s="504">
        <f>ROUND('2. Прогноз. Без корректировки'!N363,3)</f>
        <v>0</v>
      </c>
      <c r="O363" s="504">
        <f>ROUND('2. Прогноз. Без корректировки'!O363,3)</f>
        <v>0</v>
      </c>
      <c r="P363" s="504">
        <f>ROUND('2. Прогноз. Без корректировки'!P363,3)</f>
        <v>0</v>
      </c>
      <c r="Q363" s="172">
        <f>ROUND(SUM(M363:P363),3)</f>
        <v>0</v>
      </c>
    </row>
    <row r="364" spans="1:17" s="25" customFormat="1" ht="28.15" customHeight="1" outlineLevel="3" x14ac:dyDescent="0.25">
      <c r="A364" s="31" t="s">
        <v>113</v>
      </c>
      <c r="B364" s="486" t="s">
        <v>189</v>
      </c>
      <c r="C364" s="503">
        <f>ROUND('2. Прогноз. Без корректировки'!C364,3)</f>
        <v>0</v>
      </c>
      <c r="D364" s="504">
        <f>ROUND('2. Прогноз. Без корректировки'!D364,3)</f>
        <v>0</v>
      </c>
      <c r="E364" s="504">
        <f>ROUND('2. Прогноз. Без корректировки'!E364,3)</f>
        <v>0</v>
      </c>
      <c r="F364" s="504">
        <f>ROUND('2. Прогноз. Без корректировки'!F364,3)</f>
        <v>0</v>
      </c>
      <c r="G364" s="172">
        <f>ROUND(SUM(C364:F364),3)</f>
        <v>0</v>
      </c>
      <c r="H364" s="504">
        <f>ROUND('2. Прогноз. Без корректировки'!H364,3)</f>
        <v>0</v>
      </c>
      <c r="I364" s="504">
        <f>ROUND('2. Прогноз. Без корректировки'!I364,3)</f>
        <v>0</v>
      </c>
      <c r="J364" s="504">
        <f>ROUND('2. Прогноз. Без корректировки'!J364,3)</f>
        <v>0</v>
      </c>
      <c r="K364" s="504">
        <f>ROUND('2. Прогноз. Без корректировки'!K364,3)</f>
        <v>0</v>
      </c>
      <c r="L364" s="172">
        <f>ROUND(SUM(H364:K364),3)</f>
        <v>0</v>
      </c>
      <c r="M364" s="504">
        <f>ROUND('2. Прогноз. Без корректировки'!M364,3)</f>
        <v>0</v>
      </c>
      <c r="N364" s="504">
        <f>ROUND('2. Прогноз. Без корректировки'!N364,3)</f>
        <v>0</v>
      </c>
      <c r="O364" s="504">
        <f>ROUND('2. Прогноз. Без корректировки'!O364,3)</f>
        <v>0</v>
      </c>
      <c r="P364" s="504">
        <f>ROUND('2. Прогноз. Без корректировки'!P364,3)</f>
        <v>0</v>
      </c>
      <c r="Q364" s="172">
        <f>ROUND(SUM(M364:P364),3)</f>
        <v>0</v>
      </c>
    </row>
    <row r="365" spans="1:17" ht="14.65" customHeight="1" outlineLevel="1" x14ac:dyDescent="0.25">
      <c r="A365" s="30" t="s">
        <v>3</v>
      </c>
      <c r="B365" s="485" t="s">
        <v>189</v>
      </c>
      <c r="C365" s="265">
        <f t="shared" ref="C365:Q365" si="82">ROUND(C366+C367-C368+C369,3)</f>
        <v>0</v>
      </c>
      <c r="D365" s="166">
        <f t="shared" si="82"/>
        <v>0</v>
      </c>
      <c r="E365" s="166">
        <f t="shared" si="82"/>
        <v>0</v>
      </c>
      <c r="F365" s="167">
        <f t="shared" si="82"/>
        <v>0</v>
      </c>
      <c r="G365" s="244">
        <f t="shared" si="82"/>
        <v>0</v>
      </c>
      <c r="H365" s="165">
        <f t="shared" si="82"/>
        <v>0</v>
      </c>
      <c r="I365" s="166">
        <f t="shared" si="82"/>
        <v>0</v>
      </c>
      <c r="J365" s="166">
        <f t="shared" si="82"/>
        <v>0</v>
      </c>
      <c r="K365" s="167">
        <f t="shared" si="82"/>
        <v>0</v>
      </c>
      <c r="L365" s="244">
        <f t="shared" si="82"/>
        <v>0</v>
      </c>
      <c r="M365" s="165">
        <f t="shared" si="82"/>
        <v>0</v>
      </c>
      <c r="N365" s="166">
        <f t="shared" si="82"/>
        <v>0</v>
      </c>
      <c r="O365" s="166">
        <f t="shared" si="82"/>
        <v>0</v>
      </c>
      <c r="P365" s="168">
        <f t="shared" si="82"/>
        <v>0</v>
      </c>
      <c r="Q365" s="244">
        <f t="shared" si="82"/>
        <v>0</v>
      </c>
    </row>
    <row r="366" spans="1:17" s="25" customFormat="1" ht="28.15" customHeight="1" outlineLevel="3" x14ac:dyDescent="0.25">
      <c r="A366" s="31" t="s">
        <v>110</v>
      </c>
      <c r="B366" s="486" t="s">
        <v>189</v>
      </c>
      <c r="C366" s="267">
        <f>ROUND('1. Статистика'!N204,3)</f>
        <v>0</v>
      </c>
      <c r="D366" s="181">
        <f>ROUND('1. Статистика'!O204,3)</f>
        <v>0</v>
      </c>
      <c r="E366" s="181">
        <f>ROUND('1. Статистика'!P204,3)</f>
        <v>0</v>
      </c>
      <c r="F366" s="182">
        <f>ROUND('1. Статистика'!Q204,3)</f>
        <v>0</v>
      </c>
      <c r="G366" s="172">
        <f>ROUND(SUM(C366:F366),3)</f>
        <v>0</v>
      </c>
      <c r="H366" s="180">
        <f>ROUND(C365,3)</f>
        <v>0</v>
      </c>
      <c r="I366" s="181">
        <f>ROUND(D365,3)</f>
        <v>0</v>
      </c>
      <c r="J366" s="181">
        <f>ROUND(E365,3)</f>
        <v>0</v>
      </c>
      <c r="K366" s="182">
        <f>ROUND(F365,3)</f>
        <v>0</v>
      </c>
      <c r="L366" s="172">
        <f>ROUND(SUM(H366:K366),3)</f>
        <v>0</v>
      </c>
      <c r="M366" s="180">
        <f>ROUND(H365,3)</f>
        <v>0</v>
      </c>
      <c r="N366" s="181">
        <f>ROUND(I365,3)</f>
        <v>0</v>
      </c>
      <c r="O366" s="181">
        <f>ROUND(J365,3)</f>
        <v>0</v>
      </c>
      <c r="P366" s="183">
        <f>ROUND(K365,3)</f>
        <v>0</v>
      </c>
      <c r="Q366" s="172">
        <f>ROUND(SUM(M366:P366),3)</f>
        <v>0</v>
      </c>
    </row>
    <row r="367" spans="1:17" s="25" customFormat="1" ht="42.6" customHeight="1" outlineLevel="3" x14ac:dyDescent="0.25">
      <c r="A367" s="31" t="s">
        <v>111</v>
      </c>
      <c r="B367" s="486" t="s">
        <v>189</v>
      </c>
      <c r="C367" s="267">
        <f>ROUND('1. Статистика'!D91,3)</f>
        <v>0</v>
      </c>
      <c r="D367" s="181">
        <f>ROUND('1. Статистика'!E91,3)</f>
        <v>0</v>
      </c>
      <c r="E367" s="181">
        <f>ROUND('1. Статистика'!F91,3)</f>
        <v>0</v>
      </c>
      <c r="F367" s="182">
        <f>ROUND('1. Статистика'!G91,3)</f>
        <v>0</v>
      </c>
      <c r="G367" s="172">
        <f>ROUND(SUM(C367:F367),3)</f>
        <v>0</v>
      </c>
      <c r="H367" s="180">
        <f>ROUND('1. Статистика'!I91,3)</f>
        <v>0</v>
      </c>
      <c r="I367" s="181">
        <f>ROUND('1. Статистика'!J91,3)</f>
        <v>0</v>
      </c>
      <c r="J367" s="181">
        <f>ROUND('1. Статистика'!K91,3)</f>
        <v>0</v>
      </c>
      <c r="K367" s="182">
        <f>ROUND('1. Статистика'!L91,3)</f>
        <v>0</v>
      </c>
      <c r="L367" s="172">
        <f>ROUND(SUM(H367:K367),3)</f>
        <v>0</v>
      </c>
      <c r="M367" s="180">
        <f>ROUND('1. Статистика'!N91,3)</f>
        <v>0</v>
      </c>
      <c r="N367" s="181">
        <f>ROUND('1. Статистика'!O91,3)</f>
        <v>0</v>
      </c>
      <c r="O367" s="181">
        <f>ROUND('1. Статистика'!P91,3)</f>
        <v>0</v>
      </c>
      <c r="P367" s="183">
        <f>ROUND('1. Статистика'!Q91,3)</f>
        <v>0</v>
      </c>
      <c r="Q367" s="172">
        <f>ROUND(SUM(M367:P367),3)</f>
        <v>0</v>
      </c>
    </row>
    <row r="368" spans="1:17" s="25" customFormat="1" ht="28.15" customHeight="1" outlineLevel="3" x14ac:dyDescent="0.25">
      <c r="A368" s="31" t="s">
        <v>112</v>
      </c>
      <c r="B368" s="486" t="s">
        <v>189</v>
      </c>
      <c r="C368" s="503">
        <f>ROUND('2. Прогноз. Без корректировки'!C368,3)</f>
        <v>0</v>
      </c>
      <c r="D368" s="504">
        <f>ROUND('2. Прогноз. Без корректировки'!D368,3)</f>
        <v>0</v>
      </c>
      <c r="E368" s="504">
        <f>ROUND('2. Прогноз. Без корректировки'!E368,3)</f>
        <v>0</v>
      </c>
      <c r="F368" s="504">
        <f>ROUND('2. Прогноз. Без корректировки'!F368,3)</f>
        <v>0</v>
      </c>
      <c r="G368" s="172">
        <f>ROUND(SUM(C368:F368),3)</f>
        <v>0</v>
      </c>
      <c r="H368" s="504">
        <f>ROUND('2. Прогноз. Без корректировки'!H368,3)</f>
        <v>0</v>
      </c>
      <c r="I368" s="504">
        <f>ROUND('2. Прогноз. Без корректировки'!I368,3)</f>
        <v>0</v>
      </c>
      <c r="J368" s="504">
        <f>ROUND('2. Прогноз. Без корректировки'!J368,3)</f>
        <v>0</v>
      </c>
      <c r="K368" s="504">
        <f>ROUND('2. Прогноз. Без корректировки'!K368,3)</f>
        <v>0</v>
      </c>
      <c r="L368" s="172">
        <f>ROUND(SUM(H368:K368),3)</f>
        <v>0</v>
      </c>
      <c r="M368" s="504">
        <f>ROUND('2. Прогноз. Без корректировки'!M368,3)</f>
        <v>0</v>
      </c>
      <c r="N368" s="504">
        <f>ROUND('2. Прогноз. Без корректировки'!N368,3)</f>
        <v>0</v>
      </c>
      <c r="O368" s="504">
        <f>ROUND('2. Прогноз. Без корректировки'!O368,3)</f>
        <v>0</v>
      </c>
      <c r="P368" s="504">
        <f>ROUND('2. Прогноз. Без корректировки'!P368,3)</f>
        <v>0</v>
      </c>
      <c r="Q368" s="172">
        <f>ROUND(SUM(M368:P368),3)</f>
        <v>0</v>
      </c>
    </row>
    <row r="369" spans="1:17" s="25" customFormat="1" ht="28.15" customHeight="1" outlineLevel="3" x14ac:dyDescent="0.25">
      <c r="A369" s="31" t="s">
        <v>113</v>
      </c>
      <c r="B369" s="486" t="s">
        <v>189</v>
      </c>
      <c r="C369" s="503">
        <f>ROUND('2. Прогноз. Без корректировки'!C369,3)</f>
        <v>0</v>
      </c>
      <c r="D369" s="504">
        <f>ROUND('2. Прогноз. Без корректировки'!D369,3)</f>
        <v>0</v>
      </c>
      <c r="E369" s="504">
        <f>ROUND('2. Прогноз. Без корректировки'!E369,3)</f>
        <v>0</v>
      </c>
      <c r="F369" s="504">
        <f>ROUND('2. Прогноз. Без корректировки'!F369,3)</f>
        <v>0</v>
      </c>
      <c r="G369" s="172">
        <f>ROUND(SUM(C369:F369),3)</f>
        <v>0</v>
      </c>
      <c r="H369" s="504">
        <f>ROUND('2. Прогноз. Без корректировки'!H369,3)</f>
        <v>0</v>
      </c>
      <c r="I369" s="504">
        <f>ROUND('2. Прогноз. Без корректировки'!I369,3)</f>
        <v>0</v>
      </c>
      <c r="J369" s="504">
        <f>ROUND('2. Прогноз. Без корректировки'!J369,3)</f>
        <v>0</v>
      </c>
      <c r="K369" s="504">
        <f>ROUND('2. Прогноз. Без корректировки'!K369,3)</f>
        <v>0</v>
      </c>
      <c r="L369" s="172">
        <f>ROUND(SUM(H369:K369),3)</f>
        <v>0</v>
      </c>
      <c r="M369" s="504">
        <f>ROUND('2. Прогноз. Без корректировки'!M369,3)</f>
        <v>0</v>
      </c>
      <c r="N369" s="504">
        <f>ROUND('2. Прогноз. Без корректировки'!N369,3)</f>
        <v>0</v>
      </c>
      <c r="O369" s="504">
        <f>ROUND('2. Прогноз. Без корректировки'!O369,3)</f>
        <v>0</v>
      </c>
      <c r="P369" s="504">
        <f>ROUND('2. Прогноз. Без корректировки'!P369,3)</f>
        <v>0</v>
      </c>
      <c r="Q369" s="172">
        <f>ROUND(SUM(M369:P369),3)</f>
        <v>0</v>
      </c>
    </row>
    <row r="370" spans="1:17" ht="14.65" customHeight="1" outlineLevel="1" x14ac:dyDescent="0.25">
      <c r="A370" s="30" t="s">
        <v>4</v>
      </c>
      <c r="B370" s="485" t="s">
        <v>189</v>
      </c>
      <c r="C370" s="265">
        <f t="shared" ref="C370:Q370" si="83">ROUND(C371+C372-C373+C374,3)</f>
        <v>0</v>
      </c>
      <c r="D370" s="166">
        <f t="shared" si="83"/>
        <v>0</v>
      </c>
      <c r="E370" s="166">
        <f t="shared" si="83"/>
        <v>0</v>
      </c>
      <c r="F370" s="167">
        <f t="shared" si="83"/>
        <v>0</v>
      </c>
      <c r="G370" s="244">
        <f t="shared" si="83"/>
        <v>0</v>
      </c>
      <c r="H370" s="165">
        <f t="shared" si="83"/>
        <v>0</v>
      </c>
      <c r="I370" s="166">
        <f t="shared" si="83"/>
        <v>0</v>
      </c>
      <c r="J370" s="166">
        <f t="shared" si="83"/>
        <v>0</v>
      </c>
      <c r="K370" s="167">
        <f t="shared" si="83"/>
        <v>0</v>
      </c>
      <c r="L370" s="244">
        <f t="shared" si="83"/>
        <v>0</v>
      </c>
      <c r="M370" s="165">
        <f t="shared" si="83"/>
        <v>0</v>
      </c>
      <c r="N370" s="166">
        <f t="shared" si="83"/>
        <v>0</v>
      </c>
      <c r="O370" s="166">
        <f t="shared" si="83"/>
        <v>0</v>
      </c>
      <c r="P370" s="168">
        <f t="shared" si="83"/>
        <v>0</v>
      </c>
      <c r="Q370" s="244">
        <f t="shared" si="83"/>
        <v>0</v>
      </c>
    </row>
    <row r="371" spans="1:17" s="25" customFormat="1" ht="28.15" customHeight="1" outlineLevel="3" x14ac:dyDescent="0.25">
      <c r="A371" s="31" t="s">
        <v>110</v>
      </c>
      <c r="B371" s="486" t="s">
        <v>189</v>
      </c>
      <c r="C371" s="267">
        <f>ROUND('1. Статистика'!N205,3)</f>
        <v>0</v>
      </c>
      <c r="D371" s="181">
        <f>ROUND('1. Статистика'!O205,3)</f>
        <v>0</v>
      </c>
      <c r="E371" s="181">
        <f>ROUND('1. Статистика'!P205,3)</f>
        <v>0</v>
      </c>
      <c r="F371" s="182">
        <f>ROUND('1. Статистика'!Q205,3)</f>
        <v>0</v>
      </c>
      <c r="G371" s="172">
        <f>ROUND(SUM(C371:F371),3)</f>
        <v>0</v>
      </c>
      <c r="H371" s="180">
        <f>ROUND(C370,3)</f>
        <v>0</v>
      </c>
      <c r="I371" s="181">
        <f>ROUND(D370,3)</f>
        <v>0</v>
      </c>
      <c r="J371" s="181">
        <f>ROUND(E370,3)</f>
        <v>0</v>
      </c>
      <c r="K371" s="182">
        <f>ROUND(F370,3)</f>
        <v>0</v>
      </c>
      <c r="L371" s="172">
        <f>ROUND(SUM(H371:K371),3)</f>
        <v>0</v>
      </c>
      <c r="M371" s="180">
        <f>ROUND(H370,3)</f>
        <v>0</v>
      </c>
      <c r="N371" s="181">
        <f>ROUND(I370,3)</f>
        <v>0</v>
      </c>
      <c r="O371" s="181">
        <f>ROUND(J370,3)</f>
        <v>0</v>
      </c>
      <c r="P371" s="183">
        <f>ROUND(K370,3)</f>
        <v>0</v>
      </c>
      <c r="Q371" s="172">
        <f>ROUND(SUM(M371:P371),3)</f>
        <v>0</v>
      </c>
    </row>
    <row r="372" spans="1:17" s="25" customFormat="1" ht="42.6" customHeight="1" outlineLevel="3" x14ac:dyDescent="0.25">
      <c r="A372" s="31" t="s">
        <v>111</v>
      </c>
      <c r="B372" s="486" t="s">
        <v>189</v>
      </c>
      <c r="C372" s="267">
        <f>ROUND('1. Статистика'!D92,3)</f>
        <v>0</v>
      </c>
      <c r="D372" s="181">
        <f>ROUND('1. Статистика'!E92,3)</f>
        <v>0</v>
      </c>
      <c r="E372" s="181">
        <f>ROUND('1. Статистика'!F92,3)</f>
        <v>0</v>
      </c>
      <c r="F372" s="182">
        <f>ROUND('1. Статистика'!G92,3)</f>
        <v>0</v>
      </c>
      <c r="G372" s="172">
        <f>ROUND(SUM(C372:F372),3)</f>
        <v>0</v>
      </c>
      <c r="H372" s="180">
        <f>ROUND('1. Статистика'!I92,3)</f>
        <v>0</v>
      </c>
      <c r="I372" s="181">
        <f>ROUND('1. Статистика'!J92,3)</f>
        <v>0</v>
      </c>
      <c r="J372" s="181">
        <f>ROUND('1. Статистика'!K92,3)</f>
        <v>0</v>
      </c>
      <c r="K372" s="182">
        <f>ROUND('1. Статистика'!L92,3)</f>
        <v>0</v>
      </c>
      <c r="L372" s="172">
        <f>ROUND(SUM(H372:K372),3)</f>
        <v>0</v>
      </c>
      <c r="M372" s="180">
        <f>ROUND('1. Статистика'!N92,3)</f>
        <v>0</v>
      </c>
      <c r="N372" s="181">
        <f>ROUND('1. Статистика'!O92,3)</f>
        <v>0</v>
      </c>
      <c r="O372" s="181">
        <f>ROUND('1. Статистика'!P92,3)</f>
        <v>0</v>
      </c>
      <c r="P372" s="183">
        <f>ROUND('1. Статистика'!Q92,3)</f>
        <v>0</v>
      </c>
      <c r="Q372" s="172">
        <f>ROUND(SUM(M372:P372),3)</f>
        <v>0</v>
      </c>
    </row>
    <row r="373" spans="1:17" s="25" customFormat="1" ht="28.15" customHeight="1" outlineLevel="3" x14ac:dyDescent="0.25">
      <c r="A373" s="31" t="s">
        <v>112</v>
      </c>
      <c r="B373" s="486" t="s">
        <v>189</v>
      </c>
      <c r="C373" s="503">
        <f>ROUND('2. Прогноз. Без корректировки'!C373,3)</f>
        <v>0</v>
      </c>
      <c r="D373" s="504">
        <f>ROUND('2. Прогноз. Без корректировки'!D373,3)</f>
        <v>0</v>
      </c>
      <c r="E373" s="504">
        <f>ROUND('2. Прогноз. Без корректировки'!E373,3)</f>
        <v>0</v>
      </c>
      <c r="F373" s="504">
        <f>ROUND('2. Прогноз. Без корректировки'!F373,3)</f>
        <v>0</v>
      </c>
      <c r="G373" s="172">
        <f>ROUND(SUM(C373:F373),3)</f>
        <v>0</v>
      </c>
      <c r="H373" s="504">
        <f>ROUND('2. Прогноз. Без корректировки'!H373,3)</f>
        <v>0</v>
      </c>
      <c r="I373" s="504">
        <f>ROUND('2. Прогноз. Без корректировки'!I373,3)</f>
        <v>0</v>
      </c>
      <c r="J373" s="504">
        <f>ROUND('2. Прогноз. Без корректировки'!J373,3)</f>
        <v>0</v>
      </c>
      <c r="K373" s="504">
        <f>ROUND('2. Прогноз. Без корректировки'!K373,3)</f>
        <v>0</v>
      </c>
      <c r="L373" s="172">
        <f>ROUND(SUM(H373:K373),3)</f>
        <v>0</v>
      </c>
      <c r="M373" s="504">
        <f>ROUND('2. Прогноз. Без корректировки'!M373,3)</f>
        <v>0</v>
      </c>
      <c r="N373" s="504">
        <f>ROUND('2. Прогноз. Без корректировки'!N373,3)</f>
        <v>0</v>
      </c>
      <c r="O373" s="504">
        <f>ROUND('2. Прогноз. Без корректировки'!O373,3)</f>
        <v>0</v>
      </c>
      <c r="P373" s="504">
        <f>ROUND('2. Прогноз. Без корректировки'!P373,3)</f>
        <v>0</v>
      </c>
      <c r="Q373" s="172">
        <f>ROUND(SUM(M373:P373),3)</f>
        <v>0</v>
      </c>
    </row>
    <row r="374" spans="1:17" s="25" customFormat="1" ht="28.15" customHeight="1" outlineLevel="3" x14ac:dyDescent="0.25">
      <c r="A374" s="31" t="s">
        <v>113</v>
      </c>
      <c r="B374" s="486" t="s">
        <v>189</v>
      </c>
      <c r="C374" s="503">
        <f>ROUND('2. Прогноз. Без корректировки'!C374,3)</f>
        <v>0</v>
      </c>
      <c r="D374" s="504">
        <f>ROUND('2. Прогноз. Без корректировки'!D374,3)</f>
        <v>0</v>
      </c>
      <c r="E374" s="504">
        <f>ROUND('2. Прогноз. Без корректировки'!E374,3)</f>
        <v>0</v>
      </c>
      <c r="F374" s="504">
        <f>ROUND('2. Прогноз. Без корректировки'!F374,3)</f>
        <v>0</v>
      </c>
      <c r="G374" s="172">
        <f>ROUND(SUM(C374:F374),3)</f>
        <v>0</v>
      </c>
      <c r="H374" s="504">
        <f>ROUND('2. Прогноз. Без корректировки'!H374,3)</f>
        <v>0</v>
      </c>
      <c r="I374" s="504">
        <f>ROUND('2. Прогноз. Без корректировки'!I374,3)</f>
        <v>0</v>
      </c>
      <c r="J374" s="504">
        <f>ROUND('2. Прогноз. Без корректировки'!J374,3)</f>
        <v>0</v>
      </c>
      <c r="K374" s="504">
        <f>ROUND('2. Прогноз. Без корректировки'!K374,3)</f>
        <v>0</v>
      </c>
      <c r="L374" s="172">
        <f>ROUND(SUM(H374:K374),3)</f>
        <v>0</v>
      </c>
      <c r="M374" s="504">
        <f>ROUND('2. Прогноз. Без корректировки'!M374,3)</f>
        <v>0</v>
      </c>
      <c r="N374" s="504">
        <f>ROUND('2. Прогноз. Без корректировки'!N374,3)</f>
        <v>0</v>
      </c>
      <c r="O374" s="504">
        <f>ROUND('2. Прогноз. Без корректировки'!O374,3)</f>
        <v>0</v>
      </c>
      <c r="P374" s="504">
        <f>ROUND('2. Прогноз. Без корректировки'!P374,3)</f>
        <v>0</v>
      </c>
      <c r="Q374" s="172">
        <f>ROUND(SUM(M374:P374),3)</f>
        <v>0</v>
      </c>
    </row>
    <row r="375" spans="1:17" ht="14.65" customHeight="1" outlineLevel="1" x14ac:dyDescent="0.25">
      <c r="A375" s="30" t="s">
        <v>5</v>
      </c>
      <c r="B375" s="485" t="s">
        <v>189</v>
      </c>
      <c r="C375" s="265">
        <f t="shared" ref="C375:Q375" si="84">ROUND(C376+C377-C378+C379,3)</f>
        <v>0</v>
      </c>
      <c r="D375" s="166">
        <f t="shared" si="84"/>
        <v>0</v>
      </c>
      <c r="E375" s="166">
        <f t="shared" si="84"/>
        <v>0</v>
      </c>
      <c r="F375" s="167">
        <f t="shared" si="84"/>
        <v>0</v>
      </c>
      <c r="G375" s="244">
        <f t="shared" si="84"/>
        <v>0</v>
      </c>
      <c r="H375" s="165">
        <f t="shared" si="84"/>
        <v>0</v>
      </c>
      <c r="I375" s="166">
        <f t="shared" si="84"/>
        <v>0</v>
      </c>
      <c r="J375" s="166">
        <f t="shared" si="84"/>
        <v>0</v>
      </c>
      <c r="K375" s="167">
        <f t="shared" si="84"/>
        <v>0</v>
      </c>
      <c r="L375" s="244">
        <f t="shared" si="84"/>
        <v>0</v>
      </c>
      <c r="M375" s="165">
        <f t="shared" si="84"/>
        <v>0</v>
      </c>
      <c r="N375" s="166">
        <f t="shared" si="84"/>
        <v>0</v>
      </c>
      <c r="O375" s="166">
        <f t="shared" si="84"/>
        <v>0</v>
      </c>
      <c r="P375" s="168">
        <f t="shared" si="84"/>
        <v>0</v>
      </c>
      <c r="Q375" s="244">
        <f t="shared" si="84"/>
        <v>0</v>
      </c>
    </row>
    <row r="376" spans="1:17" s="25" customFormat="1" ht="28.15" customHeight="1" outlineLevel="3" x14ac:dyDescent="0.25">
      <c r="A376" s="31" t="s">
        <v>110</v>
      </c>
      <c r="B376" s="486" t="s">
        <v>189</v>
      </c>
      <c r="C376" s="267">
        <f>ROUND('1. Статистика'!N206,3)</f>
        <v>0</v>
      </c>
      <c r="D376" s="181">
        <f>ROUND('1. Статистика'!O206,3)</f>
        <v>0</v>
      </c>
      <c r="E376" s="181">
        <f>ROUND('1. Статистика'!P206,3)</f>
        <v>0</v>
      </c>
      <c r="F376" s="182">
        <f>ROUND('1. Статистика'!Q206,3)</f>
        <v>0</v>
      </c>
      <c r="G376" s="172">
        <f>ROUND(SUM(C376:F376),3)</f>
        <v>0</v>
      </c>
      <c r="H376" s="180">
        <f>ROUND(C375,3)</f>
        <v>0</v>
      </c>
      <c r="I376" s="181">
        <f>ROUND(D375,3)</f>
        <v>0</v>
      </c>
      <c r="J376" s="181">
        <f>ROUND(E375,3)</f>
        <v>0</v>
      </c>
      <c r="K376" s="182">
        <f>ROUND(F375,3)</f>
        <v>0</v>
      </c>
      <c r="L376" s="172">
        <f>ROUND(SUM(H376:K376),3)</f>
        <v>0</v>
      </c>
      <c r="M376" s="180">
        <f>ROUND(H375,3)</f>
        <v>0</v>
      </c>
      <c r="N376" s="181">
        <f>ROUND(I375,3)</f>
        <v>0</v>
      </c>
      <c r="O376" s="181">
        <f>ROUND(J375,3)</f>
        <v>0</v>
      </c>
      <c r="P376" s="183">
        <f>ROUND(K375,3)</f>
        <v>0</v>
      </c>
      <c r="Q376" s="172">
        <f>ROUND(SUM(M376:P376),3)</f>
        <v>0</v>
      </c>
    </row>
    <row r="377" spans="1:17" s="25" customFormat="1" ht="42.6" customHeight="1" outlineLevel="3" x14ac:dyDescent="0.25">
      <c r="A377" s="31" t="s">
        <v>111</v>
      </c>
      <c r="B377" s="486" t="s">
        <v>189</v>
      </c>
      <c r="C377" s="267">
        <f>ROUND('1. Статистика'!D93,3)</f>
        <v>0</v>
      </c>
      <c r="D377" s="181">
        <f>ROUND('1. Статистика'!E93,3)</f>
        <v>0</v>
      </c>
      <c r="E377" s="181">
        <f>ROUND('1. Статистика'!F93,3)</f>
        <v>0</v>
      </c>
      <c r="F377" s="182">
        <f>ROUND('1. Статистика'!G93,3)</f>
        <v>0</v>
      </c>
      <c r="G377" s="172">
        <f>ROUND(SUM(C377:F377),3)</f>
        <v>0</v>
      </c>
      <c r="H377" s="180">
        <f>ROUND('1. Статистика'!I93,3)</f>
        <v>0</v>
      </c>
      <c r="I377" s="181">
        <f>ROUND('1. Статистика'!J93,3)</f>
        <v>0</v>
      </c>
      <c r="J377" s="181">
        <f>ROUND('1. Статистика'!K93,3)</f>
        <v>0</v>
      </c>
      <c r="K377" s="182">
        <f>ROUND('1. Статистика'!L93,3)</f>
        <v>0</v>
      </c>
      <c r="L377" s="172">
        <f>ROUND(SUM(H377:K377),3)</f>
        <v>0</v>
      </c>
      <c r="M377" s="180">
        <f>ROUND('1. Статистика'!N93,3)</f>
        <v>0</v>
      </c>
      <c r="N377" s="181">
        <f>ROUND('1. Статистика'!O93,3)</f>
        <v>0</v>
      </c>
      <c r="O377" s="181">
        <f>ROUND('1. Статистика'!P93,3)</f>
        <v>0</v>
      </c>
      <c r="P377" s="183">
        <f>ROUND('1. Статистика'!Q93,3)</f>
        <v>0</v>
      </c>
      <c r="Q377" s="172">
        <f>ROUND(SUM(M377:P377),3)</f>
        <v>0</v>
      </c>
    </row>
    <row r="378" spans="1:17" s="25" customFormat="1" ht="28.15" customHeight="1" outlineLevel="3" x14ac:dyDescent="0.25">
      <c r="A378" s="31" t="s">
        <v>112</v>
      </c>
      <c r="B378" s="486" t="s">
        <v>189</v>
      </c>
      <c r="C378" s="503">
        <f>ROUND('2. Прогноз. Без корректировки'!C378,3)</f>
        <v>0</v>
      </c>
      <c r="D378" s="504">
        <f>ROUND('2. Прогноз. Без корректировки'!D378,3)</f>
        <v>0</v>
      </c>
      <c r="E378" s="504">
        <f>ROUND('2. Прогноз. Без корректировки'!E378,3)</f>
        <v>0</v>
      </c>
      <c r="F378" s="504">
        <f>ROUND('2. Прогноз. Без корректировки'!F378,3)</f>
        <v>0</v>
      </c>
      <c r="G378" s="172">
        <f>ROUND(SUM(C378:F378),3)</f>
        <v>0</v>
      </c>
      <c r="H378" s="504">
        <f>ROUND('2. Прогноз. Без корректировки'!H378,3)</f>
        <v>0</v>
      </c>
      <c r="I378" s="504">
        <f>ROUND('2. Прогноз. Без корректировки'!I378,3)</f>
        <v>0</v>
      </c>
      <c r="J378" s="504">
        <f>ROUND('2. Прогноз. Без корректировки'!J378,3)</f>
        <v>0</v>
      </c>
      <c r="K378" s="504">
        <f>ROUND('2. Прогноз. Без корректировки'!K378,3)</f>
        <v>0</v>
      </c>
      <c r="L378" s="172">
        <f>ROUND(SUM(H378:K378),3)</f>
        <v>0</v>
      </c>
      <c r="M378" s="504">
        <f>ROUND('2. Прогноз. Без корректировки'!M378,3)</f>
        <v>0</v>
      </c>
      <c r="N378" s="504">
        <f>ROUND('2. Прогноз. Без корректировки'!N378,3)</f>
        <v>0</v>
      </c>
      <c r="O378" s="504">
        <f>ROUND('2. Прогноз. Без корректировки'!O378,3)</f>
        <v>0</v>
      </c>
      <c r="P378" s="504">
        <f>ROUND('2. Прогноз. Без корректировки'!P378,3)</f>
        <v>0</v>
      </c>
      <c r="Q378" s="172">
        <f>ROUND(SUM(M378:P378),3)</f>
        <v>0</v>
      </c>
    </row>
    <row r="379" spans="1:17" s="25" customFormat="1" ht="28.15" customHeight="1" outlineLevel="3" x14ac:dyDescent="0.25">
      <c r="A379" s="31" t="s">
        <v>113</v>
      </c>
      <c r="B379" s="486" t="s">
        <v>189</v>
      </c>
      <c r="C379" s="503">
        <f>ROUND('2. Прогноз. Без корректировки'!C379,3)</f>
        <v>0</v>
      </c>
      <c r="D379" s="504">
        <f>ROUND('2. Прогноз. Без корректировки'!D379,3)</f>
        <v>0</v>
      </c>
      <c r="E379" s="504">
        <f>ROUND('2. Прогноз. Без корректировки'!E379,3)</f>
        <v>0</v>
      </c>
      <c r="F379" s="504">
        <f>ROUND('2. Прогноз. Без корректировки'!F379,3)</f>
        <v>0</v>
      </c>
      <c r="G379" s="172">
        <f>ROUND(SUM(C379:F379),3)</f>
        <v>0</v>
      </c>
      <c r="H379" s="504">
        <f>ROUND('2. Прогноз. Без корректировки'!H379,3)</f>
        <v>0</v>
      </c>
      <c r="I379" s="504">
        <f>ROUND('2. Прогноз. Без корректировки'!I379,3)</f>
        <v>0</v>
      </c>
      <c r="J379" s="504">
        <f>ROUND('2. Прогноз. Без корректировки'!J379,3)</f>
        <v>0</v>
      </c>
      <c r="K379" s="504">
        <f>ROUND('2. Прогноз. Без корректировки'!K379,3)</f>
        <v>0</v>
      </c>
      <c r="L379" s="172">
        <f>ROUND(SUM(H379:K379),3)</f>
        <v>0</v>
      </c>
      <c r="M379" s="504">
        <f>ROUND('2. Прогноз. Без корректировки'!M379,3)</f>
        <v>0</v>
      </c>
      <c r="N379" s="504">
        <f>ROUND('2. Прогноз. Без корректировки'!N379,3)</f>
        <v>0</v>
      </c>
      <c r="O379" s="504">
        <f>ROUND('2. Прогноз. Без корректировки'!O379,3)</f>
        <v>0</v>
      </c>
      <c r="P379" s="504">
        <f>ROUND('2. Прогноз. Без корректировки'!P379,3)</f>
        <v>0</v>
      </c>
      <c r="Q379" s="172">
        <f>ROUND(SUM(M379:P379),3)</f>
        <v>0</v>
      </c>
    </row>
    <row r="380" spans="1:17" ht="14.65" customHeight="1" outlineLevel="1" x14ac:dyDescent="0.25">
      <c r="A380" s="30" t="s">
        <v>6</v>
      </c>
      <c r="B380" s="485" t="s">
        <v>189</v>
      </c>
      <c r="C380" s="265">
        <f t="shared" ref="C380:Q380" si="85">ROUND(C381+C382-C383+C384,3)</f>
        <v>0</v>
      </c>
      <c r="D380" s="166">
        <f t="shared" si="85"/>
        <v>0</v>
      </c>
      <c r="E380" s="166">
        <f t="shared" si="85"/>
        <v>0</v>
      </c>
      <c r="F380" s="167">
        <f t="shared" si="85"/>
        <v>0</v>
      </c>
      <c r="G380" s="244">
        <f t="shared" si="85"/>
        <v>0</v>
      </c>
      <c r="H380" s="165">
        <f t="shared" si="85"/>
        <v>0</v>
      </c>
      <c r="I380" s="166">
        <f t="shared" si="85"/>
        <v>0</v>
      </c>
      <c r="J380" s="166">
        <f t="shared" si="85"/>
        <v>0</v>
      </c>
      <c r="K380" s="167">
        <f t="shared" si="85"/>
        <v>0</v>
      </c>
      <c r="L380" s="244">
        <f t="shared" si="85"/>
        <v>0</v>
      </c>
      <c r="M380" s="165">
        <f t="shared" si="85"/>
        <v>0</v>
      </c>
      <c r="N380" s="166">
        <f t="shared" si="85"/>
        <v>0</v>
      </c>
      <c r="O380" s="166">
        <f t="shared" si="85"/>
        <v>0</v>
      </c>
      <c r="P380" s="168">
        <f t="shared" si="85"/>
        <v>0</v>
      </c>
      <c r="Q380" s="244">
        <f t="shared" si="85"/>
        <v>0</v>
      </c>
    </row>
    <row r="381" spans="1:17" s="25" customFormat="1" ht="28.15" customHeight="1" outlineLevel="3" x14ac:dyDescent="0.25">
      <c r="A381" s="31" t="s">
        <v>110</v>
      </c>
      <c r="B381" s="486" t="s">
        <v>189</v>
      </c>
      <c r="C381" s="267">
        <f>ROUND('1. Статистика'!N207,3)</f>
        <v>0</v>
      </c>
      <c r="D381" s="181">
        <f>ROUND('1. Статистика'!O207,3)</f>
        <v>0</v>
      </c>
      <c r="E381" s="181">
        <f>ROUND('1. Статистика'!P207,3)</f>
        <v>0</v>
      </c>
      <c r="F381" s="182">
        <f>ROUND('1. Статистика'!Q207,3)</f>
        <v>0</v>
      </c>
      <c r="G381" s="172">
        <f>ROUND(SUM(C381:F381),3)</f>
        <v>0</v>
      </c>
      <c r="H381" s="180">
        <f>ROUND(C380,3)</f>
        <v>0</v>
      </c>
      <c r="I381" s="181">
        <f>ROUND(D380,3)</f>
        <v>0</v>
      </c>
      <c r="J381" s="181">
        <f>ROUND(E380,3)</f>
        <v>0</v>
      </c>
      <c r="K381" s="182">
        <f>ROUND(F380,3)</f>
        <v>0</v>
      </c>
      <c r="L381" s="172">
        <f>ROUND(SUM(H381:K381),3)</f>
        <v>0</v>
      </c>
      <c r="M381" s="180">
        <f>ROUND(H380,3)</f>
        <v>0</v>
      </c>
      <c r="N381" s="181">
        <f>ROUND(I380,3)</f>
        <v>0</v>
      </c>
      <c r="O381" s="181">
        <f>ROUND(J380,3)</f>
        <v>0</v>
      </c>
      <c r="P381" s="183">
        <f>ROUND(K380,3)</f>
        <v>0</v>
      </c>
      <c r="Q381" s="172">
        <f>ROUND(SUM(M381:P381),3)</f>
        <v>0</v>
      </c>
    </row>
    <row r="382" spans="1:17" s="25" customFormat="1" ht="42.6" customHeight="1" outlineLevel="3" x14ac:dyDescent="0.25">
      <c r="A382" s="31" t="s">
        <v>111</v>
      </c>
      <c r="B382" s="486" t="s">
        <v>189</v>
      </c>
      <c r="C382" s="267">
        <f>ROUND('1. Статистика'!D94,3)</f>
        <v>0</v>
      </c>
      <c r="D382" s="181">
        <f>ROUND('1. Статистика'!E94,3)</f>
        <v>0</v>
      </c>
      <c r="E382" s="181">
        <f>ROUND('1. Статистика'!F94,3)</f>
        <v>0</v>
      </c>
      <c r="F382" s="182">
        <f>ROUND('1. Статистика'!G94,3)</f>
        <v>0</v>
      </c>
      <c r="G382" s="172">
        <f>ROUND(SUM(C382:F382),3)</f>
        <v>0</v>
      </c>
      <c r="H382" s="180">
        <f>ROUND('1. Статистика'!I94,3)</f>
        <v>0</v>
      </c>
      <c r="I382" s="181">
        <f>ROUND('1. Статистика'!J94,3)</f>
        <v>0</v>
      </c>
      <c r="J382" s="181">
        <f>ROUND('1. Статистика'!K94,3)</f>
        <v>0</v>
      </c>
      <c r="K382" s="182">
        <f>ROUND('1. Статистика'!L94,3)</f>
        <v>0</v>
      </c>
      <c r="L382" s="172">
        <f>ROUND(SUM(H382:K382),3)</f>
        <v>0</v>
      </c>
      <c r="M382" s="180">
        <f>ROUND('1. Статистика'!N94,3)</f>
        <v>0</v>
      </c>
      <c r="N382" s="181">
        <f>ROUND('1. Статистика'!O94,3)</f>
        <v>0</v>
      </c>
      <c r="O382" s="181">
        <f>ROUND('1. Статистика'!P94,3)</f>
        <v>0</v>
      </c>
      <c r="P382" s="183">
        <f>ROUND('1. Статистика'!Q94,3)</f>
        <v>0</v>
      </c>
      <c r="Q382" s="172">
        <f>ROUND(SUM(M382:P382),3)</f>
        <v>0</v>
      </c>
    </row>
    <row r="383" spans="1:17" s="25" customFormat="1" ht="28.15" customHeight="1" outlineLevel="3" x14ac:dyDescent="0.25">
      <c r="A383" s="31" t="s">
        <v>112</v>
      </c>
      <c r="B383" s="486" t="s">
        <v>189</v>
      </c>
      <c r="C383" s="503">
        <f>ROUND('2. Прогноз. Без корректировки'!C383,3)</f>
        <v>0</v>
      </c>
      <c r="D383" s="504">
        <f>ROUND('2. Прогноз. Без корректировки'!D383,3)</f>
        <v>0</v>
      </c>
      <c r="E383" s="504">
        <f>ROUND('2. Прогноз. Без корректировки'!E383,3)</f>
        <v>0</v>
      </c>
      <c r="F383" s="504">
        <f>ROUND('2. Прогноз. Без корректировки'!F383,3)</f>
        <v>0</v>
      </c>
      <c r="G383" s="172">
        <f>ROUND(SUM(C383:F383),3)</f>
        <v>0</v>
      </c>
      <c r="H383" s="504">
        <f>ROUND('2. Прогноз. Без корректировки'!H383,3)</f>
        <v>0</v>
      </c>
      <c r="I383" s="504">
        <f>ROUND('2. Прогноз. Без корректировки'!I383,3)</f>
        <v>0</v>
      </c>
      <c r="J383" s="504">
        <f>ROUND('2. Прогноз. Без корректировки'!J383,3)</f>
        <v>0</v>
      </c>
      <c r="K383" s="504">
        <f>ROUND('2. Прогноз. Без корректировки'!K383,3)</f>
        <v>0</v>
      </c>
      <c r="L383" s="172">
        <f>ROUND(SUM(H383:K383),3)</f>
        <v>0</v>
      </c>
      <c r="M383" s="504">
        <f>ROUND('2. Прогноз. Без корректировки'!M383,3)</f>
        <v>0</v>
      </c>
      <c r="N383" s="504">
        <f>ROUND('2. Прогноз. Без корректировки'!N383,3)</f>
        <v>0</v>
      </c>
      <c r="O383" s="504">
        <f>ROUND('2. Прогноз. Без корректировки'!O383,3)</f>
        <v>0</v>
      </c>
      <c r="P383" s="504">
        <f>ROUND('2. Прогноз. Без корректировки'!P383,3)</f>
        <v>0</v>
      </c>
      <c r="Q383" s="172">
        <f>ROUND(SUM(M383:P383),3)</f>
        <v>0</v>
      </c>
    </row>
    <row r="384" spans="1:17" s="25" customFormat="1" ht="28.15" customHeight="1" outlineLevel="3" x14ac:dyDescent="0.25">
      <c r="A384" s="31" t="s">
        <v>113</v>
      </c>
      <c r="B384" s="486" t="s">
        <v>189</v>
      </c>
      <c r="C384" s="503">
        <f>ROUND('2. Прогноз. Без корректировки'!C384,3)</f>
        <v>0</v>
      </c>
      <c r="D384" s="504">
        <f>ROUND('2. Прогноз. Без корректировки'!D384,3)</f>
        <v>0</v>
      </c>
      <c r="E384" s="504">
        <f>ROUND('2. Прогноз. Без корректировки'!E384,3)</f>
        <v>0</v>
      </c>
      <c r="F384" s="504">
        <f>ROUND('2. Прогноз. Без корректировки'!F384,3)</f>
        <v>0</v>
      </c>
      <c r="G384" s="172">
        <f>ROUND(SUM(C384:F384),3)</f>
        <v>0</v>
      </c>
      <c r="H384" s="504">
        <f>ROUND('2. Прогноз. Без корректировки'!H384,3)</f>
        <v>0</v>
      </c>
      <c r="I384" s="504">
        <f>ROUND('2. Прогноз. Без корректировки'!I384,3)</f>
        <v>0</v>
      </c>
      <c r="J384" s="504">
        <f>ROUND('2. Прогноз. Без корректировки'!J384,3)</f>
        <v>0</v>
      </c>
      <c r="K384" s="504">
        <f>ROUND('2. Прогноз. Без корректировки'!K384,3)</f>
        <v>0</v>
      </c>
      <c r="L384" s="172">
        <f>ROUND(SUM(H384:K384),3)</f>
        <v>0</v>
      </c>
      <c r="M384" s="504">
        <f>ROUND('2. Прогноз. Без корректировки'!M384,3)</f>
        <v>0</v>
      </c>
      <c r="N384" s="504">
        <f>ROUND('2. Прогноз. Без корректировки'!N384,3)</f>
        <v>0</v>
      </c>
      <c r="O384" s="504">
        <f>ROUND('2. Прогноз. Без корректировки'!O384,3)</f>
        <v>0</v>
      </c>
      <c r="P384" s="504">
        <f>ROUND('2. Прогноз. Без корректировки'!P384,3)</f>
        <v>0</v>
      </c>
      <c r="Q384" s="172">
        <f>ROUND(SUM(M384:P384),3)</f>
        <v>0</v>
      </c>
    </row>
    <row r="385" spans="1:17" ht="14.65" customHeight="1" outlineLevel="1" x14ac:dyDescent="0.25">
      <c r="A385" s="30" t="s">
        <v>7</v>
      </c>
      <c r="B385" s="485" t="s">
        <v>189</v>
      </c>
      <c r="C385" s="265">
        <f t="shared" ref="C385:Q385" si="86">ROUND(C386+C387-C388+C389,3)</f>
        <v>0</v>
      </c>
      <c r="D385" s="166">
        <f t="shared" si="86"/>
        <v>0</v>
      </c>
      <c r="E385" s="166">
        <f t="shared" si="86"/>
        <v>0</v>
      </c>
      <c r="F385" s="167">
        <f t="shared" si="86"/>
        <v>0</v>
      </c>
      <c r="G385" s="244">
        <f t="shared" si="86"/>
        <v>0</v>
      </c>
      <c r="H385" s="165">
        <f t="shared" si="86"/>
        <v>0</v>
      </c>
      <c r="I385" s="166">
        <f t="shared" si="86"/>
        <v>0</v>
      </c>
      <c r="J385" s="166">
        <f t="shared" si="86"/>
        <v>0</v>
      </c>
      <c r="K385" s="167">
        <f t="shared" si="86"/>
        <v>0</v>
      </c>
      <c r="L385" s="244">
        <f t="shared" si="86"/>
        <v>0</v>
      </c>
      <c r="M385" s="165">
        <f t="shared" si="86"/>
        <v>0</v>
      </c>
      <c r="N385" s="166">
        <f t="shared" si="86"/>
        <v>0</v>
      </c>
      <c r="O385" s="166">
        <f t="shared" si="86"/>
        <v>0</v>
      </c>
      <c r="P385" s="168">
        <f t="shared" si="86"/>
        <v>0</v>
      </c>
      <c r="Q385" s="244">
        <f t="shared" si="86"/>
        <v>0</v>
      </c>
    </row>
    <row r="386" spans="1:17" s="25" customFormat="1" ht="28.15" customHeight="1" outlineLevel="3" x14ac:dyDescent="0.25">
      <c r="A386" s="31" t="s">
        <v>110</v>
      </c>
      <c r="B386" s="486" t="s">
        <v>189</v>
      </c>
      <c r="C386" s="267">
        <f>ROUND('1. Статистика'!N208,3)</f>
        <v>0</v>
      </c>
      <c r="D386" s="181">
        <f>ROUND('1. Статистика'!O208,3)</f>
        <v>0</v>
      </c>
      <c r="E386" s="181">
        <f>ROUND('1. Статистика'!P208,3)</f>
        <v>0</v>
      </c>
      <c r="F386" s="182">
        <f>ROUND('1. Статистика'!Q208,3)</f>
        <v>0</v>
      </c>
      <c r="G386" s="172">
        <f>ROUND(SUM(C386:F386),3)</f>
        <v>0</v>
      </c>
      <c r="H386" s="180">
        <f>ROUND(C385,3)</f>
        <v>0</v>
      </c>
      <c r="I386" s="181">
        <f>ROUND(D385,3)</f>
        <v>0</v>
      </c>
      <c r="J386" s="181">
        <f>ROUND(E385,3)</f>
        <v>0</v>
      </c>
      <c r="K386" s="182">
        <f>ROUND(F385,3)</f>
        <v>0</v>
      </c>
      <c r="L386" s="172">
        <f>ROUND(SUM(H386:K386),3)</f>
        <v>0</v>
      </c>
      <c r="M386" s="180">
        <f>ROUND(H385,3)</f>
        <v>0</v>
      </c>
      <c r="N386" s="181">
        <f>ROUND(I385,3)</f>
        <v>0</v>
      </c>
      <c r="O386" s="181">
        <f>ROUND(J385,3)</f>
        <v>0</v>
      </c>
      <c r="P386" s="183">
        <f>ROUND(K385,3)</f>
        <v>0</v>
      </c>
      <c r="Q386" s="172">
        <f>ROUND(SUM(M386:P386),3)</f>
        <v>0</v>
      </c>
    </row>
    <row r="387" spans="1:17" s="25" customFormat="1" ht="42.6" customHeight="1" outlineLevel="3" x14ac:dyDescent="0.25">
      <c r="A387" s="31" t="s">
        <v>111</v>
      </c>
      <c r="B387" s="486" t="s">
        <v>189</v>
      </c>
      <c r="C387" s="267">
        <f>ROUND('1. Статистика'!D95,3)</f>
        <v>0</v>
      </c>
      <c r="D387" s="181">
        <f>ROUND('1. Статистика'!E95,3)</f>
        <v>0</v>
      </c>
      <c r="E387" s="181">
        <f>ROUND('1. Статистика'!F95,3)</f>
        <v>0</v>
      </c>
      <c r="F387" s="182">
        <f>ROUND('1. Статистика'!G95,3)</f>
        <v>0</v>
      </c>
      <c r="G387" s="172">
        <f>ROUND(SUM(C387:F387),3)</f>
        <v>0</v>
      </c>
      <c r="H387" s="180">
        <f>ROUND('1. Статистика'!I95,3)</f>
        <v>0</v>
      </c>
      <c r="I387" s="181">
        <f>ROUND('1. Статистика'!J95,3)</f>
        <v>0</v>
      </c>
      <c r="J387" s="181">
        <f>ROUND('1. Статистика'!K95,3)</f>
        <v>0</v>
      </c>
      <c r="K387" s="182">
        <f>ROUND('1. Статистика'!L95,3)</f>
        <v>0</v>
      </c>
      <c r="L387" s="172">
        <f>ROUND(SUM(H387:K387),3)</f>
        <v>0</v>
      </c>
      <c r="M387" s="180">
        <f>ROUND('1. Статистика'!N95,3)</f>
        <v>0</v>
      </c>
      <c r="N387" s="181">
        <f>ROUND('1. Статистика'!O95,3)</f>
        <v>0</v>
      </c>
      <c r="O387" s="181">
        <f>ROUND('1. Статистика'!P95,3)</f>
        <v>0</v>
      </c>
      <c r="P387" s="183">
        <f>ROUND('1. Статистика'!Q95,3)</f>
        <v>0</v>
      </c>
      <c r="Q387" s="172">
        <f>ROUND(SUM(M387:P387),3)</f>
        <v>0</v>
      </c>
    </row>
    <row r="388" spans="1:17" s="25" customFormat="1" ht="28.15" customHeight="1" outlineLevel="3" x14ac:dyDescent="0.25">
      <c r="A388" s="31" t="s">
        <v>112</v>
      </c>
      <c r="B388" s="486" t="s">
        <v>189</v>
      </c>
      <c r="C388" s="503">
        <f>ROUND('2. Прогноз. Без корректировки'!C388,3)</f>
        <v>0</v>
      </c>
      <c r="D388" s="504">
        <f>ROUND('2. Прогноз. Без корректировки'!D388,3)</f>
        <v>0</v>
      </c>
      <c r="E388" s="504">
        <f>ROUND('2. Прогноз. Без корректировки'!E388,3)</f>
        <v>0</v>
      </c>
      <c r="F388" s="504">
        <f>ROUND('2. Прогноз. Без корректировки'!F388,3)</f>
        <v>0</v>
      </c>
      <c r="G388" s="172">
        <f>ROUND(SUM(C388:F388),3)</f>
        <v>0</v>
      </c>
      <c r="H388" s="504">
        <f>ROUND('2. Прогноз. Без корректировки'!H388,3)</f>
        <v>0</v>
      </c>
      <c r="I388" s="504">
        <f>ROUND('2. Прогноз. Без корректировки'!I388,3)</f>
        <v>0</v>
      </c>
      <c r="J388" s="504">
        <f>ROUND('2. Прогноз. Без корректировки'!J388,3)</f>
        <v>0</v>
      </c>
      <c r="K388" s="504">
        <f>ROUND('2. Прогноз. Без корректировки'!K388,3)</f>
        <v>0</v>
      </c>
      <c r="L388" s="172">
        <f>ROUND(SUM(H388:K388),3)</f>
        <v>0</v>
      </c>
      <c r="M388" s="504">
        <f>ROUND('2. Прогноз. Без корректировки'!M388,3)</f>
        <v>0</v>
      </c>
      <c r="N388" s="504">
        <f>ROUND('2. Прогноз. Без корректировки'!N388,3)</f>
        <v>0</v>
      </c>
      <c r="O388" s="504">
        <f>ROUND('2. Прогноз. Без корректировки'!O388,3)</f>
        <v>0</v>
      </c>
      <c r="P388" s="504">
        <f>ROUND('2. Прогноз. Без корректировки'!P388,3)</f>
        <v>0</v>
      </c>
      <c r="Q388" s="172">
        <f>ROUND(SUM(M388:P388),3)</f>
        <v>0</v>
      </c>
    </row>
    <row r="389" spans="1:17" s="25" customFormat="1" ht="28.15" customHeight="1" outlineLevel="3" x14ac:dyDescent="0.25">
      <c r="A389" s="31" t="s">
        <v>113</v>
      </c>
      <c r="B389" s="486" t="s">
        <v>189</v>
      </c>
      <c r="C389" s="503">
        <f>ROUND('2. Прогноз. Без корректировки'!C389,3)</f>
        <v>0</v>
      </c>
      <c r="D389" s="504">
        <f>ROUND('2. Прогноз. Без корректировки'!D389,3)</f>
        <v>0</v>
      </c>
      <c r="E389" s="504">
        <f>ROUND('2. Прогноз. Без корректировки'!E389,3)</f>
        <v>0</v>
      </c>
      <c r="F389" s="504">
        <f>ROUND('2. Прогноз. Без корректировки'!F389,3)</f>
        <v>0</v>
      </c>
      <c r="G389" s="172">
        <f>ROUND(SUM(C389:F389),3)</f>
        <v>0</v>
      </c>
      <c r="H389" s="504">
        <f>ROUND('2. Прогноз. Без корректировки'!H389,3)</f>
        <v>0</v>
      </c>
      <c r="I389" s="504">
        <f>ROUND('2. Прогноз. Без корректировки'!I389,3)</f>
        <v>0</v>
      </c>
      <c r="J389" s="504">
        <f>ROUND('2. Прогноз. Без корректировки'!J389,3)</f>
        <v>0</v>
      </c>
      <c r="K389" s="504">
        <f>ROUND('2. Прогноз. Без корректировки'!K389,3)</f>
        <v>0</v>
      </c>
      <c r="L389" s="172">
        <f>ROUND(SUM(H389:K389),3)</f>
        <v>0</v>
      </c>
      <c r="M389" s="504">
        <f>ROUND('2. Прогноз. Без корректировки'!M389,3)</f>
        <v>0</v>
      </c>
      <c r="N389" s="504">
        <f>ROUND('2. Прогноз. Без корректировки'!N389,3)</f>
        <v>0</v>
      </c>
      <c r="O389" s="504">
        <f>ROUND('2. Прогноз. Без корректировки'!O389,3)</f>
        <v>0</v>
      </c>
      <c r="P389" s="504">
        <f>ROUND('2. Прогноз. Без корректировки'!P389,3)</f>
        <v>0</v>
      </c>
      <c r="Q389" s="172">
        <f>ROUND(SUM(M389:P389),3)</f>
        <v>0</v>
      </c>
    </row>
    <row r="390" spans="1:17" ht="14.65" customHeight="1" outlineLevel="1" x14ac:dyDescent="0.25">
      <c r="A390" s="30" t="s">
        <v>8</v>
      </c>
      <c r="B390" s="485" t="s">
        <v>189</v>
      </c>
      <c r="C390" s="265">
        <f t="shared" ref="C390:Q390" si="87">ROUND(C391+C392-C393+C394,3)</f>
        <v>0</v>
      </c>
      <c r="D390" s="166">
        <f t="shared" si="87"/>
        <v>0</v>
      </c>
      <c r="E390" s="166">
        <f t="shared" si="87"/>
        <v>0</v>
      </c>
      <c r="F390" s="167">
        <f t="shared" si="87"/>
        <v>0</v>
      </c>
      <c r="G390" s="244">
        <f t="shared" si="87"/>
        <v>0</v>
      </c>
      <c r="H390" s="165">
        <f t="shared" si="87"/>
        <v>0</v>
      </c>
      <c r="I390" s="166">
        <f t="shared" si="87"/>
        <v>0</v>
      </c>
      <c r="J390" s="166">
        <f t="shared" si="87"/>
        <v>0</v>
      </c>
      <c r="K390" s="167">
        <f t="shared" si="87"/>
        <v>0</v>
      </c>
      <c r="L390" s="244">
        <f t="shared" si="87"/>
        <v>0</v>
      </c>
      <c r="M390" s="165">
        <f t="shared" si="87"/>
        <v>0</v>
      </c>
      <c r="N390" s="166">
        <f t="shared" si="87"/>
        <v>0</v>
      </c>
      <c r="O390" s="166">
        <f t="shared" si="87"/>
        <v>0</v>
      </c>
      <c r="P390" s="168">
        <f t="shared" si="87"/>
        <v>0</v>
      </c>
      <c r="Q390" s="244">
        <f t="shared" si="87"/>
        <v>0</v>
      </c>
    </row>
    <row r="391" spans="1:17" s="25" customFormat="1" ht="28.15" customHeight="1" outlineLevel="3" x14ac:dyDescent="0.25">
      <c r="A391" s="31" t="s">
        <v>110</v>
      </c>
      <c r="B391" s="486" t="s">
        <v>189</v>
      </c>
      <c r="C391" s="267">
        <f>ROUND('1. Статистика'!N209,3)</f>
        <v>0</v>
      </c>
      <c r="D391" s="181">
        <f>ROUND('1. Статистика'!O209,3)</f>
        <v>0</v>
      </c>
      <c r="E391" s="181">
        <f>ROUND('1. Статистика'!P209,3)</f>
        <v>0</v>
      </c>
      <c r="F391" s="182">
        <f>ROUND('1. Статистика'!Q209,3)</f>
        <v>0</v>
      </c>
      <c r="G391" s="172">
        <f>ROUND(SUM(C391:F391),3)</f>
        <v>0</v>
      </c>
      <c r="H391" s="180">
        <f>ROUND(C390,3)</f>
        <v>0</v>
      </c>
      <c r="I391" s="181">
        <f>ROUND(D390,3)</f>
        <v>0</v>
      </c>
      <c r="J391" s="181">
        <f>ROUND(E390,3)</f>
        <v>0</v>
      </c>
      <c r="K391" s="182">
        <f>ROUND(F390,3)</f>
        <v>0</v>
      </c>
      <c r="L391" s="172">
        <f>ROUND(SUM(H391:K391),3)</f>
        <v>0</v>
      </c>
      <c r="M391" s="180">
        <f>ROUND(H390,3)</f>
        <v>0</v>
      </c>
      <c r="N391" s="181">
        <f>ROUND(I390,3)</f>
        <v>0</v>
      </c>
      <c r="O391" s="181">
        <f>ROUND(J390,3)</f>
        <v>0</v>
      </c>
      <c r="P391" s="183">
        <f>ROUND(K390,3)</f>
        <v>0</v>
      </c>
      <c r="Q391" s="172">
        <f>ROUND(SUM(M391:P391),3)</f>
        <v>0</v>
      </c>
    </row>
    <row r="392" spans="1:17" s="25" customFormat="1" ht="42.6" customHeight="1" outlineLevel="3" x14ac:dyDescent="0.25">
      <c r="A392" s="31" t="s">
        <v>111</v>
      </c>
      <c r="B392" s="486" t="s">
        <v>189</v>
      </c>
      <c r="C392" s="267">
        <f>ROUND('1. Статистика'!D96,3)</f>
        <v>0</v>
      </c>
      <c r="D392" s="181">
        <f>ROUND('1. Статистика'!E96,3)</f>
        <v>0</v>
      </c>
      <c r="E392" s="181">
        <f>ROUND('1. Статистика'!F96,3)</f>
        <v>0</v>
      </c>
      <c r="F392" s="182">
        <f>ROUND('1. Статистика'!G96,3)</f>
        <v>0</v>
      </c>
      <c r="G392" s="172">
        <f>ROUND(SUM(C392:F392),3)</f>
        <v>0</v>
      </c>
      <c r="H392" s="180">
        <f>ROUND('1. Статистика'!I96,3)</f>
        <v>0</v>
      </c>
      <c r="I392" s="181">
        <f>ROUND('1. Статистика'!J96,3)</f>
        <v>0</v>
      </c>
      <c r="J392" s="181">
        <f>ROUND('1. Статистика'!K96,3)</f>
        <v>0</v>
      </c>
      <c r="K392" s="182">
        <f>ROUND('1. Статистика'!L96,3)</f>
        <v>0</v>
      </c>
      <c r="L392" s="172">
        <f>ROUND(SUM(H392:K392),3)</f>
        <v>0</v>
      </c>
      <c r="M392" s="180">
        <f>ROUND('1. Статистика'!N96,3)</f>
        <v>0</v>
      </c>
      <c r="N392" s="181">
        <f>ROUND('1. Статистика'!O96,3)</f>
        <v>0</v>
      </c>
      <c r="O392" s="181">
        <f>ROUND('1. Статистика'!P96,3)</f>
        <v>0</v>
      </c>
      <c r="P392" s="183">
        <f>ROUND('1. Статистика'!Q96,3)</f>
        <v>0</v>
      </c>
      <c r="Q392" s="172">
        <f>ROUND(SUM(M392:P392),3)</f>
        <v>0</v>
      </c>
    </row>
    <row r="393" spans="1:17" s="25" customFormat="1" ht="28.15" customHeight="1" outlineLevel="3" x14ac:dyDescent="0.25">
      <c r="A393" s="31" t="s">
        <v>112</v>
      </c>
      <c r="B393" s="486" t="s">
        <v>189</v>
      </c>
      <c r="C393" s="503">
        <f>ROUND('2. Прогноз. Без корректировки'!C393,3)</f>
        <v>0</v>
      </c>
      <c r="D393" s="504">
        <f>ROUND('2. Прогноз. Без корректировки'!D393,3)</f>
        <v>0</v>
      </c>
      <c r="E393" s="504">
        <f>ROUND('2. Прогноз. Без корректировки'!E393,3)</f>
        <v>0</v>
      </c>
      <c r="F393" s="504">
        <f>ROUND('2. Прогноз. Без корректировки'!F393,3)</f>
        <v>0</v>
      </c>
      <c r="G393" s="172">
        <f>ROUND(SUM(C393:F393),3)</f>
        <v>0</v>
      </c>
      <c r="H393" s="504">
        <f>ROUND('2. Прогноз. Без корректировки'!H393,3)</f>
        <v>0</v>
      </c>
      <c r="I393" s="504">
        <f>ROUND('2. Прогноз. Без корректировки'!I393,3)</f>
        <v>0</v>
      </c>
      <c r="J393" s="504">
        <f>ROUND('2. Прогноз. Без корректировки'!J393,3)</f>
        <v>0</v>
      </c>
      <c r="K393" s="504">
        <f>ROUND('2. Прогноз. Без корректировки'!K393,3)</f>
        <v>0</v>
      </c>
      <c r="L393" s="172">
        <f>ROUND(SUM(H393:K393),3)</f>
        <v>0</v>
      </c>
      <c r="M393" s="504">
        <f>ROUND('2. Прогноз. Без корректировки'!M393,3)</f>
        <v>0</v>
      </c>
      <c r="N393" s="504">
        <f>ROUND('2. Прогноз. Без корректировки'!N393,3)</f>
        <v>0</v>
      </c>
      <c r="O393" s="504">
        <f>ROUND('2. Прогноз. Без корректировки'!O393,3)</f>
        <v>0</v>
      </c>
      <c r="P393" s="504">
        <f>ROUND('2. Прогноз. Без корректировки'!P393,3)</f>
        <v>0</v>
      </c>
      <c r="Q393" s="172">
        <f>ROUND(SUM(M393:P393),3)</f>
        <v>0</v>
      </c>
    </row>
    <row r="394" spans="1:17" s="25" customFormat="1" ht="28.15" customHeight="1" outlineLevel="3" x14ac:dyDescent="0.25">
      <c r="A394" s="31" t="s">
        <v>113</v>
      </c>
      <c r="B394" s="486" t="s">
        <v>189</v>
      </c>
      <c r="C394" s="503">
        <f>ROUND('2. Прогноз. Без корректировки'!C394,3)</f>
        <v>0</v>
      </c>
      <c r="D394" s="504">
        <f>ROUND('2. Прогноз. Без корректировки'!D394,3)</f>
        <v>0</v>
      </c>
      <c r="E394" s="504">
        <f>ROUND('2. Прогноз. Без корректировки'!E394,3)</f>
        <v>0</v>
      </c>
      <c r="F394" s="504">
        <f>ROUND('2. Прогноз. Без корректировки'!F394,3)</f>
        <v>0</v>
      </c>
      <c r="G394" s="172">
        <f>ROUND(SUM(C394:F394),3)</f>
        <v>0</v>
      </c>
      <c r="H394" s="504">
        <f>ROUND('2. Прогноз. Без корректировки'!H394,3)</f>
        <v>0</v>
      </c>
      <c r="I394" s="504">
        <f>ROUND('2. Прогноз. Без корректировки'!I394,3)</f>
        <v>0</v>
      </c>
      <c r="J394" s="504">
        <f>ROUND('2. Прогноз. Без корректировки'!J394,3)</f>
        <v>0</v>
      </c>
      <c r="K394" s="504">
        <f>ROUND('2. Прогноз. Без корректировки'!K394,3)</f>
        <v>0</v>
      </c>
      <c r="L394" s="172">
        <f>ROUND(SUM(H394:K394),3)</f>
        <v>0</v>
      </c>
      <c r="M394" s="504">
        <f>ROUND('2. Прогноз. Без корректировки'!M394,3)</f>
        <v>0</v>
      </c>
      <c r="N394" s="504">
        <f>ROUND('2. Прогноз. Без корректировки'!N394,3)</f>
        <v>0</v>
      </c>
      <c r="O394" s="504">
        <f>ROUND('2. Прогноз. Без корректировки'!O394,3)</f>
        <v>0</v>
      </c>
      <c r="P394" s="504">
        <f>ROUND('2. Прогноз. Без корректировки'!P394,3)</f>
        <v>0</v>
      </c>
      <c r="Q394" s="172">
        <f>ROUND(SUM(M394:P394),3)</f>
        <v>0</v>
      </c>
    </row>
    <row r="395" spans="1:17" ht="14.65" customHeight="1" outlineLevel="1" x14ac:dyDescent="0.25">
      <c r="A395" s="30" t="s">
        <v>9</v>
      </c>
      <c r="B395" s="485" t="s">
        <v>189</v>
      </c>
      <c r="C395" s="265">
        <f t="shared" ref="C395:Q395" si="88">ROUND(C396+C397-C398+C399,3)</f>
        <v>0</v>
      </c>
      <c r="D395" s="166">
        <f t="shared" si="88"/>
        <v>0</v>
      </c>
      <c r="E395" s="166">
        <f t="shared" si="88"/>
        <v>0</v>
      </c>
      <c r="F395" s="167">
        <f t="shared" si="88"/>
        <v>0</v>
      </c>
      <c r="G395" s="244">
        <f t="shared" si="88"/>
        <v>0</v>
      </c>
      <c r="H395" s="165">
        <f t="shared" si="88"/>
        <v>0</v>
      </c>
      <c r="I395" s="166">
        <f t="shared" si="88"/>
        <v>0</v>
      </c>
      <c r="J395" s="166">
        <f t="shared" si="88"/>
        <v>0</v>
      </c>
      <c r="K395" s="167">
        <f t="shared" si="88"/>
        <v>0</v>
      </c>
      <c r="L395" s="244">
        <f t="shared" si="88"/>
        <v>0</v>
      </c>
      <c r="M395" s="165">
        <f t="shared" si="88"/>
        <v>0</v>
      </c>
      <c r="N395" s="166">
        <f t="shared" si="88"/>
        <v>0</v>
      </c>
      <c r="O395" s="166">
        <f t="shared" si="88"/>
        <v>0</v>
      </c>
      <c r="P395" s="168">
        <f t="shared" si="88"/>
        <v>0</v>
      </c>
      <c r="Q395" s="244">
        <f t="shared" si="88"/>
        <v>0</v>
      </c>
    </row>
    <row r="396" spans="1:17" s="25" customFormat="1" ht="28.15" customHeight="1" outlineLevel="3" x14ac:dyDescent="0.25">
      <c r="A396" s="31" t="s">
        <v>110</v>
      </c>
      <c r="B396" s="486" t="s">
        <v>189</v>
      </c>
      <c r="C396" s="267">
        <f>ROUND('1. Статистика'!N210,3)</f>
        <v>0</v>
      </c>
      <c r="D396" s="181">
        <f>ROUND('1. Статистика'!O210,3)</f>
        <v>0</v>
      </c>
      <c r="E396" s="181">
        <f>ROUND('1. Статистика'!P210,3)</f>
        <v>0</v>
      </c>
      <c r="F396" s="182">
        <f>ROUND('1. Статистика'!Q210,3)</f>
        <v>0</v>
      </c>
      <c r="G396" s="172">
        <f>ROUND(SUM(C396:F396),3)</f>
        <v>0</v>
      </c>
      <c r="H396" s="180">
        <f>ROUND(C395,3)</f>
        <v>0</v>
      </c>
      <c r="I396" s="181">
        <f>ROUND(D395,3)</f>
        <v>0</v>
      </c>
      <c r="J396" s="181">
        <f>ROUND(E395,3)</f>
        <v>0</v>
      </c>
      <c r="K396" s="182">
        <f>ROUND(F395,3)</f>
        <v>0</v>
      </c>
      <c r="L396" s="172">
        <f>ROUND(SUM(H396:K396),3)</f>
        <v>0</v>
      </c>
      <c r="M396" s="180">
        <f>ROUND(H395,3)</f>
        <v>0</v>
      </c>
      <c r="N396" s="181">
        <f>ROUND(I395,3)</f>
        <v>0</v>
      </c>
      <c r="O396" s="181">
        <f>ROUND(J395,3)</f>
        <v>0</v>
      </c>
      <c r="P396" s="183">
        <f>ROUND(K395,3)</f>
        <v>0</v>
      </c>
      <c r="Q396" s="172">
        <f>ROUND(SUM(M396:P396),3)</f>
        <v>0</v>
      </c>
    </row>
    <row r="397" spans="1:17" s="25" customFormat="1" ht="42.6" customHeight="1" outlineLevel="3" x14ac:dyDescent="0.25">
      <c r="A397" s="31" t="s">
        <v>111</v>
      </c>
      <c r="B397" s="486" t="s">
        <v>189</v>
      </c>
      <c r="C397" s="267">
        <f>ROUND('1. Статистика'!D97,3)</f>
        <v>0</v>
      </c>
      <c r="D397" s="181">
        <f>ROUND('1. Статистика'!E97,3)</f>
        <v>0</v>
      </c>
      <c r="E397" s="181">
        <f>ROUND('1. Статистика'!F97,3)</f>
        <v>0</v>
      </c>
      <c r="F397" s="182">
        <f>ROUND('1. Статистика'!G97,3)</f>
        <v>0</v>
      </c>
      <c r="G397" s="172">
        <f>ROUND(SUM(C397:F397),3)</f>
        <v>0</v>
      </c>
      <c r="H397" s="180">
        <f>ROUND('1. Статистика'!I97,3)</f>
        <v>0</v>
      </c>
      <c r="I397" s="181">
        <f>ROUND('1. Статистика'!J97,3)</f>
        <v>0</v>
      </c>
      <c r="J397" s="181">
        <f>ROUND('1. Статистика'!K97,3)</f>
        <v>0</v>
      </c>
      <c r="K397" s="182">
        <f>ROUND('1. Статистика'!L97,3)</f>
        <v>0</v>
      </c>
      <c r="L397" s="172">
        <f>ROUND(SUM(H397:K397),3)</f>
        <v>0</v>
      </c>
      <c r="M397" s="180">
        <f>ROUND('1. Статистика'!N97,3)</f>
        <v>0</v>
      </c>
      <c r="N397" s="181">
        <f>ROUND('1. Статистика'!O97,3)</f>
        <v>0</v>
      </c>
      <c r="O397" s="181">
        <f>ROUND('1. Статистика'!P97,3)</f>
        <v>0</v>
      </c>
      <c r="P397" s="183">
        <f>ROUND('1. Статистика'!Q97,3)</f>
        <v>0</v>
      </c>
      <c r="Q397" s="172">
        <f>ROUND(SUM(M397:P397),3)</f>
        <v>0</v>
      </c>
    </row>
    <row r="398" spans="1:17" s="25" customFormat="1" ht="28.15" customHeight="1" outlineLevel="3" x14ac:dyDescent="0.25">
      <c r="A398" s="31" t="s">
        <v>112</v>
      </c>
      <c r="B398" s="486" t="s">
        <v>189</v>
      </c>
      <c r="C398" s="503">
        <f>ROUND('2. Прогноз. Без корректировки'!C398,3)</f>
        <v>0</v>
      </c>
      <c r="D398" s="504">
        <f>ROUND('2. Прогноз. Без корректировки'!D398,3)</f>
        <v>0</v>
      </c>
      <c r="E398" s="504">
        <f>ROUND('2. Прогноз. Без корректировки'!E398,3)</f>
        <v>0</v>
      </c>
      <c r="F398" s="504">
        <f>ROUND('2. Прогноз. Без корректировки'!F398,3)</f>
        <v>0</v>
      </c>
      <c r="G398" s="172">
        <f>ROUND(SUM(C398:F398),3)</f>
        <v>0</v>
      </c>
      <c r="H398" s="504">
        <f>ROUND('2. Прогноз. Без корректировки'!H398,3)</f>
        <v>0</v>
      </c>
      <c r="I398" s="504">
        <f>ROUND('2. Прогноз. Без корректировки'!I398,3)</f>
        <v>0</v>
      </c>
      <c r="J398" s="504">
        <f>ROUND('2. Прогноз. Без корректировки'!J398,3)</f>
        <v>0</v>
      </c>
      <c r="K398" s="504">
        <f>ROUND('2. Прогноз. Без корректировки'!K398,3)</f>
        <v>0</v>
      </c>
      <c r="L398" s="172">
        <f>ROUND(SUM(H398:K398),3)</f>
        <v>0</v>
      </c>
      <c r="M398" s="504">
        <f>ROUND('2. Прогноз. Без корректировки'!M398,3)</f>
        <v>0</v>
      </c>
      <c r="N398" s="504">
        <f>ROUND('2. Прогноз. Без корректировки'!N398,3)</f>
        <v>0</v>
      </c>
      <c r="O398" s="504">
        <f>ROUND('2. Прогноз. Без корректировки'!O398,3)</f>
        <v>0</v>
      </c>
      <c r="P398" s="504">
        <f>ROUND('2. Прогноз. Без корректировки'!P398,3)</f>
        <v>0</v>
      </c>
      <c r="Q398" s="172">
        <f>ROUND(SUM(M398:P398),3)</f>
        <v>0</v>
      </c>
    </row>
    <row r="399" spans="1:17" s="25" customFormat="1" ht="28.15" customHeight="1" outlineLevel="3" x14ac:dyDescent="0.25">
      <c r="A399" s="31" t="s">
        <v>113</v>
      </c>
      <c r="B399" s="486" t="s">
        <v>189</v>
      </c>
      <c r="C399" s="503">
        <f>ROUND('2. Прогноз. Без корректировки'!C399,3)</f>
        <v>0</v>
      </c>
      <c r="D399" s="504">
        <f>ROUND('2. Прогноз. Без корректировки'!D399,3)</f>
        <v>0</v>
      </c>
      <c r="E399" s="504">
        <f>ROUND('2. Прогноз. Без корректировки'!E399,3)</f>
        <v>0</v>
      </c>
      <c r="F399" s="504">
        <f>ROUND('2. Прогноз. Без корректировки'!F399,3)</f>
        <v>0</v>
      </c>
      <c r="G399" s="172">
        <f>ROUND(SUM(C399:F399),3)</f>
        <v>0</v>
      </c>
      <c r="H399" s="504">
        <f>ROUND('2. Прогноз. Без корректировки'!H399,3)</f>
        <v>0</v>
      </c>
      <c r="I399" s="504">
        <f>ROUND('2. Прогноз. Без корректировки'!I399,3)</f>
        <v>0</v>
      </c>
      <c r="J399" s="504">
        <f>ROUND('2. Прогноз. Без корректировки'!J399,3)</f>
        <v>0</v>
      </c>
      <c r="K399" s="504">
        <f>ROUND('2. Прогноз. Без корректировки'!K399,3)</f>
        <v>0</v>
      </c>
      <c r="L399" s="172">
        <f>ROUND(SUM(H399:K399),3)</f>
        <v>0</v>
      </c>
      <c r="M399" s="504">
        <f>ROUND('2. Прогноз. Без корректировки'!M399,3)</f>
        <v>0</v>
      </c>
      <c r="N399" s="504">
        <f>ROUND('2. Прогноз. Без корректировки'!N399,3)</f>
        <v>0</v>
      </c>
      <c r="O399" s="504">
        <f>ROUND('2. Прогноз. Без корректировки'!O399,3)</f>
        <v>0</v>
      </c>
      <c r="P399" s="504">
        <f>ROUND('2. Прогноз. Без корректировки'!P399,3)</f>
        <v>0</v>
      </c>
      <c r="Q399" s="172">
        <f>ROUND(SUM(M399:P399),3)</f>
        <v>0</v>
      </c>
    </row>
    <row r="400" spans="1:17" ht="14.65" customHeight="1" outlineLevel="1" x14ac:dyDescent="0.25">
      <c r="A400" s="30" t="s">
        <v>10</v>
      </c>
      <c r="B400" s="485" t="s">
        <v>189</v>
      </c>
      <c r="C400" s="265">
        <f t="shared" ref="C400:Q400" si="89">ROUND(C401+C402-C403+C404,3)</f>
        <v>0</v>
      </c>
      <c r="D400" s="166">
        <f t="shared" si="89"/>
        <v>0</v>
      </c>
      <c r="E400" s="166">
        <f t="shared" si="89"/>
        <v>0</v>
      </c>
      <c r="F400" s="167">
        <f t="shared" si="89"/>
        <v>0</v>
      </c>
      <c r="G400" s="244">
        <f t="shared" si="89"/>
        <v>0</v>
      </c>
      <c r="H400" s="165">
        <f t="shared" si="89"/>
        <v>0</v>
      </c>
      <c r="I400" s="166">
        <f t="shared" si="89"/>
        <v>0</v>
      </c>
      <c r="J400" s="166">
        <f t="shared" si="89"/>
        <v>0</v>
      </c>
      <c r="K400" s="167">
        <f t="shared" si="89"/>
        <v>0</v>
      </c>
      <c r="L400" s="244">
        <f t="shared" si="89"/>
        <v>0</v>
      </c>
      <c r="M400" s="165">
        <f t="shared" si="89"/>
        <v>0</v>
      </c>
      <c r="N400" s="166">
        <f t="shared" si="89"/>
        <v>0</v>
      </c>
      <c r="O400" s="166">
        <f t="shared" si="89"/>
        <v>0</v>
      </c>
      <c r="P400" s="168">
        <f t="shared" si="89"/>
        <v>0</v>
      </c>
      <c r="Q400" s="244">
        <f t="shared" si="89"/>
        <v>0</v>
      </c>
    </row>
    <row r="401" spans="1:17" s="25" customFormat="1" ht="28.15" customHeight="1" outlineLevel="3" x14ac:dyDescent="0.25">
      <c r="A401" s="31" t="s">
        <v>110</v>
      </c>
      <c r="B401" s="486" t="s">
        <v>189</v>
      </c>
      <c r="C401" s="267">
        <f>ROUND('1. Статистика'!N211,3)</f>
        <v>0</v>
      </c>
      <c r="D401" s="181">
        <f>ROUND('1. Статистика'!O211,3)</f>
        <v>0</v>
      </c>
      <c r="E401" s="181">
        <f>ROUND('1. Статистика'!P211,3)</f>
        <v>0</v>
      </c>
      <c r="F401" s="182">
        <f>ROUND('1. Статистика'!Q211,3)</f>
        <v>0</v>
      </c>
      <c r="G401" s="172">
        <f>ROUND(SUM(C401:F401),3)</f>
        <v>0</v>
      </c>
      <c r="H401" s="180">
        <f>ROUND(C400,3)</f>
        <v>0</v>
      </c>
      <c r="I401" s="181">
        <f>ROUND(D400,3)</f>
        <v>0</v>
      </c>
      <c r="J401" s="181">
        <f>ROUND(E400,3)</f>
        <v>0</v>
      </c>
      <c r="K401" s="182">
        <f>ROUND(F400,3)</f>
        <v>0</v>
      </c>
      <c r="L401" s="172">
        <f>ROUND(SUM(H401:K401),3)</f>
        <v>0</v>
      </c>
      <c r="M401" s="180">
        <f>ROUND(H400,3)</f>
        <v>0</v>
      </c>
      <c r="N401" s="181">
        <f>ROUND(I400,3)</f>
        <v>0</v>
      </c>
      <c r="O401" s="181">
        <f>ROUND(J400,3)</f>
        <v>0</v>
      </c>
      <c r="P401" s="183">
        <f>ROUND(K400,3)</f>
        <v>0</v>
      </c>
      <c r="Q401" s="172">
        <f>ROUND(SUM(M401:P401),3)</f>
        <v>0</v>
      </c>
    </row>
    <row r="402" spans="1:17" s="25" customFormat="1" ht="42.6" customHeight="1" outlineLevel="3" x14ac:dyDescent="0.25">
      <c r="A402" s="31" t="s">
        <v>111</v>
      </c>
      <c r="B402" s="486" t="s">
        <v>189</v>
      </c>
      <c r="C402" s="267">
        <f>ROUND('1. Статистика'!D98,3)</f>
        <v>0</v>
      </c>
      <c r="D402" s="181">
        <f>ROUND('1. Статистика'!E98,3)</f>
        <v>0</v>
      </c>
      <c r="E402" s="181">
        <f>ROUND('1. Статистика'!F98,3)</f>
        <v>0</v>
      </c>
      <c r="F402" s="182">
        <f>ROUND('1. Статистика'!G98,3)</f>
        <v>0</v>
      </c>
      <c r="G402" s="172">
        <f>ROUND(SUM(C402:F402),3)</f>
        <v>0</v>
      </c>
      <c r="H402" s="180">
        <f>ROUND('1. Статистика'!I98,3)</f>
        <v>0</v>
      </c>
      <c r="I402" s="181">
        <f>ROUND('1. Статистика'!J98,3)</f>
        <v>0</v>
      </c>
      <c r="J402" s="181">
        <f>ROUND('1. Статистика'!K98,3)</f>
        <v>0</v>
      </c>
      <c r="K402" s="182">
        <f>ROUND('1. Статистика'!L98,3)</f>
        <v>0</v>
      </c>
      <c r="L402" s="172">
        <f>ROUND(SUM(H402:K402),3)</f>
        <v>0</v>
      </c>
      <c r="M402" s="180">
        <f>ROUND('1. Статистика'!N98,3)</f>
        <v>0</v>
      </c>
      <c r="N402" s="181">
        <f>ROUND('1. Статистика'!O98,3)</f>
        <v>0</v>
      </c>
      <c r="O402" s="181">
        <f>ROUND('1. Статистика'!P98,3)</f>
        <v>0</v>
      </c>
      <c r="P402" s="183">
        <f>ROUND('1. Статистика'!Q98,3)</f>
        <v>0</v>
      </c>
      <c r="Q402" s="172">
        <f>ROUND(SUM(M402:P402),3)</f>
        <v>0</v>
      </c>
    </row>
    <row r="403" spans="1:17" s="25" customFormat="1" ht="28.15" customHeight="1" outlineLevel="3" x14ac:dyDescent="0.25">
      <c r="A403" s="31" t="s">
        <v>112</v>
      </c>
      <c r="B403" s="486" t="s">
        <v>189</v>
      </c>
      <c r="C403" s="503">
        <f>ROUND('2. Прогноз. Без корректировки'!C403,3)</f>
        <v>0</v>
      </c>
      <c r="D403" s="504">
        <f>ROUND('2. Прогноз. Без корректировки'!D403,3)</f>
        <v>0</v>
      </c>
      <c r="E403" s="504">
        <f>ROUND('2. Прогноз. Без корректировки'!E403,3)</f>
        <v>0</v>
      </c>
      <c r="F403" s="504">
        <f>ROUND('2. Прогноз. Без корректировки'!F403,3)</f>
        <v>0</v>
      </c>
      <c r="G403" s="172">
        <f>ROUND(SUM(C403:F403),3)</f>
        <v>0</v>
      </c>
      <c r="H403" s="504">
        <f>ROUND('2. Прогноз. Без корректировки'!H403,3)</f>
        <v>0</v>
      </c>
      <c r="I403" s="504">
        <f>ROUND('2. Прогноз. Без корректировки'!I403,3)</f>
        <v>0</v>
      </c>
      <c r="J403" s="504">
        <f>ROUND('2. Прогноз. Без корректировки'!J403,3)</f>
        <v>0</v>
      </c>
      <c r="K403" s="504">
        <f>ROUND('2. Прогноз. Без корректировки'!K403,3)</f>
        <v>0</v>
      </c>
      <c r="L403" s="172">
        <f>ROUND(SUM(H403:K403),3)</f>
        <v>0</v>
      </c>
      <c r="M403" s="504">
        <f>ROUND('2. Прогноз. Без корректировки'!M403,3)</f>
        <v>0</v>
      </c>
      <c r="N403" s="504">
        <f>ROUND('2. Прогноз. Без корректировки'!N403,3)</f>
        <v>0</v>
      </c>
      <c r="O403" s="504">
        <f>ROUND('2. Прогноз. Без корректировки'!O403,3)</f>
        <v>0</v>
      </c>
      <c r="P403" s="504">
        <f>ROUND('2. Прогноз. Без корректировки'!P403,3)</f>
        <v>0</v>
      </c>
      <c r="Q403" s="172">
        <f>ROUND(SUM(M403:P403),3)</f>
        <v>0</v>
      </c>
    </row>
    <row r="404" spans="1:17" s="25" customFormat="1" ht="28.15" customHeight="1" outlineLevel="3" x14ac:dyDescent="0.25">
      <c r="A404" s="31" t="s">
        <v>113</v>
      </c>
      <c r="B404" s="486" t="s">
        <v>189</v>
      </c>
      <c r="C404" s="503">
        <f>ROUND('2. Прогноз. Без корректировки'!C404,3)</f>
        <v>0</v>
      </c>
      <c r="D404" s="504">
        <f>ROUND('2. Прогноз. Без корректировки'!D404,3)</f>
        <v>0</v>
      </c>
      <c r="E404" s="504">
        <f>ROUND('2. Прогноз. Без корректировки'!E404,3)</f>
        <v>0</v>
      </c>
      <c r="F404" s="504">
        <f>ROUND('2. Прогноз. Без корректировки'!F404,3)</f>
        <v>0</v>
      </c>
      <c r="G404" s="172">
        <f>ROUND(SUM(C404:F404),3)</f>
        <v>0</v>
      </c>
      <c r="H404" s="504">
        <f>ROUND('2. Прогноз. Без корректировки'!H404,3)</f>
        <v>0</v>
      </c>
      <c r="I404" s="504">
        <f>ROUND('2. Прогноз. Без корректировки'!I404,3)</f>
        <v>0</v>
      </c>
      <c r="J404" s="504">
        <f>ROUND('2. Прогноз. Без корректировки'!J404,3)</f>
        <v>0</v>
      </c>
      <c r="K404" s="504">
        <f>ROUND('2. Прогноз. Без корректировки'!K404,3)</f>
        <v>0</v>
      </c>
      <c r="L404" s="172">
        <f>ROUND(SUM(H404:K404),3)</f>
        <v>0</v>
      </c>
      <c r="M404" s="504">
        <f>ROUND('2. Прогноз. Без корректировки'!M404,3)</f>
        <v>0</v>
      </c>
      <c r="N404" s="504">
        <f>ROUND('2. Прогноз. Без корректировки'!N404,3)</f>
        <v>0</v>
      </c>
      <c r="O404" s="504">
        <f>ROUND('2. Прогноз. Без корректировки'!O404,3)</f>
        <v>0</v>
      </c>
      <c r="P404" s="504">
        <f>ROUND('2. Прогноз. Без корректировки'!P404,3)</f>
        <v>0</v>
      </c>
      <c r="Q404" s="172">
        <f>ROUND(SUM(M404:P404),3)</f>
        <v>0</v>
      </c>
    </row>
    <row r="405" spans="1:17" s="36" customFormat="1" x14ac:dyDescent="0.25">
      <c r="A405" s="254" t="s">
        <v>204</v>
      </c>
      <c r="B405" s="488" t="s">
        <v>189</v>
      </c>
      <c r="C405" s="264">
        <f t="shared" ref="C405:Q405" si="90">ROUND(C406+C408+C410+C412+C414+C416+C418+C420+C422+C424+C426,3)</f>
        <v>0</v>
      </c>
      <c r="D405" s="239">
        <f t="shared" si="90"/>
        <v>0.13100000000000001</v>
      </c>
      <c r="E405" s="239">
        <f t="shared" si="90"/>
        <v>0.36399999999999999</v>
      </c>
      <c r="F405" s="240">
        <f t="shared" si="90"/>
        <v>0.30499999999999999</v>
      </c>
      <c r="G405" s="160">
        <f t="shared" si="90"/>
        <v>0.8</v>
      </c>
      <c r="H405" s="238">
        <f t="shared" si="90"/>
        <v>0</v>
      </c>
      <c r="I405" s="239">
        <f t="shared" si="90"/>
        <v>0.13300000000000001</v>
      </c>
      <c r="J405" s="239">
        <f t="shared" si="90"/>
        <v>0.36</v>
      </c>
      <c r="K405" s="240">
        <f t="shared" si="90"/>
        <v>0.308</v>
      </c>
      <c r="L405" s="160">
        <f t="shared" si="90"/>
        <v>0.80100000000000005</v>
      </c>
      <c r="M405" s="238">
        <f t="shared" si="90"/>
        <v>0</v>
      </c>
      <c r="N405" s="239">
        <f t="shared" si="90"/>
        <v>0.13400000000000001</v>
      </c>
      <c r="O405" s="239">
        <f t="shared" si="90"/>
        <v>0.35899999999999999</v>
      </c>
      <c r="P405" s="241">
        <f t="shared" si="90"/>
        <v>0.309</v>
      </c>
      <c r="Q405" s="160">
        <f t="shared" si="90"/>
        <v>0.80200000000000005</v>
      </c>
    </row>
    <row r="406" spans="1:17" ht="14.65" customHeight="1" outlineLevel="1" x14ac:dyDescent="0.25">
      <c r="A406" s="32" t="s">
        <v>0</v>
      </c>
      <c r="B406" s="485" t="s">
        <v>189</v>
      </c>
      <c r="C406" s="265">
        <f>ROUND('2. Прогноз. Без корректировки'!C406,3)</f>
        <v>0</v>
      </c>
      <c r="D406" s="166">
        <f>ROUND('2. Прогноз. Без корректировки'!D406,3)</f>
        <v>0</v>
      </c>
      <c r="E406" s="166">
        <f>ROUND('2. Прогноз. Без корректировки'!E406,3)</f>
        <v>0</v>
      </c>
      <c r="F406" s="167">
        <f>ROUND('2. Прогноз. Без корректировки'!F406,3)</f>
        <v>0</v>
      </c>
      <c r="G406" s="244">
        <f>ROUND('2. Прогноз. Без корректировки'!G406,3)</f>
        <v>0</v>
      </c>
      <c r="H406" s="165">
        <f>ROUND('2. Прогноз. Без корректировки'!H406,3)</f>
        <v>0</v>
      </c>
      <c r="I406" s="166">
        <f>ROUND('2. Прогноз. Без корректировки'!I406,3)</f>
        <v>0</v>
      </c>
      <c r="J406" s="166">
        <f>ROUND('2. Прогноз. Без корректировки'!J406,3)</f>
        <v>0</v>
      </c>
      <c r="K406" s="167">
        <f>ROUND('2. Прогноз. Без корректировки'!K406,3)</f>
        <v>0</v>
      </c>
      <c r="L406" s="244">
        <f>ROUND('2. Прогноз. Без корректировки'!L406,3)</f>
        <v>0</v>
      </c>
      <c r="M406" s="165">
        <f>ROUND('2. Прогноз. Без корректировки'!M406,3)</f>
        <v>0</v>
      </c>
      <c r="N406" s="166">
        <f>ROUND('2. Прогноз. Без корректировки'!N406,3)</f>
        <v>0</v>
      </c>
      <c r="O406" s="166">
        <f>ROUND('2. Прогноз. Без корректировки'!O406,3)</f>
        <v>0</v>
      </c>
      <c r="P406" s="168">
        <f>ROUND('2. Прогноз. Без корректировки'!P406,3)</f>
        <v>0</v>
      </c>
      <c r="Q406" s="244">
        <f>ROUND('2. Прогноз. Без корректировки'!Q406,3)</f>
        <v>0</v>
      </c>
    </row>
    <row r="407" spans="1:17" s="25" customFormat="1" ht="14.65" customHeight="1" outlineLevel="2" x14ac:dyDescent="0.25">
      <c r="A407" s="33" t="s">
        <v>116</v>
      </c>
      <c r="B407" s="486" t="s">
        <v>190</v>
      </c>
      <c r="C407" s="266"/>
      <c r="D407" s="170"/>
      <c r="E407" s="170"/>
      <c r="F407" s="171"/>
      <c r="G407" s="502">
        <f>ROUND('2. Прогноз. Без корректировки'!G407,3)</f>
        <v>0</v>
      </c>
      <c r="H407" s="169"/>
      <c r="I407" s="170"/>
      <c r="J407" s="170"/>
      <c r="K407" s="171"/>
      <c r="L407" s="502">
        <f>ROUND('2. Прогноз. Без корректировки'!L407,3)</f>
        <v>0</v>
      </c>
      <c r="M407" s="169"/>
      <c r="N407" s="170"/>
      <c r="O407" s="170"/>
      <c r="P407" s="173"/>
      <c r="Q407" s="502">
        <f>ROUND('2. Прогноз. Без корректировки'!Q407,3)</f>
        <v>0</v>
      </c>
    </row>
    <row r="408" spans="1:17" ht="14.65" customHeight="1" outlineLevel="1" x14ac:dyDescent="0.25">
      <c r="A408" s="32" t="s">
        <v>1</v>
      </c>
      <c r="B408" s="485" t="s">
        <v>189</v>
      </c>
      <c r="C408" s="265">
        <f>ROUND('2. Прогноз. Без корректировки'!C408,3)</f>
        <v>0</v>
      </c>
      <c r="D408" s="166">
        <f>ROUND('2. Прогноз. Без корректировки'!D408,3)</f>
        <v>0</v>
      </c>
      <c r="E408" s="166">
        <f>ROUND('2. Прогноз. Без корректировки'!E408,3)</f>
        <v>0</v>
      </c>
      <c r="F408" s="167">
        <f>ROUND('2. Прогноз. Без корректировки'!F408,3)</f>
        <v>0</v>
      </c>
      <c r="G408" s="244">
        <f>ROUND('2. Прогноз. Без корректировки'!G408,3)</f>
        <v>0</v>
      </c>
      <c r="H408" s="165">
        <f>ROUND('2. Прогноз. Без корректировки'!H408,3)</f>
        <v>0</v>
      </c>
      <c r="I408" s="166">
        <f>ROUND('2. Прогноз. Без корректировки'!I408,3)</f>
        <v>0</v>
      </c>
      <c r="J408" s="166">
        <f>ROUND('2. Прогноз. Без корректировки'!J408,3)</f>
        <v>0</v>
      </c>
      <c r="K408" s="167">
        <f>ROUND('2. Прогноз. Без корректировки'!K408,3)</f>
        <v>0</v>
      </c>
      <c r="L408" s="244">
        <f>ROUND('2. Прогноз. Без корректировки'!L408,3)</f>
        <v>0</v>
      </c>
      <c r="M408" s="165">
        <f>ROUND('2. Прогноз. Без корректировки'!M408,3)</f>
        <v>0</v>
      </c>
      <c r="N408" s="166">
        <f>ROUND('2. Прогноз. Без корректировки'!N408,3)</f>
        <v>0</v>
      </c>
      <c r="O408" s="166">
        <f>ROUND('2. Прогноз. Без корректировки'!O408,3)</f>
        <v>0</v>
      </c>
      <c r="P408" s="168">
        <f>ROUND('2. Прогноз. Без корректировки'!P408,3)</f>
        <v>0</v>
      </c>
      <c r="Q408" s="244">
        <f>ROUND('2. Прогноз. Без корректировки'!Q408,3)</f>
        <v>0</v>
      </c>
    </row>
    <row r="409" spans="1:17" s="25" customFormat="1" ht="14.65" customHeight="1" outlineLevel="2" x14ac:dyDescent="0.25">
      <c r="A409" s="33" t="s">
        <v>116</v>
      </c>
      <c r="B409" s="486" t="s">
        <v>190</v>
      </c>
      <c r="C409" s="266"/>
      <c r="D409" s="170"/>
      <c r="E409" s="170"/>
      <c r="F409" s="171"/>
      <c r="G409" s="502">
        <f>ROUND('2. Прогноз. Без корректировки'!G409,3)</f>
        <v>0</v>
      </c>
      <c r="H409" s="169"/>
      <c r="I409" s="170"/>
      <c r="J409" s="170"/>
      <c r="K409" s="171"/>
      <c r="L409" s="502">
        <f>ROUND('2. Прогноз. Без корректировки'!L409,3)</f>
        <v>0</v>
      </c>
      <c r="M409" s="169"/>
      <c r="N409" s="170"/>
      <c r="O409" s="170"/>
      <c r="P409" s="173"/>
      <c r="Q409" s="502">
        <f>ROUND('2. Прогноз. Без корректировки'!Q409,3)</f>
        <v>0</v>
      </c>
    </row>
    <row r="410" spans="1:17" ht="14.65" customHeight="1" outlineLevel="1" x14ac:dyDescent="0.25">
      <c r="A410" s="32" t="s">
        <v>2</v>
      </c>
      <c r="B410" s="485" t="s">
        <v>189</v>
      </c>
      <c r="C410" s="265">
        <f>ROUND('2. Прогноз. Без корректировки'!C410,3)</f>
        <v>0</v>
      </c>
      <c r="D410" s="166">
        <f>ROUND('2. Прогноз. Без корректировки'!D410,3)</f>
        <v>0.03</v>
      </c>
      <c r="E410" s="166">
        <f>ROUND('2. Прогноз. Без корректировки'!E410,3)</f>
        <v>0.17899999999999999</v>
      </c>
      <c r="F410" s="167">
        <f>ROUND('2. Прогноз. Без корректировки'!F410,3)</f>
        <v>0.09</v>
      </c>
      <c r="G410" s="244">
        <f>ROUND('2. Прогноз. Без корректировки'!G410,3)</f>
        <v>0.29899999999999999</v>
      </c>
      <c r="H410" s="165">
        <f>ROUND('2. Прогноз. Без корректировки'!H410,3)</f>
        <v>0</v>
      </c>
      <c r="I410" s="166">
        <f>ROUND('2. Прогноз. Без корректировки'!I410,3)</f>
        <v>2.8000000000000001E-2</v>
      </c>
      <c r="J410" s="166">
        <f>ROUND('2. Прогноз. Без корректировки'!J410,3)</f>
        <v>0.16600000000000001</v>
      </c>
      <c r="K410" s="167">
        <f>ROUND('2. Прогноз. Без корректировки'!K410,3)</f>
        <v>8.3000000000000004E-2</v>
      </c>
      <c r="L410" s="244">
        <f>ROUND('2. Прогноз. Без корректировки'!L410,3)</f>
        <v>0.27700000000000002</v>
      </c>
      <c r="M410" s="165">
        <f>ROUND('2. Прогноз. Без корректировки'!M410,3)</f>
        <v>0</v>
      </c>
      <c r="N410" s="166">
        <f>ROUND('2. Прогноз. Без корректировки'!N410,3)</f>
        <v>2.8000000000000001E-2</v>
      </c>
      <c r="O410" s="166">
        <f>ROUND('2. Прогноз. Без корректировки'!O410,3)</f>
        <v>0.16400000000000001</v>
      </c>
      <c r="P410" s="168">
        <f>ROUND('2. Прогноз. Без корректировки'!P410,3)</f>
        <v>8.2000000000000003E-2</v>
      </c>
      <c r="Q410" s="244">
        <f>ROUND('2. Прогноз. Без корректировки'!Q410,3)</f>
        <v>0.27400000000000002</v>
      </c>
    </row>
    <row r="411" spans="1:17" s="25" customFormat="1" ht="14.65" customHeight="1" outlineLevel="2" x14ac:dyDescent="0.25">
      <c r="A411" s="33" t="s">
        <v>116</v>
      </c>
      <c r="B411" s="486" t="s">
        <v>190</v>
      </c>
      <c r="C411" s="266"/>
      <c r="D411" s="170"/>
      <c r="E411" s="170"/>
      <c r="F411" s="171"/>
      <c r="G411" s="502">
        <f>ROUND('2. Прогноз. Без корректировки'!G411,3)</f>
        <v>1E-3</v>
      </c>
      <c r="H411" s="169"/>
      <c r="I411" s="170"/>
      <c r="J411" s="170"/>
      <c r="K411" s="171"/>
      <c r="L411" s="502">
        <f>ROUND('2. Прогноз. Без корректировки'!L411,3)</f>
        <v>2E-3</v>
      </c>
      <c r="M411" s="169"/>
      <c r="N411" s="170"/>
      <c r="O411" s="170"/>
      <c r="P411" s="173"/>
      <c r="Q411" s="502">
        <f>ROUND('2. Прогноз. Без корректировки'!Q411,3)</f>
        <v>2E-3</v>
      </c>
    </row>
    <row r="412" spans="1:17" ht="14.65" customHeight="1" outlineLevel="1" x14ac:dyDescent="0.25">
      <c r="A412" s="32" t="s">
        <v>3</v>
      </c>
      <c r="B412" s="485" t="s">
        <v>189</v>
      </c>
      <c r="C412" s="265">
        <f>ROUND('2. Прогноз. Без корректировки'!C412,3)</f>
        <v>0</v>
      </c>
      <c r="D412" s="166">
        <f>ROUND('2. Прогноз. Без корректировки'!D412,3)</f>
        <v>0</v>
      </c>
      <c r="E412" s="166">
        <f>ROUND('2. Прогноз. Без корректировки'!E412,3)</f>
        <v>0</v>
      </c>
      <c r="F412" s="167">
        <f>ROUND('2. Прогноз. Без корректировки'!F412,3)</f>
        <v>0</v>
      </c>
      <c r="G412" s="244">
        <f>ROUND('2. Прогноз. Без корректировки'!G412,3)</f>
        <v>0</v>
      </c>
      <c r="H412" s="165">
        <f>ROUND('2. Прогноз. Без корректировки'!H412,3)</f>
        <v>0</v>
      </c>
      <c r="I412" s="166">
        <f>ROUND('2. Прогноз. Без корректировки'!I412,3)</f>
        <v>0</v>
      </c>
      <c r="J412" s="166">
        <f>ROUND('2. Прогноз. Без корректировки'!J412,3)</f>
        <v>0</v>
      </c>
      <c r="K412" s="167">
        <f>ROUND('2. Прогноз. Без корректировки'!K412,3)</f>
        <v>0</v>
      </c>
      <c r="L412" s="244">
        <f>ROUND('2. Прогноз. Без корректировки'!L412,3)</f>
        <v>0</v>
      </c>
      <c r="M412" s="165">
        <f>ROUND('2. Прогноз. Без корректировки'!M412,3)</f>
        <v>0</v>
      </c>
      <c r="N412" s="166">
        <f>ROUND('2. Прогноз. Без корректировки'!N412,3)</f>
        <v>0</v>
      </c>
      <c r="O412" s="166">
        <f>ROUND('2. Прогноз. Без корректировки'!O412,3)</f>
        <v>0</v>
      </c>
      <c r="P412" s="168">
        <f>ROUND('2. Прогноз. Без корректировки'!P412,3)</f>
        <v>0</v>
      </c>
      <c r="Q412" s="244">
        <f>ROUND('2. Прогноз. Без корректировки'!Q412,3)</f>
        <v>0</v>
      </c>
    </row>
    <row r="413" spans="1:17" s="25" customFormat="1" ht="14.65" customHeight="1" outlineLevel="2" x14ac:dyDescent="0.25">
      <c r="A413" s="33" t="s">
        <v>116</v>
      </c>
      <c r="B413" s="486" t="s">
        <v>190</v>
      </c>
      <c r="C413" s="266"/>
      <c r="D413" s="170"/>
      <c r="E413" s="170"/>
      <c r="F413" s="171"/>
      <c r="G413" s="502">
        <f>ROUND('2. Прогноз. Без корректировки'!G413,3)</f>
        <v>0</v>
      </c>
      <c r="H413" s="169"/>
      <c r="I413" s="170"/>
      <c r="J413" s="170"/>
      <c r="K413" s="171"/>
      <c r="L413" s="502">
        <f>ROUND('2. Прогноз. Без корректировки'!L413,3)</f>
        <v>0</v>
      </c>
      <c r="M413" s="169"/>
      <c r="N413" s="170"/>
      <c r="O413" s="170"/>
      <c r="P413" s="173"/>
      <c r="Q413" s="502">
        <f>ROUND('2. Прогноз. Без корректировки'!Q413,3)</f>
        <v>0</v>
      </c>
    </row>
    <row r="414" spans="1:17" ht="14.65" customHeight="1" outlineLevel="1" x14ac:dyDescent="0.25">
      <c r="A414" s="32" t="s">
        <v>4</v>
      </c>
      <c r="B414" s="485" t="s">
        <v>189</v>
      </c>
      <c r="C414" s="265">
        <f>ROUND('2. Прогноз. Без корректировки'!C414,3)</f>
        <v>0</v>
      </c>
      <c r="D414" s="166">
        <f>ROUND('2. Прогноз. Без корректировки'!D414,3)</f>
        <v>0</v>
      </c>
      <c r="E414" s="166">
        <f>ROUND('2. Прогноз. Без корректировки'!E414,3)</f>
        <v>0</v>
      </c>
      <c r="F414" s="167">
        <f>ROUND('2. Прогноз. Без корректировки'!F414,3)</f>
        <v>0</v>
      </c>
      <c r="G414" s="244">
        <f>ROUND('2. Прогноз. Без корректировки'!G414,3)</f>
        <v>0</v>
      </c>
      <c r="H414" s="165">
        <f>ROUND('2. Прогноз. Без корректировки'!H414,3)</f>
        <v>0</v>
      </c>
      <c r="I414" s="166">
        <f>ROUND('2. Прогноз. Без корректировки'!I414,3)</f>
        <v>0</v>
      </c>
      <c r="J414" s="166">
        <f>ROUND('2. Прогноз. Без корректировки'!J414,3)</f>
        <v>0</v>
      </c>
      <c r="K414" s="167">
        <f>ROUND('2. Прогноз. Без корректировки'!K414,3)</f>
        <v>0</v>
      </c>
      <c r="L414" s="244">
        <f>ROUND('2. Прогноз. Без корректировки'!L414,3)</f>
        <v>0</v>
      </c>
      <c r="M414" s="165">
        <f>ROUND('2. Прогноз. Без корректировки'!M414,3)</f>
        <v>0</v>
      </c>
      <c r="N414" s="166">
        <f>ROUND('2. Прогноз. Без корректировки'!N414,3)</f>
        <v>0</v>
      </c>
      <c r="O414" s="166">
        <f>ROUND('2. Прогноз. Без корректировки'!O414,3)</f>
        <v>0</v>
      </c>
      <c r="P414" s="168">
        <f>ROUND('2. Прогноз. Без корректировки'!P414,3)</f>
        <v>0</v>
      </c>
      <c r="Q414" s="244">
        <f>ROUND('2. Прогноз. Без корректировки'!Q414,3)</f>
        <v>0</v>
      </c>
    </row>
    <row r="415" spans="1:17" s="25" customFormat="1" ht="14.65" customHeight="1" outlineLevel="2" x14ac:dyDescent="0.25">
      <c r="A415" s="33" t="s">
        <v>116</v>
      </c>
      <c r="B415" s="486" t="s">
        <v>190</v>
      </c>
      <c r="C415" s="266"/>
      <c r="D415" s="170"/>
      <c r="E415" s="170"/>
      <c r="F415" s="171"/>
      <c r="G415" s="502">
        <f>ROUND('2. Прогноз. Без корректировки'!G415,3)</f>
        <v>0</v>
      </c>
      <c r="H415" s="169"/>
      <c r="I415" s="170"/>
      <c r="J415" s="170"/>
      <c r="K415" s="171"/>
      <c r="L415" s="502">
        <f>ROUND('2. Прогноз. Без корректировки'!L415,3)</f>
        <v>0</v>
      </c>
      <c r="M415" s="169"/>
      <c r="N415" s="170"/>
      <c r="O415" s="170"/>
      <c r="P415" s="173"/>
      <c r="Q415" s="502">
        <f>ROUND('2. Прогноз. Без корректировки'!Q415,3)</f>
        <v>0</v>
      </c>
    </row>
    <row r="416" spans="1:17" ht="14.65" customHeight="1" outlineLevel="1" x14ac:dyDescent="0.25">
      <c r="A416" s="32" t="s">
        <v>5</v>
      </c>
      <c r="B416" s="485" t="s">
        <v>189</v>
      </c>
      <c r="C416" s="265">
        <f>ROUND('2. Прогноз. Без корректировки'!C416,3)</f>
        <v>0</v>
      </c>
      <c r="D416" s="166">
        <f>ROUND('2. Прогноз. Без корректировки'!D416,3)</f>
        <v>0</v>
      </c>
      <c r="E416" s="166">
        <f>ROUND('2. Прогноз. Без корректировки'!E416,3)</f>
        <v>0</v>
      </c>
      <c r="F416" s="167">
        <f>ROUND('2. Прогноз. Без корректировки'!F416,3)</f>
        <v>0</v>
      </c>
      <c r="G416" s="244">
        <f>ROUND('2. Прогноз. Без корректировки'!G416,3)</f>
        <v>0</v>
      </c>
      <c r="H416" s="165">
        <f>ROUND('2. Прогноз. Без корректировки'!H416,3)</f>
        <v>0</v>
      </c>
      <c r="I416" s="166">
        <f>ROUND('2. Прогноз. Без корректировки'!I416,3)</f>
        <v>0</v>
      </c>
      <c r="J416" s="166">
        <f>ROUND('2. Прогноз. Без корректировки'!J416,3)</f>
        <v>0</v>
      </c>
      <c r="K416" s="167">
        <f>ROUND('2. Прогноз. Без корректировки'!K416,3)</f>
        <v>0</v>
      </c>
      <c r="L416" s="244">
        <f>ROUND('2. Прогноз. Без корректировки'!L416,3)</f>
        <v>0</v>
      </c>
      <c r="M416" s="165">
        <f>ROUND('2. Прогноз. Без корректировки'!M416,3)</f>
        <v>0</v>
      </c>
      <c r="N416" s="166">
        <f>ROUND('2. Прогноз. Без корректировки'!N416,3)</f>
        <v>0</v>
      </c>
      <c r="O416" s="166">
        <f>ROUND('2. Прогноз. Без корректировки'!O416,3)</f>
        <v>0</v>
      </c>
      <c r="P416" s="168">
        <f>ROUND('2. Прогноз. Без корректировки'!P416,3)</f>
        <v>0</v>
      </c>
      <c r="Q416" s="244">
        <f>ROUND('2. Прогноз. Без корректировки'!Q416,3)</f>
        <v>0</v>
      </c>
    </row>
    <row r="417" spans="1:17" s="25" customFormat="1" ht="14.65" customHeight="1" outlineLevel="2" x14ac:dyDescent="0.25">
      <c r="A417" s="33" t="s">
        <v>116</v>
      </c>
      <c r="B417" s="486" t="s">
        <v>190</v>
      </c>
      <c r="C417" s="266"/>
      <c r="D417" s="170"/>
      <c r="E417" s="170"/>
      <c r="F417" s="171"/>
      <c r="G417" s="502">
        <f>ROUND('2. Прогноз. Без корректировки'!G417,3)</f>
        <v>0</v>
      </c>
      <c r="H417" s="169"/>
      <c r="I417" s="170"/>
      <c r="J417" s="170"/>
      <c r="K417" s="171"/>
      <c r="L417" s="502">
        <f>ROUND('2. Прогноз. Без корректировки'!L417,3)</f>
        <v>0</v>
      </c>
      <c r="M417" s="169"/>
      <c r="N417" s="170"/>
      <c r="O417" s="170"/>
      <c r="P417" s="173"/>
      <c r="Q417" s="502">
        <f>ROUND('2. Прогноз. Без корректировки'!Q417,3)</f>
        <v>0</v>
      </c>
    </row>
    <row r="418" spans="1:17" ht="14.65" customHeight="1" outlineLevel="1" x14ac:dyDescent="0.25">
      <c r="A418" s="32" t="s">
        <v>6</v>
      </c>
      <c r="B418" s="485" t="s">
        <v>189</v>
      </c>
      <c r="C418" s="265">
        <f>ROUND('2. Прогноз. Без корректировки'!C418,3)</f>
        <v>0</v>
      </c>
      <c r="D418" s="166">
        <f>ROUND('2. Прогноз. Без корректировки'!D418,3)</f>
        <v>0</v>
      </c>
      <c r="E418" s="166">
        <f>ROUND('2. Прогноз. Без корректировки'!E418,3)</f>
        <v>0</v>
      </c>
      <c r="F418" s="167">
        <f>ROUND('2. Прогноз. Без корректировки'!F418,3)</f>
        <v>0</v>
      </c>
      <c r="G418" s="244">
        <f>ROUND('2. Прогноз. Без корректировки'!G418,3)</f>
        <v>0</v>
      </c>
      <c r="H418" s="165">
        <f>ROUND('2. Прогноз. Без корректировки'!H418,3)</f>
        <v>0</v>
      </c>
      <c r="I418" s="166">
        <f>ROUND('2. Прогноз. Без корректировки'!I418,3)</f>
        <v>0</v>
      </c>
      <c r="J418" s="166">
        <f>ROUND('2. Прогноз. Без корректировки'!J418,3)</f>
        <v>0</v>
      </c>
      <c r="K418" s="167">
        <f>ROUND('2. Прогноз. Без корректировки'!K418,3)</f>
        <v>0</v>
      </c>
      <c r="L418" s="244">
        <f>ROUND('2. Прогноз. Без корректировки'!L418,3)</f>
        <v>0</v>
      </c>
      <c r="M418" s="165">
        <f>ROUND('2. Прогноз. Без корректировки'!M418,3)</f>
        <v>0</v>
      </c>
      <c r="N418" s="166">
        <f>ROUND('2. Прогноз. Без корректировки'!N418,3)</f>
        <v>0</v>
      </c>
      <c r="O418" s="166">
        <f>ROUND('2. Прогноз. Без корректировки'!O418,3)</f>
        <v>0</v>
      </c>
      <c r="P418" s="168">
        <f>ROUND('2. Прогноз. Без корректировки'!P418,3)</f>
        <v>0</v>
      </c>
      <c r="Q418" s="244">
        <f>ROUND('2. Прогноз. Без корректировки'!Q418,3)</f>
        <v>0</v>
      </c>
    </row>
    <row r="419" spans="1:17" s="25" customFormat="1" ht="14.65" customHeight="1" outlineLevel="2" x14ac:dyDescent="0.25">
      <c r="A419" s="33" t="s">
        <v>116</v>
      </c>
      <c r="B419" s="486" t="s">
        <v>190</v>
      </c>
      <c r="C419" s="266"/>
      <c r="D419" s="170"/>
      <c r="E419" s="170"/>
      <c r="F419" s="171"/>
      <c r="G419" s="502">
        <f>ROUND('2. Прогноз. Без корректировки'!G419,3)</f>
        <v>0</v>
      </c>
      <c r="H419" s="169"/>
      <c r="I419" s="170"/>
      <c r="J419" s="170"/>
      <c r="K419" s="171"/>
      <c r="L419" s="502">
        <f>ROUND('2. Прогноз. Без корректировки'!L419,3)</f>
        <v>0</v>
      </c>
      <c r="M419" s="169"/>
      <c r="N419" s="170"/>
      <c r="O419" s="170"/>
      <c r="P419" s="173"/>
      <c r="Q419" s="502">
        <f>ROUND('2. Прогноз. Без корректировки'!Q419,3)</f>
        <v>0</v>
      </c>
    </row>
    <row r="420" spans="1:17" ht="14.65" customHeight="1" outlineLevel="1" x14ac:dyDescent="0.25">
      <c r="A420" s="32" t="s">
        <v>7</v>
      </c>
      <c r="B420" s="485" t="s">
        <v>189</v>
      </c>
      <c r="C420" s="265">
        <f>ROUND('2. Прогноз. Без корректировки'!C420,3)</f>
        <v>0</v>
      </c>
      <c r="D420" s="166">
        <f>ROUND('2. Прогноз. Без корректировки'!D420,3)</f>
        <v>0.10100000000000001</v>
      </c>
      <c r="E420" s="166">
        <f>ROUND('2. Прогноз. Без корректировки'!E420,3)</f>
        <v>0.185</v>
      </c>
      <c r="F420" s="167">
        <f>ROUND('2. Прогноз. Без корректировки'!F420,3)</f>
        <v>0.215</v>
      </c>
      <c r="G420" s="244">
        <f>ROUND('2. Прогноз. Без корректировки'!G420,3)</f>
        <v>0.501</v>
      </c>
      <c r="H420" s="165">
        <f>ROUND('2. Прогноз. Без корректировки'!H420,3)</f>
        <v>0</v>
      </c>
      <c r="I420" s="166">
        <f>ROUND('2. Прогноз. Без корректировки'!I420,3)</f>
        <v>0.105</v>
      </c>
      <c r="J420" s="166">
        <f>ROUND('2. Прогноз. Без корректировки'!J420,3)</f>
        <v>0.19400000000000001</v>
      </c>
      <c r="K420" s="167">
        <f>ROUND('2. Прогноз. Без корректировки'!K420,3)</f>
        <v>0.22500000000000001</v>
      </c>
      <c r="L420" s="244">
        <f>ROUND('2. Прогноз. Без корректировки'!L420,3)</f>
        <v>0.52400000000000002</v>
      </c>
      <c r="M420" s="165">
        <f>ROUND('2. Прогноз. Без корректировки'!M420,3)</f>
        <v>0</v>
      </c>
      <c r="N420" s="166">
        <f>ROUND('2. Прогноз. Без корректировки'!N420,3)</f>
        <v>0.106</v>
      </c>
      <c r="O420" s="166">
        <f>ROUND('2. Прогноз. Без корректировки'!O420,3)</f>
        <v>0.19500000000000001</v>
      </c>
      <c r="P420" s="168">
        <f>ROUND('2. Прогноз. Без корректировки'!P420,3)</f>
        <v>0.22700000000000001</v>
      </c>
      <c r="Q420" s="244">
        <f>ROUND('2. Прогноз. Без корректировки'!Q420,3)</f>
        <v>0.52800000000000002</v>
      </c>
    </row>
    <row r="421" spans="1:17" s="25" customFormat="1" ht="14.65" customHeight="1" outlineLevel="2" x14ac:dyDescent="0.25">
      <c r="A421" s="33" t="s">
        <v>116</v>
      </c>
      <c r="B421" s="486" t="s">
        <v>190</v>
      </c>
      <c r="C421" s="266"/>
      <c r="D421" s="170"/>
      <c r="E421" s="170"/>
      <c r="F421" s="171"/>
      <c r="G421" s="502">
        <f>ROUND('2. Прогноз. Без корректировки'!G421,3)</f>
        <v>1.2999999999999999E-2</v>
      </c>
      <c r="H421" s="169"/>
      <c r="I421" s="170"/>
      <c r="J421" s="170"/>
      <c r="K421" s="171"/>
      <c r="L421" s="502">
        <f>ROUND('2. Прогноз. Без корректировки'!L421,3)</f>
        <v>1.7000000000000001E-2</v>
      </c>
      <c r="M421" s="169"/>
      <c r="N421" s="170"/>
      <c r="O421" s="170"/>
      <c r="P421" s="173"/>
      <c r="Q421" s="502">
        <f>ROUND('2. Прогноз. Без корректировки'!Q421,3)</f>
        <v>2.5000000000000001E-2</v>
      </c>
    </row>
    <row r="422" spans="1:17" ht="14.65" customHeight="1" outlineLevel="1" x14ac:dyDescent="0.25">
      <c r="A422" s="32" t="s">
        <v>8</v>
      </c>
      <c r="B422" s="485" t="s">
        <v>189</v>
      </c>
      <c r="C422" s="265">
        <f>ROUND('2. Прогноз. Без корректировки'!C422,3)</f>
        <v>0</v>
      </c>
      <c r="D422" s="166">
        <f>ROUND('2. Прогноз. Без корректировки'!D422,3)</f>
        <v>0</v>
      </c>
      <c r="E422" s="166">
        <f>ROUND('2. Прогноз. Без корректировки'!E422,3)</f>
        <v>0</v>
      </c>
      <c r="F422" s="167">
        <f>ROUND('2. Прогноз. Без корректировки'!F422,3)</f>
        <v>0</v>
      </c>
      <c r="G422" s="244">
        <f>ROUND('2. Прогноз. Без корректировки'!G422,3)</f>
        <v>0</v>
      </c>
      <c r="H422" s="165">
        <f>ROUND('2. Прогноз. Без корректировки'!H422,3)</f>
        <v>0</v>
      </c>
      <c r="I422" s="166">
        <f>ROUND('2. Прогноз. Без корректировки'!I422,3)</f>
        <v>0</v>
      </c>
      <c r="J422" s="166">
        <f>ROUND('2. Прогноз. Без корректировки'!J422,3)</f>
        <v>0</v>
      </c>
      <c r="K422" s="167">
        <f>ROUND('2. Прогноз. Без корректировки'!K422,3)</f>
        <v>0</v>
      </c>
      <c r="L422" s="244">
        <f>ROUND('2. Прогноз. Без корректировки'!L422,3)</f>
        <v>0</v>
      </c>
      <c r="M422" s="165">
        <f>ROUND('2. Прогноз. Без корректировки'!M422,3)</f>
        <v>0</v>
      </c>
      <c r="N422" s="166">
        <f>ROUND('2. Прогноз. Без корректировки'!N422,3)</f>
        <v>0</v>
      </c>
      <c r="O422" s="166">
        <f>ROUND('2. Прогноз. Без корректировки'!O422,3)</f>
        <v>0</v>
      </c>
      <c r="P422" s="168">
        <f>ROUND('2. Прогноз. Без корректировки'!P422,3)</f>
        <v>0</v>
      </c>
      <c r="Q422" s="244">
        <f>ROUND('2. Прогноз. Без корректировки'!Q422,3)</f>
        <v>0</v>
      </c>
    </row>
    <row r="423" spans="1:17" s="25" customFormat="1" ht="14.65" customHeight="1" outlineLevel="2" x14ac:dyDescent="0.25">
      <c r="A423" s="33" t="s">
        <v>116</v>
      </c>
      <c r="B423" s="486" t="s">
        <v>190</v>
      </c>
      <c r="C423" s="266"/>
      <c r="D423" s="170"/>
      <c r="E423" s="170"/>
      <c r="F423" s="171"/>
      <c r="G423" s="502">
        <f>ROUND('2. Прогноз. Без корректировки'!G423,3)</f>
        <v>0</v>
      </c>
      <c r="H423" s="169"/>
      <c r="I423" s="170"/>
      <c r="J423" s="170"/>
      <c r="K423" s="171"/>
      <c r="L423" s="502">
        <f>ROUND('2. Прогноз. Без корректировки'!L423,3)</f>
        <v>0</v>
      </c>
      <c r="M423" s="169"/>
      <c r="N423" s="170"/>
      <c r="O423" s="170"/>
      <c r="P423" s="173"/>
      <c r="Q423" s="502">
        <f>ROUND('2. Прогноз. Без корректировки'!Q423,3)</f>
        <v>0</v>
      </c>
    </row>
    <row r="424" spans="1:17" ht="14.65" customHeight="1" outlineLevel="1" x14ac:dyDescent="0.25">
      <c r="A424" s="32" t="s">
        <v>9</v>
      </c>
      <c r="B424" s="485" t="s">
        <v>189</v>
      </c>
      <c r="C424" s="265">
        <f>ROUND('2. Прогноз. Без корректировки'!C424,3)</f>
        <v>0</v>
      </c>
      <c r="D424" s="166">
        <f>ROUND('2. Прогноз. Без корректировки'!D424,3)</f>
        <v>0</v>
      </c>
      <c r="E424" s="166">
        <f>ROUND('2. Прогноз. Без корректировки'!E424,3)</f>
        <v>0</v>
      </c>
      <c r="F424" s="167">
        <f>ROUND('2. Прогноз. Без корректировки'!F424,3)</f>
        <v>0</v>
      </c>
      <c r="G424" s="244">
        <f>ROUND('2. Прогноз. Без корректировки'!G424,3)</f>
        <v>0</v>
      </c>
      <c r="H424" s="165">
        <f>ROUND('2. Прогноз. Без корректировки'!H424,3)</f>
        <v>0</v>
      </c>
      <c r="I424" s="166">
        <f>ROUND('2. Прогноз. Без корректировки'!I424,3)</f>
        <v>0</v>
      </c>
      <c r="J424" s="166">
        <f>ROUND('2. Прогноз. Без корректировки'!J424,3)</f>
        <v>0</v>
      </c>
      <c r="K424" s="167">
        <f>ROUND('2. Прогноз. Без корректировки'!K424,3)</f>
        <v>0</v>
      </c>
      <c r="L424" s="244">
        <f>ROUND('2. Прогноз. Без корректировки'!L424,3)</f>
        <v>0</v>
      </c>
      <c r="M424" s="165">
        <f>ROUND('2. Прогноз. Без корректировки'!M424,3)</f>
        <v>0</v>
      </c>
      <c r="N424" s="166">
        <f>ROUND('2. Прогноз. Без корректировки'!N424,3)</f>
        <v>0</v>
      </c>
      <c r="O424" s="166">
        <f>ROUND('2. Прогноз. Без корректировки'!O424,3)</f>
        <v>0</v>
      </c>
      <c r="P424" s="168">
        <f>ROUND('2. Прогноз. Без корректировки'!P424,3)</f>
        <v>0</v>
      </c>
      <c r="Q424" s="244">
        <f>ROUND('2. Прогноз. Без корректировки'!Q424,3)</f>
        <v>0</v>
      </c>
    </row>
    <row r="425" spans="1:17" s="25" customFormat="1" ht="14.65" customHeight="1" outlineLevel="2" x14ac:dyDescent="0.25">
      <c r="A425" s="33" t="s">
        <v>116</v>
      </c>
      <c r="B425" s="486" t="s">
        <v>190</v>
      </c>
      <c r="C425" s="266"/>
      <c r="D425" s="170"/>
      <c r="E425" s="170"/>
      <c r="F425" s="171"/>
      <c r="G425" s="502">
        <f>ROUND('2. Прогноз. Без корректировки'!G425,3)</f>
        <v>0</v>
      </c>
      <c r="H425" s="169"/>
      <c r="I425" s="170"/>
      <c r="J425" s="170"/>
      <c r="K425" s="171"/>
      <c r="L425" s="502">
        <f>ROUND('2. Прогноз. Без корректировки'!L425,3)</f>
        <v>0</v>
      </c>
      <c r="M425" s="169"/>
      <c r="N425" s="170"/>
      <c r="O425" s="170"/>
      <c r="P425" s="173"/>
      <c r="Q425" s="502">
        <f>ROUND('2. Прогноз. Без корректировки'!Q425,3)</f>
        <v>0</v>
      </c>
    </row>
    <row r="426" spans="1:17" ht="14.65" customHeight="1" outlineLevel="1" x14ac:dyDescent="0.25">
      <c r="A426" s="32" t="s">
        <v>10</v>
      </c>
      <c r="B426" s="485" t="s">
        <v>189</v>
      </c>
      <c r="C426" s="265">
        <f>ROUND('2. Прогноз. Без корректировки'!C426,3)</f>
        <v>0</v>
      </c>
      <c r="D426" s="166">
        <f>ROUND('2. Прогноз. Без корректировки'!D426,3)</f>
        <v>0</v>
      </c>
      <c r="E426" s="166">
        <f>ROUND('2. Прогноз. Без корректировки'!E426,3)</f>
        <v>0</v>
      </c>
      <c r="F426" s="167">
        <f>ROUND('2. Прогноз. Без корректировки'!F426,3)</f>
        <v>0</v>
      </c>
      <c r="G426" s="244">
        <f>ROUND('2. Прогноз. Без корректировки'!G426,3)</f>
        <v>0</v>
      </c>
      <c r="H426" s="165">
        <f>ROUND('2. Прогноз. Без корректировки'!H426,3)</f>
        <v>0</v>
      </c>
      <c r="I426" s="166">
        <f>ROUND('2. Прогноз. Без корректировки'!I426,3)</f>
        <v>0</v>
      </c>
      <c r="J426" s="166">
        <f>ROUND('2. Прогноз. Без корректировки'!J426,3)</f>
        <v>0</v>
      </c>
      <c r="K426" s="167">
        <f>ROUND('2. Прогноз. Без корректировки'!K426,3)</f>
        <v>0</v>
      </c>
      <c r="L426" s="244">
        <f>ROUND('2. Прогноз. Без корректировки'!L426,3)</f>
        <v>0</v>
      </c>
      <c r="M426" s="165">
        <f>ROUND('2. Прогноз. Без корректировки'!M426,3)</f>
        <v>0</v>
      </c>
      <c r="N426" s="166">
        <f>ROUND('2. Прогноз. Без корректировки'!N426,3)</f>
        <v>0</v>
      </c>
      <c r="O426" s="166">
        <f>ROUND('2. Прогноз. Без корректировки'!O426,3)</f>
        <v>0</v>
      </c>
      <c r="P426" s="168">
        <f>ROUND('2. Прогноз. Без корректировки'!P426,3)</f>
        <v>0</v>
      </c>
      <c r="Q426" s="244">
        <f>ROUND('2. Прогноз. Без корректировки'!Q426,3)</f>
        <v>0</v>
      </c>
    </row>
    <row r="427" spans="1:17" s="25" customFormat="1" ht="14.65" customHeight="1" outlineLevel="2" x14ac:dyDescent="0.25">
      <c r="A427" s="33" t="s">
        <v>116</v>
      </c>
      <c r="B427" s="486" t="s">
        <v>190</v>
      </c>
      <c r="C427" s="266"/>
      <c r="D427" s="170"/>
      <c r="E427" s="170"/>
      <c r="F427" s="171"/>
      <c r="G427" s="502">
        <f>ROUND('2. Прогноз. Без корректировки'!G427,3)</f>
        <v>0</v>
      </c>
      <c r="H427" s="169"/>
      <c r="I427" s="170"/>
      <c r="J427" s="170"/>
      <c r="K427" s="171"/>
      <c r="L427" s="502">
        <f>ROUND('2. Прогноз. Без корректировки'!L427,3)</f>
        <v>0</v>
      </c>
      <c r="M427" s="169"/>
      <c r="N427" s="170"/>
      <c r="O427" s="170"/>
      <c r="P427" s="173"/>
      <c r="Q427" s="502">
        <f>ROUND('2. Прогноз. Без корректировки'!Q427,3)</f>
        <v>0</v>
      </c>
    </row>
    <row r="428" spans="1:17" s="36" customFormat="1" x14ac:dyDescent="0.25">
      <c r="A428" s="254" t="s">
        <v>205</v>
      </c>
      <c r="B428" s="488" t="s">
        <v>189</v>
      </c>
      <c r="C428" s="264">
        <f t="shared" ref="C428:Q428" si="91">ROUND(C429+C432+C435+C438+C441+C444+C447+C450+C453+C456+C459,3)</f>
        <v>199.875</v>
      </c>
      <c r="D428" s="239">
        <f t="shared" si="91"/>
        <v>95.283000000000001</v>
      </c>
      <c r="E428" s="239">
        <f t="shared" si="91"/>
        <v>99.19</v>
      </c>
      <c r="F428" s="240">
        <f t="shared" si="91"/>
        <v>92.545000000000002</v>
      </c>
      <c r="G428" s="160">
        <f t="shared" si="91"/>
        <v>486.89299999999997</v>
      </c>
      <c r="H428" s="238">
        <f t="shared" si="91"/>
        <v>188.49</v>
      </c>
      <c r="I428" s="239">
        <f t="shared" si="91"/>
        <v>90.269000000000005</v>
      </c>
      <c r="J428" s="239">
        <f t="shared" si="91"/>
        <v>96.866</v>
      </c>
      <c r="K428" s="240">
        <f t="shared" si="91"/>
        <v>93.873000000000005</v>
      </c>
      <c r="L428" s="160">
        <f t="shared" si="91"/>
        <v>469.49799999999999</v>
      </c>
      <c r="M428" s="238">
        <f t="shared" si="91"/>
        <v>186.5</v>
      </c>
      <c r="N428" s="239">
        <f t="shared" si="91"/>
        <v>89.869</v>
      </c>
      <c r="O428" s="239">
        <f t="shared" si="91"/>
        <v>95.953999999999994</v>
      </c>
      <c r="P428" s="241">
        <f t="shared" si="91"/>
        <v>96.203999999999994</v>
      </c>
      <c r="Q428" s="160">
        <f t="shared" si="91"/>
        <v>468.52699999999999</v>
      </c>
    </row>
    <row r="429" spans="1:17" ht="14.65" customHeight="1" outlineLevel="1" x14ac:dyDescent="0.25">
      <c r="A429" s="32" t="s">
        <v>0</v>
      </c>
      <c r="B429" s="485" t="s">
        <v>189</v>
      </c>
      <c r="C429" s="265">
        <f t="shared" ref="C429:Q429" si="92">ROUND(C430+C431,3)</f>
        <v>8.7309999999999999</v>
      </c>
      <c r="D429" s="166">
        <f t="shared" si="92"/>
        <v>49.252000000000002</v>
      </c>
      <c r="E429" s="166">
        <f t="shared" si="92"/>
        <v>21.01</v>
      </c>
      <c r="F429" s="167">
        <f t="shared" si="92"/>
        <v>39.659999999999997</v>
      </c>
      <c r="G429" s="244">
        <f t="shared" si="92"/>
        <v>118.65300000000001</v>
      </c>
      <c r="H429" s="165">
        <f t="shared" si="92"/>
        <v>3.7959999999999998</v>
      </c>
      <c r="I429" s="166">
        <f t="shared" si="92"/>
        <v>49.237000000000002</v>
      </c>
      <c r="J429" s="166">
        <f t="shared" si="92"/>
        <v>20.140999999999998</v>
      </c>
      <c r="K429" s="167">
        <f t="shared" si="92"/>
        <v>39.027999999999999</v>
      </c>
      <c r="L429" s="244">
        <f t="shared" si="92"/>
        <v>112.202</v>
      </c>
      <c r="M429" s="165">
        <f t="shared" si="92"/>
        <v>3.4969999999999999</v>
      </c>
      <c r="N429" s="166">
        <f t="shared" si="92"/>
        <v>48.962000000000003</v>
      </c>
      <c r="O429" s="166">
        <f t="shared" si="92"/>
        <v>19.966999999999999</v>
      </c>
      <c r="P429" s="168">
        <f t="shared" si="92"/>
        <v>41.74</v>
      </c>
      <c r="Q429" s="244">
        <f t="shared" si="92"/>
        <v>114.166</v>
      </c>
    </row>
    <row r="430" spans="1:17" s="25" customFormat="1" ht="14.65" customHeight="1" outlineLevel="2" x14ac:dyDescent="0.25">
      <c r="A430" s="33" t="s">
        <v>117</v>
      </c>
      <c r="B430" s="486" t="s">
        <v>189</v>
      </c>
      <c r="C430" s="267">
        <f>ROUND('1. Статистика'!N225,3)</f>
        <v>10.513</v>
      </c>
      <c r="D430" s="181">
        <f>ROUND('1. Статистика'!O225,3)</f>
        <v>49.252000000000002</v>
      </c>
      <c r="E430" s="181">
        <f>ROUND('1. Статистика'!P225,3)</f>
        <v>22.844000000000001</v>
      </c>
      <c r="F430" s="182">
        <f>ROUND('1. Статистика'!Q225,3)</f>
        <v>41.74</v>
      </c>
      <c r="G430" s="172">
        <f>ROUND(SUM(C430:F430),3)</f>
        <v>124.349</v>
      </c>
      <c r="H430" s="180">
        <f>ROUND(C429,3)</f>
        <v>8.7309999999999999</v>
      </c>
      <c r="I430" s="180">
        <f>ROUND(D429,3)</f>
        <v>49.252000000000002</v>
      </c>
      <c r="J430" s="180">
        <f>ROUND(E429,3)</f>
        <v>21.01</v>
      </c>
      <c r="K430" s="180">
        <f>ROUND(F429,3)</f>
        <v>39.659999999999997</v>
      </c>
      <c r="L430" s="172">
        <f>ROUND(SUM(H430:K430),3)</f>
        <v>118.65300000000001</v>
      </c>
      <c r="M430" s="180">
        <f>ROUND(H429,3)</f>
        <v>3.7959999999999998</v>
      </c>
      <c r="N430" s="180">
        <f>ROUND(I429,3)</f>
        <v>49.237000000000002</v>
      </c>
      <c r="O430" s="180">
        <f>ROUND(J429,3)</f>
        <v>20.140999999999998</v>
      </c>
      <c r="P430" s="180">
        <f>ROUND(K429,3)</f>
        <v>39.027999999999999</v>
      </c>
      <c r="Q430" s="172">
        <f>ROUND(SUM(M430:P430),3)</f>
        <v>112.202</v>
      </c>
    </row>
    <row r="431" spans="1:17" s="25" customFormat="1" ht="14.65" customHeight="1" outlineLevel="2" x14ac:dyDescent="0.25">
      <c r="A431" s="33" t="s">
        <v>118</v>
      </c>
      <c r="B431" s="486" t="s">
        <v>189</v>
      </c>
      <c r="C431" s="503">
        <f>ROUND('1. Статистика'!C511-C430,3)</f>
        <v>-1.782</v>
      </c>
      <c r="D431" s="504">
        <f>ROUND('1. Статистика'!D511-D430,3)</f>
        <v>0</v>
      </c>
      <c r="E431" s="504">
        <f>ROUND('1. Статистика'!E511-E430,3)</f>
        <v>-1.8340000000000001</v>
      </c>
      <c r="F431" s="504">
        <f>ROUND('1. Статистика'!F511-F430,3)</f>
        <v>-2.08</v>
      </c>
      <c r="G431" s="172">
        <f>ROUND(SUM(C431:F431),3)</f>
        <v>-5.6959999999999997</v>
      </c>
      <c r="H431" s="504">
        <f>ROUND('1. Статистика'!G511-H430,3)</f>
        <v>-4.9349999999999996</v>
      </c>
      <c r="I431" s="504">
        <f>ROUND('1. Статистика'!H511-I430,3)</f>
        <v>-1.4999999999999999E-2</v>
      </c>
      <c r="J431" s="504">
        <f>ROUND('1. Статистика'!I511-J430,3)</f>
        <v>-0.86899999999999999</v>
      </c>
      <c r="K431" s="504">
        <f>ROUND('1. Статистика'!J511-K430,3)</f>
        <v>-0.63200000000000001</v>
      </c>
      <c r="L431" s="172">
        <f>ROUND(SUM(H431:K431),3)</f>
        <v>-6.4509999999999996</v>
      </c>
      <c r="M431" s="504">
        <f>ROUND('1. Статистика'!K511-M430,3)</f>
        <v>-0.29899999999999999</v>
      </c>
      <c r="N431" s="504">
        <f>ROUND('1. Статистика'!L511-N430,3)</f>
        <v>-0.27500000000000002</v>
      </c>
      <c r="O431" s="504">
        <f>ROUND('1. Статистика'!M511-O430,3)</f>
        <v>-0.17399999999999999</v>
      </c>
      <c r="P431" s="504">
        <f>ROUND('1. Статистика'!N511-P430,3)</f>
        <v>2.7120000000000002</v>
      </c>
      <c r="Q431" s="172">
        <f>ROUND(SUM(M431:P431),3)</f>
        <v>1.964</v>
      </c>
    </row>
    <row r="432" spans="1:17" ht="14.65" customHeight="1" outlineLevel="1" x14ac:dyDescent="0.25">
      <c r="A432" s="32" t="s">
        <v>1</v>
      </c>
      <c r="B432" s="485" t="s">
        <v>189</v>
      </c>
      <c r="C432" s="265">
        <f t="shared" ref="C432:Q432" si="93">ROUND(C433+C434,3)</f>
        <v>0</v>
      </c>
      <c r="D432" s="166">
        <f t="shared" si="93"/>
        <v>5.7649999999999997</v>
      </c>
      <c r="E432" s="166">
        <f t="shared" si="93"/>
        <v>1.498</v>
      </c>
      <c r="F432" s="167">
        <f t="shared" si="93"/>
        <v>22.251999999999999</v>
      </c>
      <c r="G432" s="244">
        <f t="shared" si="93"/>
        <v>29.515000000000001</v>
      </c>
      <c r="H432" s="165">
        <f t="shared" si="93"/>
        <v>0</v>
      </c>
      <c r="I432" s="166">
        <f t="shared" si="93"/>
        <v>5.7649999999999997</v>
      </c>
      <c r="J432" s="166">
        <f t="shared" si="93"/>
        <v>1.498</v>
      </c>
      <c r="K432" s="167">
        <f t="shared" si="93"/>
        <v>22.253</v>
      </c>
      <c r="L432" s="244">
        <f t="shared" si="93"/>
        <v>29.515999999999998</v>
      </c>
      <c r="M432" s="165">
        <f t="shared" si="93"/>
        <v>0</v>
      </c>
      <c r="N432" s="166">
        <f t="shared" si="93"/>
        <v>5.64</v>
      </c>
      <c r="O432" s="166">
        <f t="shared" si="93"/>
        <v>1.423</v>
      </c>
      <c r="P432" s="168">
        <f t="shared" si="93"/>
        <v>22.137</v>
      </c>
      <c r="Q432" s="244">
        <f t="shared" si="93"/>
        <v>29.2</v>
      </c>
    </row>
    <row r="433" spans="1:17" s="25" customFormat="1" ht="14.65" customHeight="1" outlineLevel="2" x14ac:dyDescent="0.25">
      <c r="A433" s="33" t="s">
        <v>117</v>
      </c>
      <c r="B433" s="486" t="s">
        <v>189</v>
      </c>
      <c r="C433" s="267">
        <f>ROUND('1. Статистика'!N226,3)</f>
        <v>0.997</v>
      </c>
      <c r="D433" s="181">
        <f>ROUND('1. Статистика'!O226,3)</f>
        <v>5.97</v>
      </c>
      <c r="E433" s="181">
        <f>ROUND('1. Статистика'!P226,3)</f>
        <v>1.657</v>
      </c>
      <c r="F433" s="182">
        <f>ROUND('1. Статистика'!Q226,3)</f>
        <v>28.463000000000001</v>
      </c>
      <c r="G433" s="172">
        <f>ROUND(SUM(C433:F433),3)</f>
        <v>37.087000000000003</v>
      </c>
      <c r="H433" s="180">
        <f>ROUND(C432,3)</f>
        <v>0</v>
      </c>
      <c r="I433" s="180">
        <f>ROUND(D432,3)</f>
        <v>5.7649999999999997</v>
      </c>
      <c r="J433" s="180">
        <f>ROUND(E432,3)</f>
        <v>1.498</v>
      </c>
      <c r="K433" s="180">
        <f>ROUND(F432,3)</f>
        <v>22.251999999999999</v>
      </c>
      <c r="L433" s="172">
        <f>ROUND(SUM(H433:K433),3)</f>
        <v>29.515000000000001</v>
      </c>
      <c r="M433" s="180">
        <f>ROUND(H432,3)</f>
        <v>0</v>
      </c>
      <c r="N433" s="180">
        <f>ROUND(I432,3)</f>
        <v>5.7649999999999997</v>
      </c>
      <c r="O433" s="180">
        <f>ROUND(J432,3)</f>
        <v>1.498</v>
      </c>
      <c r="P433" s="180">
        <f>ROUND(K432,3)</f>
        <v>22.253</v>
      </c>
      <c r="Q433" s="172">
        <f>ROUND(SUM(M433:P433),3)</f>
        <v>29.515999999999998</v>
      </c>
    </row>
    <row r="434" spans="1:17" s="25" customFormat="1" ht="14.65" customHeight="1" outlineLevel="2" x14ac:dyDescent="0.25">
      <c r="A434" s="33" t="s">
        <v>118</v>
      </c>
      <c r="B434" s="486" t="s">
        <v>189</v>
      </c>
      <c r="C434" s="503">
        <f>ROUND('1. Статистика'!C512-C433,3)</f>
        <v>-0.997</v>
      </c>
      <c r="D434" s="504">
        <f>ROUND('1. Статистика'!D512-D433,3)</f>
        <v>-0.20499999999999999</v>
      </c>
      <c r="E434" s="504">
        <f>ROUND('1. Статистика'!E512-E433,3)</f>
        <v>-0.159</v>
      </c>
      <c r="F434" s="504">
        <f>ROUND('1. Статистика'!F512-F433,3)</f>
        <v>-6.2110000000000003</v>
      </c>
      <c r="G434" s="172">
        <f>ROUND(SUM(C434:F434),3)</f>
        <v>-7.5720000000000001</v>
      </c>
      <c r="H434" s="504">
        <f>ROUND('1. Статистика'!G512-H433,3)</f>
        <v>0</v>
      </c>
      <c r="I434" s="504">
        <f>ROUND('1. Статистика'!H512-I433,3)</f>
        <v>0</v>
      </c>
      <c r="J434" s="504">
        <f>ROUND('1. Статистика'!I512-J433,3)</f>
        <v>0</v>
      </c>
      <c r="K434" s="504">
        <f>ROUND('1. Статистика'!J512-K433,3)</f>
        <v>1E-3</v>
      </c>
      <c r="L434" s="172">
        <f>ROUND(SUM(H434:K434),3)</f>
        <v>1E-3</v>
      </c>
      <c r="M434" s="504">
        <f>ROUND('1. Статистика'!K512-M433,3)</f>
        <v>0</v>
      </c>
      <c r="N434" s="504">
        <f>ROUND('1. Статистика'!L512-N433,3)</f>
        <v>-0.125</v>
      </c>
      <c r="O434" s="504">
        <f>ROUND('1. Статистика'!M512-O433,3)</f>
        <v>-7.4999999999999997E-2</v>
      </c>
      <c r="P434" s="504">
        <f>ROUND('1. Статистика'!N512-P433,3)</f>
        <v>-0.11600000000000001</v>
      </c>
      <c r="Q434" s="172">
        <f>ROUND(SUM(M434:P434),3)</f>
        <v>-0.316</v>
      </c>
    </row>
    <row r="435" spans="1:17" ht="14.65" customHeight="1" outlineLevel="1" x14ac:dyDescent="0.25">
      <c r="A435" s="32" t="s">
        <v>2</v>
      </c>
      <c r="B435" s="485" t="s">
        <v>189</v>
      </c>
      <c r="C435" s="265">
        <f t="shared" ref="C435:Q435" si="94">ROUND(C436+C437,3)</f>
        <v>110.39700000000001</v>
      </c>
      <c r="D435" s="166">
        <f t="shared" si="94"/>
        <v>35.265999999999998</v>
      </c>
      <c r="E435" s="166">
        <f t="shared" si="94"/>
        <v>42.646000000000001</v>
      </c>
      <c r="F435" s="167">
        <f t="shared" si="94"/>
        <v>16.477</v>
      </c>
      <c r="G435" s="244">
        <f t="shared" si="94"/>
        <v>204.786</v>
      </c>
      <c r="H435" s="165">
        <f t="shared" si="94"/>
        <v>102.001</v>
      </c>
      <c r="I435" s="166">
        <f t="shared" si="94"/>
        <v>35.267000000000003</v>
      </c>
      <c r="J435" s="166">
        <f t="shared" si="94"/>
        <v>42.177</v>
      </c>
      <c r="K435" s="167">
        <f t="shared" si="94"/>
        <v>16.477</v>
      </c>
      <c r="L435" s="244">
        <f t="shared" si="94"/>
        <v>195.922</v>
      </c>
      <c r="M435" s="165">
        <f t="shared" si="94"/>
        <v>102.001</v>
      </c>
      <c r="N435" s="166">
        <f t="shared" si="94"/>
        <v>35.267000000000003</v>
      </c>
      <c r="O435" s="166">
        <f t="shared" si="94"/>
        <v>42.179000000000002</v>
      </c>
      <c r="P435" s="168">
        <f t="shared" si="94"/>
        <v>16.477</v>
      </c>
      <c r="Q435" s="244">
        <f t="shared" si="94"/>
        <v>195.92400000000001</v>
      </c>
    </row>
    <row r="436" spans="1:17" s="25" customFormat="1" ht="14.65" customHeight="1" outlineLevel="2" x14ac:dyDescent="0.25">
      <c r="A436" s="33" t="s">
        <v>117</v>
      </c>
      <c r="B436" s="486" t="s">
        <v>189</v>
      </c>
      <c r="C436" s="267">
        <f>ROUND('1. Статистика'!N227,3)</f>
        <v>121.869</v>
      </c>
      <c r="D436" s="181">
        <f>ROUND('1. Статистика'!O227,3)</f>
        <v>42.4</v>
      </c>
      <c r="E436" s="181">
        <f>ROUND('1. Статистика'!P227,3)</f>
        <v>45.143999999999998</v>
      </c>
      <c r="F436" s="182">
        <f>ROUND('1. Статистика'!Q227,3)</f>
        <v>16.477</v>
      </c>
      <c r="G436" s="172">
        <f>ROUND(SUM(C436:F436),3)</f>
        <v>225.89</v>
      </c>
      <c r="H436" s="180">
        <f>ROUND(C435,3)</f>
        <v>110.39700000000001</v>
      </c>
      <c r="I436" s="180">
        <f>ROUND(D435,3)</f>
        <v>35.265999999999998</v>
      </c>
      <c r="J436" s="180">
        <f>ROUND(E435,3)</f>
        <v>42.646000000000001</v>
      </c>
      <c r="K436" s="180">
        <f>ROUND(F435,3)</f>
        <v>16.477</v>
      </c>
      <c r="L436" s="172">
        <f>ROUND(SUM(H436:K436),3)</f>
        <v>204.786</v>
      </c>
      <c r="M436" s="180">
        <f>ROUND(H435,3)</f>
        <v>102.001</v>
      </c>
      <c r="N436" s="180">
        <f>ROUND(I435,3)</f>
        <v>35.267000000000003</v>
      </c>
      <c r="O436" s="180">
        <f>ROUND(J435,3)</f>
        <v>42.177</v>
      </c>
      <c r="P436" s="180">
        <f>ROUND(K435,3)</f>
        <v>16.477</v>
      </c>
      <c r="Q436" s="172">
        <f>ROUND(SUM(M436:P436),3)</f>
        <v>195.922</v>
      </c>
    </row>
    <row r="437" spans="1:17" s="25" customFormat="1" ht="14.65" customHeight="1" outlineLevel="2" x14ac:dyDescent="0.25">
      <c r="A437" s="33" t="s">
        <v>118</v>
      </c>
      <c r="B437" s="486" t="s">
        <v>189</v>
      </c>
      <c r="C437" s="503">
        <f>ROUND('1. Статистика'!C513-C436,3)</f>
        <v>-11.472</v>
      </c>
      <c r="D437" s="504">
        <f>ROUND('1. Статистика'!D513-D436,3)</f>
        <v>-7.1340000000000003</v>
      </c>
      <c r="E437" s="504">
        <f>ROUND('1. Статистика'!E513-E436,3)</f>
        <v>-2.4980000000000002</v>
      </c>
      <c r="F437" s="504">
        <f>ROUND('1. Статистика'!F513-F436,3)</f>
        <v>0</v>
      </c>
      <c r="G437" s="172">
        <f>ROUND(SUM(C437:F437),3)</f>
        <v>-21.103999999999999</v>
      </c>
      <c r="H437" s="504">
        <f>ROUND('1. Статистика'!G513-H436,3)</f>
        <v>-8.3960000000000008</v>
      </c>
      <c r="I437" s="504">
        <f>ROUND('1. Статистика'!H513-I436,3)</f>
        <v>1E-3</v>
      </c>
      <c r="J437" s="504">
        <f>ROUND('1. Статистика'!I513-J436,3)</f>
        <v>-0.46899999999999997</v>
      </c>
      <c r="K437" s="504">
        <f>ROUND('1. Статистика'!J513-K436,3)</f>
        <v>0</v>
      </c>
      <c r="L437" s="172">
        <f>ROUND(SUM(H437:K437),3)</f>
        <v>-8.8640000000000008</v>
      </c>
      <c r="M437" s="504">
        <f>ROUND('1. Статистика'!K513-M436,3)</f>
        <v>0</v>
      </c>
      <c r="N437" s="504">
        <f>ROUND('1. Статистика'!L513-N436,3)</f>
        <v>0</v>
      </c>
      <c r="O437" s="504">
        <f>ROUND('1. Статистика'!M513-O436,3)</f>
        <v>2E-3</v>
      </c>
      <c r="P437" s="504">
        <f>ROUND('1. Статистика'!N513-P436,3)</f>
        <v>0</v>
      </c>
      <c r="Q437" s="172">
        <f>ROUND(SUM(M437:P437),3)</f>
        <v>2E-3</v>
      </c>
    </row>
    <row r="438" spans="1:17" ht="14.65" customHeight="1" outlineLevel="1" x14ac:dyDescent="0.25">
      <c r="A438" s="32" t="s">
        <v>3</v>
      </c>
      <c r="B438" s="485" t="s">
        <v>189</v>
      </c>
      <c r="C438" s="265">
        <f t="shared" ref="C438:Q438" si="95">ROUND(C439+C440,3)</f>
        <v>73</v>
      </c>
      <c r="D438" s="166">
        <f t="shared" si="95"/>
        <v>5</v>
      </c>
      <c r="E438" s="166">
        <f t="shared" si="95"/>
        <v>13.3</v>
      </c>
      <c r="F438" s="167">
        <f t="shared" si="95"/>
        <v>4.2960000000000003</v>
      </c>
      <c r="G438" s="244">
        <f t="shared" si="95"/>
        <v>95.596000000000004</v>
      </c>
      <c r="H438" s="165">
        <f t="shared" si="95"/>
        <v>73</v>
      </c>
      <c r="I438" s="166">
        <f t="shared" si="95"/>
        <v>0</v>
      </c>
      <c r="J438" s="166">
        <f t="shared" si="95"/>
        <v>13.852</v>
      </c>
      <c r="K438" s="167">
        <f t="shared" si="95"/>
        <v>6.6630000000000003</v>
      </c>
      <c r="L438" s="244">
        <f t="shared" si="95"/>
        <v>93.515000000000001</v>
      </c>
      <c r="M438" s="165">
        <f t="shared" si="95"/>
        <v>73</v>
      </c>
      <c r="N438" s="166">
        <f t="shared" si="95"/>
        <v>0</v>
      </c>
      <c r="O438" s="166">
        <f t="shared" si="95"/>
        <v>13.852</v>
      </c>
      <c r="P438" s="168">
        <f t="shared" si="95"/>
        <v>6.6630000000000003</v>
      </c>
      <c r="Q438" s="244">
        <f t="shared" si="95"/>
        <v>93.515000000000001</v>
      </c>
    </row>
    <row r="439" spans="1:17" s="25" customFormat="1" ht="14.65" customHeight="1" outlineLevel="2" x14ac:dyDescent="0.25">
      <c r="A439" s="33" t="s">
        <v>117</v>
      </c>
      <c r="B439" s="486" t="s">
        <v>189</v>
      </c>
      <c r="C439" s="267">
        <f>ROUND('1. Статистика'!N228,3)</f>
        <v>73</v>
      </c>
      <c r="D439" s="181">
        <f>ROUND('1. Статистика'!O228,3)</f>
        <v>5</v>
      </c>
      <c r="E439" s="181">
        <f>ROUND('1. Статистика'!P228,3)</f>
        <v>13.3</v>
      </c>
      <c r="F439" s="182">
        <f>ROUND('1. Статистика'!Q228,3)</f>
        <v>27.26</v>
      </c>
      <c r="G439" s="172">
        <f>ROUND(SUM(C439:F439),3)</f>
        <v>118.56</v>
      </c>
      <c r="H439" s="180">
        <f>ROUND(C438,3)</f>
        <v>73</v>
      </c>
      <c r="I439" s="180">
        <f>ROUND(D438,3)</f>
        <v>5</v>
      </c>
      <c r="J439" s="180">
        <f>ROUND(E438,3)</f>
        <v>13.3</v>
      </c>
      <c r="K439" s="180">
        <f>ROUND(F438,3)</f>
        <v>4.2960000000000003</v>
      </c>
      <c r="L439" s="172">
        <f>ROUND(SUM(H439:K439),3)</f>
        <v>95.596000000000004</v>
      </c>
      <c r="M439" s="180">
        <f>ROUND(H438,3)</f>
        <v>73</v>
      </c>
      <c r="N439" s="180">
        <f>ROUND(I438,3)</f>
        <v>0</v>
      </c>
      <c r="O439" s="180">
        <f>ROUND(J438,3)</f>
        <v>13.852</v>
      </c>
      <c r="P439" s="180">
        <f>ROUND(K438,3)</f>
        <v>6.6630000000000003</v>
      </c>
      <c r="Q439" s="172">
        <f>ROUND(SUM(M439:P439),3)</f>
        <v>93.515000000000001</v>
      </c>
    </row>
    <row r="440" spans="1:17" s="25" customFormat="1" ht="14.65" customHeight="1" outlineLevel="2" x14ac:dyDescent="0.25">
      <c r="A440" s="33" t="s">
        <v>118</v>
      </c>
      <c r="B440" s="486" t="s">
        <v>189</v>
      </c>
      <c r="C440" s="503">
        <f>ROUND('1. Статистика'!C514-C439,3)</f>
        <v>0</v>
      </c>
      <c r="D440" s="504">
        <f>ROUND('1. Статистика'!D514-D439,3)</f>
        <v>0</v>
      </c>
      <c r="E440" s="504">
        <f>ROUND('1. Статистика'!E514-E439,3)</f>
        <v>0</v>
      </c>
      <c r="F440" s="504">
        <f>ROUND('1. Статистика'!F514-F439,3)</f>
        <v>-22.963999999999999</v>
      </c>
      <c r="G440" s="172">
        <f>ROUND(SUM(C440:F440),3)</f>
        <v>-22.963999999999999</v>
      </c>
      <c r="H440" s="504">
        <f>ROUND('1. Статистика'!G514-H439,3)</f>
        <v>0</v>
      </c>
      <c r="I440" s="504">
        <f>ROUND('1. Статистика'!H514-I439,3)</f>
        <v>-5</v>
      </c>
      <c r="J440" s="504">
        <f>ROUND('1. Статистика'!I514-J439,3)</f>
        <v>0.55200000000000005</v>
      </c>
      <c r="K440" s="504">
        <f>ROUND('1. Статистика'!J514-K439,3)</f>
        <v>2.367</v>
      </c>
      <c r="L440" s="172">
        <f>ROUND(SUM(H440:K440),3)</f>
        <v>-2.081</v>
      </c>
      <c r="M440" s="504">
        <f>ROUND('1. Статистика'!K514-M439,3)</f>
        <v>0</v>
      </c>
      <c r="N440" s="504">
        <f>ROUND('1. Статистика'!L514-N439,3)</f>
        <v>0</v>
      </c>
      <c r="O440" s="504">
        <f>ROUND('1. Статистика'!M514-O439,3)</f>
        <v>0</v>
      </c>
      <c r="P440" s="504">
        <f>ROUND('1. Статистика'!N514-P439,3)</f>
        <v>0</v>
      </c>
      <c r="Q440" s="187">
        <f>ROUND(SUM(M440:P440),3)</f>
        <v>0</v>
      </c>
    </row>
    <row r="441" spans="1:17" ht="14.65" customHeight="1" outlineLevel="1" x14ac:dyDescent="0.25">
      <c r="A441" s="32" t="s">
        <v>4</v>
      </c>
      <c r="B441" s="485" t="s">
        <v>189</v>
      </c>
      <c r="C441" s="265">
        <f t="shared" ref="C441:Q441" si="96">ROUND(C442+C443,3)</f>
        <v>0</v>
      </c>
      <c r="D441" s="166">
        <f t="shared" si="96"/>
        <v>0</v>
      </c>
      <c r="E441" s="166">
        <f t="shared" si="96"/>
        <v>0</v>
      </c>
      <c r="F441" s="167">
        <f t="shared" si="96"/>
        <v>0</v>
      </c>
      <c r="G441" s="244">
        <f t="shared" si="96"/>
        <v>0</v>
      </c>
      <c r="H441" s="165">
        <f t="shared" si="96"/>
        <v>0</v>
      </c>
      <c r="I441" s="166">
        <f t="shared" si="96"/>
        <v>0</v>
      </c>
      <c r="J441" s="166">
        <f t="shared" si="96"/>
        <v>0</v>
      </c>
      <c r="K441" s="167">
        <f t="shared" si="96"/>
        <v>0</v>
      </c>
      <c r="L441" s="244">
        <f t="shared" si="96"/>
        <v>0</v>
      </c>
      <c r="M441" s="165">
        <f t="shared" si="96"/>
        <v>0</v>
      </c>
      <c r="N441" s="166">
        <f t="shared" si="96"/>
        <v>0</v>
      </c>
      <c r="O441" s="166">
        <f t="shared" si="96"/>
        <v>0</v>
      </c>
      <c r="P441" s="168">
        <f t="shared" si="96"/>
        <v>0</v>
      </c>
      <c r="Q441" s="244">
        <f t="shared" si="96"/>
        <v>0</v>
      </c>
    </row>
    <row r="442" spans="1:17" s="25" customFormat="1" ht="14.65" customHeight="1" outlineLevel="2" x14ac:dyDescent="0.25">
      <c r="A442" s="33" t="s">
        <v>117</v>
      </c>
      <c r="B442" s="486" t="s">
        <v>189</v>
      </c>
      <c r="C442" s="267">
        <f>ROUND('1. Статистика'!N229,3)</f>
        <v>0</v>
      </c>
      <c r="D442" s="181">
        <f>ROUND('1. Статистика'!O229,3)</f>
        <v>0</v>
      </c>
      <c r="E442" s="181">
        <f>ROUND('1. Статистика'!P229,3)</f>
        <v>0</v>
      </c>
      <c r="F442" s="182">
        <f>ROUND('1. Статистика'!Q229,3)</f>
        <v>0</v>
      </c>
      <c r="G442" s="172">
        <f>ROUND(SUM(C442:F442),3)</f>
        <v>0</v>
      </c>
      <c r="H442" s="180">
        <f>ROUND(C441,3)</f>
        <v>0</v>
      </c>
      <c r="I442" s="180">
        <f>ROUND(D441,3)</f>
        <v>0</v>
      </c>
      <c r="J442" s="180">
        <f>ROUND(E441,3)</f>
        <v>0</v>
      </c>
      <c r="K442" s="180">
        <f>ROUND(F441,3)</f>
        <v>0</v>
      </c>
      <c r="L442" s="172">
        <f>ROUND(SUM(H442:K442),3)</f>
        <v>0</v>
      </c>
      <c r="M442" s="180">
        <f>ROUND(H441,3)</f>
        <v>0</v>
      </c>
      <c r="N442" s="180">
        <f>ROUND(I441,3)</f>
        <v>0</v>
      </c>
      <c r="O442" s="180">
        <f>ROUND(J441,3)</f>
        <v>0</v>
      </c>
      <c r="P442" s="180">
        <f>ROUND(K441,3)</f>
        <v>0</v>
      </c>
      <c r="Q442" s="172">
        <f>ROUND(SUM(M442:P442),3)</f>
        <v>0</v>
      </c>
    </row>
    <row r="443" spans="1:17" s="25" customFormat="1" ht="14.65" customHeight="1" outlineLevel="2" x14ac:dyDescent="0.25">
      <c r="A443" s="33" t="s">
        <v>118</v>
      </c>
      <c r="B443" s="486" t="s">
        <v>189</v>
      </c>
      <c r="C443" s="503">
        <f>ROUND('1. Статистика'!C515-C442,3)</f>
        <v>0</v>
      </c>
      <c r="D443" s="504">
        <f>ROUND('1. Статистика'!D515-D442,3)</f>
        <v>0</v>
      </c>
      <c r="E443" s="504">
        <f>ROUND('1. Статистика'!E515-E442,3)</f>
        <v>0</v>
      </c>
      <c r="F443" s="504">
        <f>ROUND('1. Статистика'!F515-F442,3)</f>
        <v>0</v>
      </c>
      <c r="G443" s="172">
        <f>ROUND(SUM(C443:F443),3)</f>
        <v>0</v>
      </c>
      <c r="H443" s="504">
        <f>ROUND('1. Статистика'!G515-H442,3)</f>
        <v>0</v>
      </c>
      <c r="I443" s="504">
        <f>ROUND('1. Статистика'!H515-I442,3)</f>
        <v>0</v>
      </c>
      <c r="J443" s="504">
        <f>ROUND('1. Статистика'!I515-J442,3)</f>
        <v>0</v>
      </c>
      <c r="K443" s="504">
        <f>ROUND('1. Статистика'!J515-K442,3)</f>
        <v>0</v>
      </c>
      <c r="L443" s="172">
        <f>ROUND(SUM(H443:K443),3)</f>
        <v>0</v>
      </c>
      <c r="M443" s="504">
        <f>ROUND('1. Статистика'!K515-M442,3)</f>
        <v>0</v>
      </c>
      <c r="N443" s="504">
        <f>ROUND('1. Статистика'!L515-N442,3)</f>
        <v>0</v>
      </c>
      <c r="O443" s="504">
        <f>ROUND('1. Статистика'!M515-O442,3)</f>
        <v>0</v>
      </c>
      <c r="P443" s="504">
        <f>ROUND('1. Статистика'!N515-P442,3)</f>
        <v>0</v>
      </c>
      <c r="Q443" s="172">
        <f>ROUND(SUM(M443:P443),3)</f>
        <v>0</v>
      </c>
    </row>
    <row r="444" spans="1:17" ht="14.65" customHeight="1" outlineLevel="1" x14ac:dyDescent="0.25">
      <c r="A444" s="32" t="s">
        <v>5</v>
      </c>
      <c r="B444" s="485" t="s">
        <v>189</v>
      </c>
      <c r="C444" s="265">
        <f t="shared" ref="C444:Q444" si="97">ROUND(C445+C446,3)</f>
        <v>0</v>
      </c>
      <c r="D444" s="166">
        <f t="shared" si="97"/>
        <v>0</v>
      </c>
      <c r="E444" s="166">
        <f t="shared" si="97"/>
        <v>0</v>
      </c>
      <c r="F444" s="167">
        <f t="shared" si="97"/>
        <v>0</v>
      </c>
      <c r="G444" s="244">
        <f t="shared" si="97"/>
        <v>0</v>
      </c>
      <c r="H444" s="165">
        <f t="shared" si="97"/>
        <v>0</v>
      </c>
      <c r="I444" s="166">
        <f t="shared" si="97"/>
        <v>0</v>
      </c>
      <c r="J444" s="166">
        <f t="shared" si="97"/>
        <v>0</v>
      </c>
      <c r="K444" s="167">
        <f t="shared" si="97"/>
        <v>0</v>
      </c>
      <c r="L444" s="244">
        <f t="shared" si="97"/>
        <v>0</v>
      </c>
      <c r="M444" s="165">
        <f t="shared" si="97"/>
        <v>0</v>
      </c>
      <c r="N444" s="166">
        <f t="shared" si="97"/>
        <v>0</v>
      </c>
      <c r="O444" s="166">
        <f t="shared" si="97"/>
        <v>0</v>
      </c>
      <c r="P444" s="168">
        <f t="shared" si="97"/>
        <v>0</v>
      </c>
      <c r="Q444" s="244">
        <f t="shared" si="97"/>
        <v>0</v>
      </c>
    </row>
    <row r="445" spans="1:17" s="25" customFormat="1" ht="14.65" customHeight="1" outlineLevel="2" x14ac:dyDescent="0.25">
      <c r="A445" s="33" t="s">
        <v>117</v>
      </c>
      <c r="B445" s="486" t="s">
        <v>189</v>
      </c>
      <c r="C445" s="267">
        <f>ROUND('1. Статистика'!N230,3)</f>
        <v>0</v>
      </c>
      <c r="D445" s="181">
        <f>ROUND('1. Статистика'!O230,3)</f>
        <v>0</v>
      </c>
      <c r="E445" s="181">
        <f>ROUND('1. Статистика'!P230,3)</f>
        <v>0</v>
      </c>
      <c r="F445" s="182">
        <f>ROUND('1. Статистика'!Q230,3)</f>
        <v>0</v>
      </c>
      <c r="G445" s="172">
        <f>ROUND(SUM(C445:F445),3)</f>
        <v>0</v>
      </c>
      <c r="H445" s="180">
        <f>ROUND(C444,3)</f>
        <v>0</v>
      </c>
      <c r="I445" s="180">
        <f>ROUND(D444,3)</f>
        <v>0</v>
      </c>
      <c r="J445" s="180">
        <f>ROUND(E444,3)</f>
        <v>0</v>
      </c>
      <c r="K445" s="180">
        <f>ROUND(F444,3)</f>
        <v>0</v>
      </c>
      <c r="L445" s="172">
        <f>ROUND(SUM(H445:K445),3)</f>
        <v>0</v>
      </c>
      <c r="M445" s="180">
        <f>ROUND(H444,3)</f>
        <v>0</v>
      </c>
      <c r="N445" s="180">
        <f>ROUND(I444,3)</f>
        <v>0</v>
      </c>
      <c r="O445" s="180">
        <f>ROUND(J444,3)</f>
        <v>0</v>
      </c>
      <c r="P445" s="180">
        <f>ROUND(K444,3)</f>
        <v>0</v>
      </c>
      <c r="Q445" s="172">
        <f>ROUND(SUM(M445:P445),3)</f>
        <v>0</v>
      </c>
    </row>
    <row r="446" spans="1:17" s="25" customFormat="1" ht="14.65" customHeight="1" outlineLevel="2" x14ac:dyDescent="0.25">
      <c r="A446" s="33" t="s">
        <v>118</v>
      </c>
      <c r="B446" s="486" t="s">
        <v>189</v>
      </c>
      <c r="C446" s="503">
        <f>ROUND('1. Статистика'!C516-C445,3)</f>
        <v>0</v>
      </c>
      <c r="D446" s="504">
        <f>ROUND('1. Статистика'!D516-D445,3)</f>
        <v>0</v>
      </c>
      <c r="E446" s="504">
        <f>ROUND('1. Статистика'!E516-E445,3)</f>
        <v>0</v>
      </c>
      <c r="F446" s="504">
        <f>ROUND('1. Статистика'!F516-F445,3)</f>
        <v>0</v>
      </c>
      <c r="G446" s="172">
        <f>ROUND(SUM(C446:F446),3)</f>
        <v>0</v>
      </c>
      <c r="H446" s="504">
        <f>ROUND('1. Статистика'!G516-H445,3)</f>
        <v>0</v>
      </c>
      <c r="I446" s="504">
        <f>ROUND('1. Статистика'!H516-I445,3)</f>
        <v>0</v>
      </c>
      <c r="J446" s="504">
        <f>ROUND('1. Статистика'!I516-J445,3)</f>
        <v>0</v>
      </c>
      <c r="K446" s="504">
        <f>ROUND('1. Статистика'!J516-K445,3)</f>
        <v>0</v>
      </c>
      <c r="L446" s="172">
        <f>ROUND(SUM(H446:K446),3)</f>
        <v>0</v>
      </c>
      <c r="M446" s="504">
        <f>ROUND('1. Статистика'!K516-M445,3)</f>
        <v>0</v>
      </c>
      <c r="N446" s="504">
        <f>ROUND('1. Статистика'!L516-N445,3)</f>
        <v>0</v>
      </c>
      <c r="O446" s="504">
        <f>ROUND('1. Статистика'!M516-O445,3)</f>
        <v>0</v>
      </c>
      <c r="P446" s="504">
        <f>ROUND('1. Статистика'!N516-P445,3)</f>
        <v>0</v>
      </c>
      <c r="Q446" s="172">
        <f>ROUND(SUM(M446:P446),3)</f>
        <v>0</v>
      </c>
    </row>
    <row r="447" spans="1:17" ht="14.65" customHeight="1" outlineLevel="1" x14ac:dyDescent="0.25">
      <c r="A447" s="32" t="s">
        <v>6</v>
      </c>
      <c r="B447" s="485" t="s">
        <v>189</v>
      </c>
      <c r="C447" s="265">
        <f t="shared" ref="C447:Q447" si="98">ROUND(C448+C449,3)</f>
        <v>0</v>
      </c>
      <c r="D447" s="166">
        <f t="shared" si="98"/>
        <v>0</v>
      </c>
      <c r="E447" s="166">
        <f t="shared" si="98"/>
        <v>0</v>
      </c>
      <c r="F447" s="167">
        <f t="shared" si="98"/>
        <v>0</v>
      </c>
      <c r="G447" s="244">
        <f t="shared" si="98"/>
        <v>0</v>
      </c>
      <c r="H447" s="165">
        <f t="shared" si="98"/>
        <v>0</v>
      </c>
      <c r="I447" s="166">
        <f t="shared" si="98"/>
        <v>0</v>
      </c>
      <c r="J447" s="166">
        <f t="shared" si="98"/>
        <v>0</v>
      </c>
      <c r="K447" s="167">
        <f t="shared" si="98"/>
        <v>0</v>
      </c>
      <c r="L447" s="244">
        <f t="shared" si="98"/>
        <v>0</v>
      </c>
      <c r="M447" s="165">
        <f t="shared" si="98"/>
        <v>0</v>
      </c>
      <c r="N447" s="166">
        <f t="shared" si="98"/>
        <v>0</v>
      </c>
      <c r="O447" s="166">
        <f t="shared" si="98"/>
        <v>0</v>
      </c>
      <c r="P447" s="168">
        <f t="shared" si="98"/>
        <v>0</v>
      </c>
      <c r="Q447" s="244">
        <f t="shared" si="98"/>
        <v>0</v>
      </c>
    </row>
    <row r="448" spans="1:17" s="25" customFormat="1" ht="14.65" customHeight="1" outlineLevel="2" x14ac:dyDescent="0.25">
      <c r="A448" s="33" t="s">
        <v>117</v>
      </c>
      <c r="B448" s="486" t="s">
        <v>189</v>
      </c>
      <c r="C448" s="267">
        <f>ROUND('1. Статистика'!N231,3)</f>
        <v>0</v>
      </c>
      <c r="D448" s="181">
        <f>ROUND('1. Статистика'!O231,3)</f>
        <v>0</v>
      </c>
      <c r="E448" s="181">
        <f>ROUND('1. Статистика'!P231,3)</f>
        <v>0</v>
      </c>
      <c r="F448" s="182">
        <f>ROUND('1. Статистика'!Q231,3)</f>
        <v>0</v>
      </c>
      <c r="G448" s="172">
        <f>ROUND(SUM(C448:F448),3)</f>
        <v>0</v>
      </c>
      <c r="H448" s="180">
        <f>ROUND(C447,3)</f>
        <v>0</v>
      </c>
      <c r="I448" s="180">
        <f>ROUND(D447,3)</f>
        <v>0</v>
      </c>
      <c r="J448" s="180">
        <f>ROUND(E447,3)</f>
        <v>0</v>
      </c>
      <c r="K448" s="180">
        <f>ROUND(F447,3)</f>
        <v>0</v>
      </c>
      <c r="L448" s="172">
        <f>ROUND(SUM(H448:K448),3)</f>
        <v>0</v>
      </c>
      <c r="M448" s="180">
        <f>ROUND(H447,3)</f>
        <v>0</v>
      </c>
      <c r="N448" s="180">
        <f>ROUND(I447,3)</f>
        <v>0</v>
      </c>
      <c r="O448" s="180">
        <f>ROUND(J447,3)</f>
        <v>0</v>
      </c>
      <c r="P448" s="180">
        <f>ROUND(K447,3)</f>
        <v>0</v>
      </c>
      <c r="Q448" s="172">
        <f>ROUND(SUM(M448:P448),3)</f>
        <v>0</v>
      </c>
    </row>
    <row r="449" spans="1:17" s="25" customFormat="1" ht="14.65" customHeight="1" outlineLevel="2" x14ac:dyDescent="0.25">
      <c r="A449" s="33" t="s">
        <v>118</v>
      </c>
      <c r="B449" s="486" t="s">
        <v>189</v>
      </c>
      <c r="C449" s="503">
        <f>ROUND('1. Статистика'!C517-C448,3)</f>
        <v>0</v>
      </c>
      <c r="D449" s="504">
        <f>ROUND('1. Статистика'!D517-D448,3)</f>
        <v>0</v>
      </c>
      <c r="E449" s="504">
        <f>ROUND('1. Статистика'!E517-E448,3)</f>
        <v>0</v>
      </c>
      <c r="F449" s="504">
        <f>ROUND('1. Статистика'!F517-F448,3)</f>
        <v>0</v>
      </c>
      <c r="G449" s="172">
        <f>ROUND(SUM(C449:F449),3)</f>
        <v>0</v>
      </c>
      <c r="H449" s="504">
        <f>ROUND('1. Статистика'!G517-H448,3)</f>
        <v>0</v>
      </c>
      <c r="I449" s="504">
        <f>ROUND('1. Статистика'!H517-I448,3)</f>
        <v>0</v>
      </c>
      <c r="J449" s="504">
        <f>ROUND('1. Статистика'!I517-J448,3)</f>
        <v>0</v>
      </c>
      <c r="K449" s="504">
        <f>ROUND('1. Статистика'!J517-K448,3)</f>
        <v>0</v>
      </c>
      <c r="L449" s="172">
        <f>ROUND(SUM(H449:K449),3)</f>
        <v>0</v>
      </c>
      <c r="M449" s="504">
        <f>ROUND('1. Статистика'!K517-M448,3)</f>
        <v>0</v>
      </c>
      <c r="N449" s="504">
        <f>ROUND('1. Статистика'!L517-N448,3)</f>
        <v>0</v>
      </c>
      <c r="O449" s="504">
        <f>ROUND('1. Статистика'!M517-O448,3)</f>
        <v>0</v>
      </c>
      <c r="P449" s="504">
        <f>ROUND('1. Статистика'!N517-P448,3)</f>
        <v>0</v>
      </c>
      <c r="Q449" s="172">
        <f>ROUND(SUM(M449:P449),3)</f>
        <v>0</v>
      </c>
    </row>
    <row r="450" spans="1:17" ht="14.65" customHeight="1" outlineLevel="1" x14ac:dyDescent="0.25">
      <c r="A450" s="32" t="s">
        <v>7</v>
      </c>
      <c r="B450" s="485" t="s">
        <v>189</v>
      </c>
      <c r="C450" s="265">
        <f t="shared" ref="C450:Q450" si="99">ROUND(C451+C452,3)</f>
        <v>7.351</v>
      </c>
      <c r="D450" s="166">
        <f t="shared" si="99"/>
        <v>0</v>
      </c>
      <c r="E450" s="166">
        <f t="shared" si="99"/>
        <v>20.04</v>
      </c>
      <c r="F450" s="167">
        <f t="shared" si="99"/>
        <v>9.0879999999999992</v>
      </c>
      <c r="G450" s="244">
        <f t="shared" si="99"/>
        <v>36.478999999999999</v>
      </c>
      <c r="H450" s="165">
        <f t="shared" si="99"/>
        <v>8.7609999999999992</v>
      </c>
      <c r="I450" s="166">
        <f t="shared" si="99"/>
        <v>0</v>
      </c>
      <c r="J450" s="166">
        <f t="shared" si="99"/>
        <v>18.366</v>
      </c>
      <c r="K450" s="167">
        <f t="shared" si="99"/>
        <v>9.3520000000000003</v>
      </c>
      <c r="L450" s="244">
        <f t="shared" si="99"/>
        <v>36.478999999999999</v>
      </c>
      <c r="M450" s="165">
        <f t="shared" si="99"/>
        <v>7.07</v>
      </c>
      <c r="N450" s="166">
        <f t="shared" si="99"/>
        <v>0</v>
      </c>
      <c r="O450" s="166">
        <f t="shared" si="99"/>
        <v>17.701000000000001</v>
      </c>
      <c r="P450" s="168">
        <f t="shared" si="99"/>
        <v>9.0869999999999997</v>
      </c>
      <c r="Q450" s="244">
        <f t="shared" si="99"/>
        <v>33.857999999999997</v>
      </c>
    </row>
    <row r="451" spans="1:17" s="25" customFormat="1" ht="14.65" customHeight="1" outlineLevel="2" x14ac:dyDescent="0.25">
      <c r="A451" s="33" t="s">
        <v>117</v>
      </c>
      <c r="B451" s="486" t="s">
        <v>189</v>
      </c>
      <c r="C451" s="267">
        <f>ROUND('1. Статистика'!N232,3)</f>
        <v>15.702999999999999</v>
      </c>
      <c r="D451" s="181">
        <f>ROUND('1. Статистика'!O232,3)</f>
        <v>0</v>
      </c>
      <c r="E451" s="181">
        <f>ROUND('1. Статистика'!P232,3)</f>
        <v>20.776</v>
      </c>
      <c r="F451" s="182">
        <f>ROUND('1. Статистика'!Q232,3)</f>
        <v>0</v>
      </c>
      <c r="G451" s="172">
        <f>ROUND(SUM(C451:F451),3)</f>
        <v>36.478999999999999</v>
      </c>
      <c r="H451" s="180">
        <f>ROUND(C450,3)</f>
        <v>7.351</v>
      </c>
      <c r="I451" s="180">
        <f>ROUND(D450,3)</f>
        <v>0</v>
      </c>
      <c r="J451" s="180">
        <f>ROUND(E450,3)</f>
        <v>20.04</v>
      </c>
      <c r="K451" s="180">
        <f>ROUND(F450,3)</f>
        <v>9.0879999999999992</v>
      </c>
      <c r="L451" s="172">
        <f>ROUND(SUM(H451:K451),3)</f>
        <v>36.478999999999999</v>
      </c>
      <c r="M451" s="180">
        <f>ROUND(H450,3)</f>
        <v>8.7609999999999992</v>
      </c>
      <c r="N451" s="180">
        <f>ROUND(I450,3)</f>
        <v>0</v>
      </c>
      <c r="O451" s="180">
        <f>ROUND(J450,3)</f>
        <v>18.366</v>
      </c>
      <c r="P451" s="180">
        <f>ROUND(K450,3)</f>
        <v>9.3520000000000003</v>
      </c>
      <c r="Q451" s="172">
        <f>ROUND(SUM(M451:P451),3)</f>
        <v>36.478999999999999</v>
      </c>
    </row>
    <row r="452" spans="1:17" s="25" customFormat="1" ht="14.65" customHeight="1" outlineLevel="2" x14ac:dyDescent="0.25">
      <c r="A452" s="33" t="s">
        <v>118</v>
      </c>
      <c r="B452" s="486" t="s">
        <v>189</v>
      </c>
      <c r="C452" s="503">
        <f>ROUND('1. Статистика'!C518-C451,3)</f>
        <v>-8.3520000000000003</v>
      </c>
      <c r="D452" s="504">
        <f>ROUND('1. Статистика'!D518-D451,3)</f>
        <v>0</v>
      </c>
      <c r="E452" s="504">
        <f>ROUND('1. Статистика'!E518-E451,3)</f>
        <v>-0.73599999999999999</v>
      </c>
      <c r="F452" s="504">
        <f>ROUND('1. Статистика'!F518-F451,3)</f>
        <v>9.0879999999999992</v>
      </c>
      <c r="G452" s="172">
        <f>ROUND(SUM(C452:F452),3)</f>
        <v>0</v>
      </c>
      <c r="H452" s="504">
        <f>ROUND('1. Статистика'!G518-H451,3)</f>
        <v>1.41</v>
      </c>
      <c r="I452" s="504">
        <f>ROUND('1. Статистика'!H518-I451,3)</f>
        <v>0</v>
      </c>
      <c r="J452" s="504">
        <f>ROUND('1. Статистика'!I518-J451,3)</f>
        <v>-1.6739999999999999</v>
      </c>
      <c r="K452" s="504">
        <f>ROUND('1. Статистика'!J518-K451,3)</f>
        <v>0.26400000000000001</v>
      </c>
      <c r="L452" s="172">
        <f>ROUND(SUM(H452:K452),3)</f>
        <v>0</v>
      </c>
      <c r="M452" s="504">
        <f>ROUND('1. Статистика'!K518-M451,3)</f>
        <v>-1.6910000000000001</v>
      </c>
      <c r="N452" s="504">
        <f>ROUND('1. Статистика'!L518-N451,3)</f>
        <v>0</v>
      </c>
      <c r="O452" s="504">
        <f>ROUND('1. Статистика'!M518-O451,3)</f>
        <v>-0.66500000000000004</v>
      </c>
      <c r="P452" s="504">
        <f>ROUND('1. Статистика'!N518-P451,3)</f>
        <v>-0.26500000000000001</v>
      </c>
      <c r="Q452" s="187">
        <f>ROUND(SUM(M452:P452),3)</f>
        <v>-2.621</v>
      </c>
    </row>
    <row r="453" spans="1:17" ht="14.65" customHeight="1" outlineLevel="1" x14ac:dyDescent="0.25">
      <c r="A453" s="32" t="s">
        <v>8</v>
      </c>
      <c r="B453" s="485" t="s">
        <v>189</v>
      </c>
      <c r="C453" s="265">
        <f t="shared" ref="C453:Q453" si="100">ROUND(C454+C455,3)</f>
        <v>0</v>
      </c>
      <c r="D453" s="166">
        <f t="shared" si="100"/>
        <v>0</v>
      </c>
      <c r="E453" s="166">
        <f t="shared" si="100"/>
        <v>0</v>
      </c>
      <c r="F453" s="167">
        <f t="shared" si="100"/>
        <v>0</v>
      </c>
      <c r="G453" s="244">
        <f t="shared" si="100"/>
        <v>0</v>
      </c>
      <c r="H453" s="165">
        <f t="shared" si="100"/>
        <v>0</v>
      </c>
      <c r="I453" s="166">
        <f t="shared" si="100"/>
        <v>0</v>
      </c>
      <c r="J453" s="166">
        <f t="shared" si="100"/>
        <v>0</v>
      </c>
      <c r="K453" s="167">
        <f t="shared" si="100"/>
        <v>0</v>
      </c>
      <c r="L453" s="244">
        <f t="shared" si="100"/>
        <v>0</v>
      </c>
      <c r="M453" s="165">
        <f t="shared" si="100"/>
        <v>0</v>
      </c>
      <c r="N453" s="166">
        <f t="shared" si="100"/>
        <v>0</v>
      </c>
      <c r="O453" s="166">
        <f t="shared" si="100"/>
        <v>0</v>
      </c>
      <c r="P453" s="168">
        <f t="shared" si="100"/>
        <v>0</v>
      </c>
      <c r="Q453" s="244">
        <f t="shared" si="100"/>
        <v>0</v>
      </c>
    </row>
    <row r="454" spans="1:17" s="25" customFormat="1" ht="14.65" customHeight="1" outlineLevel="2" x14ac:dyDescent="0.25">
      <c r="A454" s="33" t="s">
        <v>117</v>
      </c>
      <c r="B454" s="486" t="s">
        <v>189</v>
      </c>
      <c r="C454" s="267">
        <f>ROUND('1. Статистика'!N233,3)</f>
        <v>0</v>
      </c>
      <c r="D454" s="181">
        <f>ROUND('1. Статистика'!O233,3)</f>
        <v>0</v>
      </c>
      <c r="E454" s="181">
        <f>ROUND('1. Статистика'!P233,3)</f>
        <v>0</v>
      </c>
      <c r="F454" s="182">
        <f>ROUND('1. Статистика'!Q233,3)</f>
        <v>0</v>
      </c>
      <c r="G454" s="172">
        <f>ROUND(SUM(C454:F454),3)</f>
        <v>0</v>
      </c>
      <c r="H454" s="180">
        <f>ROUND(C453,3)</f>
        <v>0</v>
      </c>
      <c r="I454" s="180">
        <f>ROUND(D453,3)</f>
        <v>0</v>
      </c>
      <c r="J454" s="180">
        <f>ROUND(E453,3)</f>
        <v>0</v>
      </c>
      <c r="K454" s="180">
        <f>ROUND(F453,3)</f>
        <v>0</v>
      </c>
      <c r="L454" s="172">
        <f>ROUND(SUM(H454:K454),3)</f>
        <v>0</v>
      </c>
      <c r="M454" s="180">
        <f>ROUND(H453,3)</f>
        <v>0</v>
      </c>
      <c r="N454" s="180">
        <f>ROUND(I453,3)</f>
        <v>0</v>
      </c>
      <c r="O454" s="180">
        <f>ROUND(J453,3)</f>
        <v>0</v>
      </c>
      <c r="P454" s="180">
        <f>ROUND(K453,3)</f>
        <v>0</v>
      </c>
      <c r="Q454" s="172">
        <f>ROUND(SUM(M454:P454),3)</f>
        <v>0</v>
      </c>
    </row>
    <row r="455" spans="1:17" s="25" customFormat="1" ht="14.65" customHeight="1" outlineLevel="2" x14ac:dyDescent="0.25">
      <c r="A455" s="33" t="s">
        <v>118</v>
      </c>
      <c r="B455" s="486" t="s">
        <v>189</v>
      </c>
      <c r="C455" s="503">
        <f>ROUND('1. Статистика'!C519-C454,3)</f>
        <v>0</v>
      </c>
      <c r="D455" s="504">
        <f>ROUND('1. Статистика'!D519-D454,3)</f>
        <v>0</v>
      </c>
      <c r="E455" s="504">
        <f>ROUND('1. Статистика'!E519-E454,3)</f>
        <v>0</v>
      </c>
      <c r="F455" s="504">
        <f>ROUND('1. Статистика'!F519-F454,3)</f>
        <v>0</v>
      </c>
      <c r="G455" s="172">
        <f>ROUND(SUM(C455:F455),3)</f>
        <v>0</v>
      </c>
      <c r="H455" s="504">
        <f>ROUND('1. Статистика'!G519-H454,3)</f>
        <v>0</v>
      </c>
      <c r="I455" s="504">
        <f>ROUND('1. Статистика'!H519-I454,3)</f>
        <v>0</v>
      </c>
      <c r="J455" s="504">
        <f>ROUND('1. Статистика'!I519-J454,3)</f>
        <v>0</v>
      </c>
      <c r="K455" s="504">
        <f>ROUND('1. Статистика'!J519-K454,3)</f>
        <v>0</v>
      </c>
      <c r="L455" s="172">
        <f>ROUND(SUM(H455:K455),3)</f>
        <v>0</v>
      </c>
      <c r="M455" s="504">
        <f>ROUND('1. Статистика'!K519-M454,3)</f>
        <v>0</v>
      </c>
      <c r="N455" s="504">
        <f>ROUND('1. Статистика'!L519-N454,3)</f>
        <v>0</v>
      </c>
      <c r="O455" s="504">
        <f>ROUND('1. Статистика'!M519-O454,3)</f>
        <v>0</v>
      </c>
      <c r="P455" s="504">
        <f>ROUND('1. Статистика'!N519-P454,3)</f>
        <v>0</v>
      </c>
      <c r="Q455" s="172">
        <f>ROUND(SUM(M455:P455),3)</f>
        <v>0</v>
      </c>
    </row>
    <row r="456" spans="1:17" ht="14.65" customHeight="1" outlineLevel="1" x14ac:dyDescent="0.25">
      <c r="A456" s="32" t="s">
        <v>9</v>
      </c>
      <c r="B456" s="485" t="s">
        <v>189</v>
      </c>
      <c r="C456" s="265">
        <f t="shared" ref="C456:Q456" si="101">ROUND(C457+C458,3)</f>
        <v>0.03</v>
      </c>
      <c r="D456" s="166">
        <f t="shared" si="101"/>
        <v>0</v>
      </c>
      <c r="E456" s="166">
        <f t="shared" si="101"/>
        <v>0.25</v>
      </c>
      <c r="F456" s="167">
        <f t="shared" si="101"/>
        <v>0.1</v>
      </c>
      <c r="G456" s="244">
        <f t="shared" si="101"/>
        <v>0.38</v>
      </c>
      <c r="H456" s="165">
        <f t="shared" si="101"/>
        <v>0.03</v>
      </c>
      <c r="I456" s="166">
        <f t="shared" si="101"/>
        <v>0</v>
      </c>
      <c r="J456" s="166">
        <f t="shared" si="101"/>
        <v>0.25</v>
      </c>
      <c r="K456" s="167">
        <f t="shared" si="101"/>
        <v>0.1</v>
      </c>
      <c r="L456" s="244">
        <f t="shared" si="101"/>
        <v>0.38</v>
      </c>
      <c r="M456" s="165">
        <f t="shared" si="101"/>
        <v>0.03</v>
      </c>
      <c r="N456" s="166">
        <f t="shared" si="101"/>
        <v>0</v>
      </c>
      <c r="O456" s="166">
        <f t="shared" si="101"/>
        <v>0.25</v>
      </c>
      <c r="P456" s="168">
        <f t="shared" si="101"/>
        <v>0.1</v>
      </c>
      <c r="Q456" s="244">
        <f t="shared" si="101"/>
        <v>0.38</v>
      </c>
    </row>
    <row r="457" spans="1:17" s="25" customFormat="1" ht="14.65" customHeight="1" outlineLevel="2" x14ac:dyDescent="0.25">
      <c r="A457" s="33" t="s">
        <v>117</v>
      </c>
      <c r="B457" s="486" t="s">
        <v>189</v>
      </c>
      <c r="C457" s="267">
        <f>ROUND('1. Статистика'!N234,3)</f>
        <v>0.03</v>
      </c>
      <c r="D457" s="181">
        <f>ROUND('1. Статистика'!O234,3)</f>
        <v>0</v>
      </c>
      <c r="E457" s="181">
        <f>ROUND('1. Статистика'!P234,3)</f>
        <v>0.25</v>
      </c>
      <c r="F457" s="182">
        <f>ROUND('1. Статистика'!Q234,3)</f>
        <v>0.1</v>
      </c>
      <c r="G457" s="172">
        <f>ROUND(SUM(C457:F457),3)</f>
        <v>0.38</v>
      </c>
      <c r="H457" s="180">
        <f>ROUND(C456,3)</f>
        <v>0.03</v>
      </c>
      <c r="I457" s="180">
        <f>ROUND(D456,3)</f>
        <v>0</v>
      </c>
      <c r="J457" s="180">
        <f>ROUND(E456,3)</f>
        <v>0.25</v>
      </c>
      <c r="K457" s="180">
        <f>ROUND(F456,3)</f>
        <v>0.1</v>
      </c>
      <c r="L457" s="172">
        <f>ROUND(SUM(H457:K457),3)</f>
        <v>0.38</v>
      </c>
      <c r="M457" s="180">
        <f>ROUND(H456,3)</f>
        <v>0.03</v>
      </c>
      <c r="N457" s="180">
        <f>ROUND(I456,3)</f>
        <v>0</v>
      </c>
      <c r="O457" s="180">
        <f>ROUND(J456,3)</f>
        <v>0.25</v>
      </c>
      <c r="P457" s="180">
        <f>ROUND(K456,3)</f>
        <v>0.1</v>
      </c>
      <c r="Q457" s="172">
        <f>ROUND(SUM(M457:P457),3)</f>
        <v>0.38</v>
      </c>
    </row>
    <row r="458" spans="1:17" s="25" customFormat="1" ht="14.65" customHeight="1" outlineLevel="2" x14ac:dyDescent="0.25">
      <c r="A458" s="33" t="s">
        <v>118</v>
      </c>
      <c r="B458" s="486" t="s">
        <v>189</v>
      </c>
      <c r="C458" s="503">
        <f>ROUND('1. Статистика'!C520-C457,3)</f>
        <v>0</v>
      </c>
      <c r="D458" s="504">
        <f>ROUND('1. Статистика'!D520-D457,3)</f>
        <v>0</v>
      </c>
      <c r="E458" s="504">
        <f>ROUND('1. Статистика'!E520-E457,3)</f>
        <v>0</v>
      </c>
      <c r="F458" s="504">
        <f>ROUND('1. Статистика'!F520-F457,3)</f>
        <v>0</v>
      </c>
      <c r="G458" s="172">
        <f>ROUND(SUM(C458:F458),3)</f>
        <v>0</v>
      </c>
      <c r="H458" s="504">
        <f>ROUND('1. Статистика'!G520-H457,3)</f>
        <v>0</v>
      </c>
      <c r="I458" s="504">
        <f>ROUND('1. Статистика'!H520-I457,3)</f>
        <v>0</v>
      </c>
      <c r="J458" s="504">
        <f>ROUND('1. Статистика'!I520-J457,3)</f>
        <v>0</v>
      </c>
      <c r="K458" s="504">
        <f>ROUND('1. Статистика'!J520-K457,3)</f>
        <v>0</v>
      </c>
      <c r="L458" s="172">
        <f>ROUND(SUM(H458:K458),3)</f>
        <v>0</v>
      </c>
      <c r="M458" s="504">
        <f>ROUND('1. Статистика'!K520-M457,3)</f>
        <v>0</v>
      </c>
      <c r="N458" s="504">
        <f>ROUND('1. Статистика'!L520-N457,3)</f>
        <v>0</v>
      </c>
      <c r="O458" s="504">
        <f>ROUND('1. Статистика'!M520-O457,3)</f>
        <v>0</v>
      </c>
      <c r="P458" s="504">
        <f>ROUND('1. Статистика'!N520-P457,3)</f>
        <v>0</v>
      </c>
      <c r="Q458" s="172">
        <f>ROUND(SUM(M458:P458),3)</f>
        <v>0</v>
      </c>
    </row>
    <row r="459" spans="1:17" ht="14.65" customHeight="1" outlineLevel="1" x14ac:dyDescent="0.25">
      <c r="A459" s="32" t="s">
        <v>10</v>
      </c>
      <c r="B459" s="485" t="s">
        <v>189</v>
      </c>
      <c r="C459" s="265">
        <f t="shared" ref="C459:Q459" si="102">ROUND(C460+C461,3)</f>
        <v>0.36599999999999999</v>
      </c>
      <c r="D459" s="166">
        <f t="shared" si="102"/>
        <v>0</v>
      </c>
      <c r="E459" s="166">
        <f t="shared" si="102"/>
        <v>0.44600000000000001</v>
      </c>
      <c r="F459" s="167">
        <f t="shared" si="102"/>
        <v>0.67200000000000004</v>
      </c>
      <c r="G459" s="244">
        <f t="shared" si="102"/>
        <v>1.484</v>
      </c>
      <c r="H459" s="165">
        <f t="shared" si="102"/>
        <v>0.90200000000000002</v>
      </c>
      <c r="I459" s="166">
        <f t="shared" si="102"/>
        <v>0</v>
      </c>
      <c r="J459" s="166">
        <f t="shared" si="102"/>
        <v>0.58199999999999996</v>
      </c>
      <c r="K459" s="167">
        <f t="shared" si="102"/>
        <v>0</v>
      </c>
      <c r="L459" s="244">
        <f t="shared" si="102"/>
        <v>1.484</v>
      </c>
      <c r="M459" s="165">
        <f t="shared" si="102"/>
        <v>0.90200000000000002</v>
      </c>
      <c r="N459" s="166">
        <f t="shared" si="102"/>
        <v>0</v>
      </c>
      <c r="O459" s="166">
        <f t="shared" si="102"/>
        <v>0.58199999999999996</v>
      </c>
      <c r="P459" s="168">
        <f t="shared" si="102"/>
        <v>0</v>
      </c>
      <c r="Q459" s="244">
        <f t="shared" si="102"/>
        <v>1.484</v>
      </c>
    </row>
    <row r="460" spans="1:17" s="25" customFormat="1" ht="14.65" customHeight="1" outlineLevel="2" x14ac:dyDescent="0.25">
      <c r="A460" s="33" t="s">
        <v>117</v>
      </c>
      <c r="B460" s="486" t="s">
        <v>189</v>
      </c>
      <c r="C460" s="267">
        <f>ROUND('1. Статистика'!N235,3)</f>
        <v>0.90200000000000002</v>
      </c>
      <c r="D460" s="181">
        <f>ROUND('1. Статистика'!O235,3)</f>
        <v>0</v>
      </c>
      <c r="E460" s="181">
        <f>ROUND('1. Статистика'!P235,3)</f>
        <v>0.58199999999999996</v>
      </c>
      <c r="F460" s="182">
        <f>ROUND('1. Статистика'!Q235,3)</f>
        <v>0</v>
      </c>
      <c r="G460" s="172">
        <f>ROUND(SUM(C460:F460),3)</f>
        <v>1.484</v>
      </c>
      <c r="H460" s="180">
        <f>ROUND(C459,3)</f>
        <v>0.36599999999999999</v>
      </c>
      <c r="I460" s="180">
        <f>ROUND(D459,3)</f>
        <v>0</v>
      </c>
      <c r="J460" s="180">
        <f>ROUND(E459,3)</f>
        <v>0.44600000000000001</v>
      </c>
      <c r="K460" s="180">
        <f>ROUND(F459,3)</f>
        <v>0.67200000000000004</v>
      </c>
      <c r="L460" s="172">
        <f>ROUND(SUM(H460:K460),3)</f>
        <v>1.484</v>
      </c>
      <c r="M460" s="180">
        <f>ROUND(H459,3)</f>
        <v>0.90200000000000002</v>
      </c>
      <c r="N460" s="180">
        <f>ROUND(I459,3)</f>
        <v>0</v>
      </c>
      <c r="O460" s="180">
        <f>ROUND(J459,3)</f>
        <v>0.58199999999999996</v>
      </c>
      <c r="P460" s="180">
        <f>ROUND(K459,3)</f>
        <v>0</v>
      </c>
      <c r="Q460" s="172">
        <f>ROUND(SUM(M460:P460),3)</f>
        <v>1.484</v>
      </c>
    </row>
    <row r="461" spans="1:17" s="25" customFormat="1" ht="14.65" customHeight="1" outlineLevel="2" x14ac:dyDescent="0.25">
      <c r="A461" s="33" t="s">
        <v>118</v>
      </c>
      <c r="B461" s="486" t="s">
        <v>189</v>
      </c>
      <c r="C461" s="503">
        <f>ROUND('1. Статистика'!C521-C460,3)</f>
        <v>-0.53600000000000003</v>
      </c>
      <c r="D461" s="504">
        <f>ROUND('1. Статистика'!D521-D460,3)</f>
        <v>0</v>
      </c>
      <c r="E461" s="504">
        <f>ROUND('1. Статистика'!E521-E460,3)</f>
        <v>-0.13600000000000001</v>
      </c>
      <c r="F461" s="504">
        <f>ROUND('1. Статистика'!F521-F460,3)</f>
        <v>0.67200000000000004</v>
      </c>
      <c r="G461" s="172">
        <f>ROUND(SUM(C461:F461),3)</f>
        <v>0</v>
      </c>
      <c r="H461" s="504">
        <f>ROUND('1. Статистика'!G521-H460,3)</f>
        <v>0.53600000000000003</v>
      </c>
      <c r="I461" s="504">
        <f>ROUND('1. Статистика'!H521-I460,3)</f>
        <v>0</v>
      </c>
      <c r="J461" s="504">
        <f>ROUND('1. Статистика'!I521-J460,3)</f>
        <v>0.13600000000000001</v>
      </c>
      <c r="K461" s="504">
        <f>ROUND('1. Статистика'!J521-K460,3)</f>
        <v>-0.67200000000000004</v>
      </c>
      <c r="L461" s="172">
        <f>ROUND(SUM(H461:K461),3)</f>
        <v>0</v>
      </c>
      <c r="M461" s="504">
        <f>ROUND('1. Статистика'!K521-M460,3)</f>
        <v>0</v>
      </c>
      <c r="N461" s="504">
        <f>ROUND('1. Статистика'!L521-N460,3)</f>
        <v>0</v>
      </c>
      <c r="O461" s="504">
        <f>ROUND('1. Статистика'!M521-O460,3)</f>
        <v>0</v>
      </c>
      <c r="P461" s="504">
        <f>ROUND('1. Статистика'!N521-P460,3)</f>
        <v>0</v>
      </c>
      <c r="Q461" s="187">
        <f>ROUND(SUM(M461:P461),3)</f>
        <v>0</v>
      </c>
    </row>
    <row r="462" spans="1:17" s="36" customFormat="1" x14ac:dyDescent="0.25">
      <c r="A462" s="254" t="s">
        <v>206</v>
      </c>
      <c r="B462" s="488" t="s">
        <v>189</v>
      </c>
      <c r="C462" s="264">
        <f t="shared" ref="C462:Q462" si="103">ROUND(C463+C466+C469+C472+C475+C478+C481+C484+C487+C490+C493,3)</f>
        <v>0</v>
      </c>
      <c r="D462" s="239">
        <f t="shared" si="103"/>
        <v>0</v>
      </c>
      <c r="E462" s="239">
        <f t="shared" si="103"/>
        <v>0</v>
      </c>
      <c r="F462" s="240">
        <f t="shared" si="103"/>
        <v>0</v>
      </c>
      <c r="G462" s="160">
        <f t="shared" si="103"/>
        <v>0</v>
      </c>
      <c r="H462" s="238">
        <f t="shared" si="103"/>
        <v>0</v>
      </c>
      <c r="I462" s="239">
        <f t="shared" si="103"/>
        <v>0</v>
      </c>
      <c r="J462" s="239">
        <f t="shared" si="103"/>
        <v>0</v>
      </c>
      <c r="K462" s="240">
        <f t="shared" si="103"/>
        <v>0</v>
      </c>
      <c r="L462" s="160">
        <f t="shared" si="103"/>
        <v>0</v>
      </c>
      <c r="M462" s="238">
        <f t="shared" si="103"/>
        <v>0</v>
      </c>
      <c r="N462" s="239">
        <f t="shared" si="103"/>
        <v>0</v>
      </c>
      <c r="O462" s="239">
        <f t="shared" si="103"/>
        <v>0</v>
      </c>
      <c r="P462" s="241">
        <f t="shared" si="103"/>
        <v>0</v>
      </c>
      <c r="Q462" s="160">
        <f t="shared" si="103"/>
        <v>0</v>
      </c>
    </row>
    <row r="463" spans="1:17" ht="14.65" customHeight="1" outlineLevel="1" x14ac:dyDescent="0.25">
      <c r="A463" s="32" t="s">
        <v>0</v>
      </c>
      <c r="B463" s="485" t="s">
        <v>189</v>
      </c>
      <c r="C463" s="265">
        <f t="shared" ref="C463:Q463" si="104">ROUND(C464+C465,3)</f>
        <v>0</v>
      </c>
      <c r="D463" s="166">
        <f t="shared" si="104"/>
        <v>0</v>
      </c>
      <c r="E463" s="166">
        <f t="shared" si="104"/>
        <v>0</v>
      </c>
      <c r="F463" s="167">
        <f t="shared" si="104"/>
        <v>0</v>
      </c>
      <c r="G463" s="244">
        <f t="shared" si="104"/>
        <v>0</v>
      </c>
      <c r="H463" s="165">
        <f t="shared" si="104"/>
        <v>0</v>
      </c>
      <c r="I463" s="166">
        <f t="shared" si="104"/>
        <v>0</v>
      </c>
      <c r="J463" s="166">
        <f t="shared" si="104"/>
        <v>0</v>
      </c>
      <c r="K463" s="167">
        <f t="shared" si="104"/>
        <v>0</v>
      </c>
      <c r="L463" s="244">
        <f t="shared" si="104"/>
        <v>0</v>
      </c>
      <c r="M463" s="165">
        <f t="shared" si="104"/>
        <v>0</v>
      </c>
      <c r="N463" s="166">
        <f t="shared" si="104"/>
        <v>0</v>
      </c>
      <c r="O463" s="166">
        <f t="shared" si="104"/>
        <v>0</v>
      </c>
      <c r="P463" s="168">
        <f t="shared" si="104"/>
        <v>0</v>
      </c>
      <c r="Q463" s="246">
        <f t="shared" si="104"/>
        <v>0</v>
      </c>
    </row>
    <row r="464" spans="1:17" s="25" customFormat="1" ht="14.65" customHeight="1" outlineLevel="2" x14ac:dyDescent="0.25">
      <c r="A464" s="33" t="s">
        <v>119</v>
      </c>
      <c r="B464" s="486" t="s">
        <v>189</v>
      </c>
      <c r="C464" s="267">
        <f>ROUND('1. Статистика'!N237,3)</f>
        <v>0</v>
      </c>
      <c r="D464" s="181">
        <f>ROUND('1. Статистика'!O237,3)</f>
        <v>0</v>
      </c>
      <c r="E464" s="181">
        <f>ROUND('1. Статистика'!P237,3)</f>
        <v>0</v>
      </c>
      <c r="F464" s="182">
        <f>ROUND('1. Статистика'!Q237,3)</f>
        <v>0</v>
      </c>
      <c r="G464" s="172">
        <f>ROUND(SUM(C464:F464),3)</f>
        <v>0</v>
      </c>
      <c r="H464" s="180">
        <f>ROUND(C463,3)</f>
        <v>0</v>
      </c>
      <c r="I464" s="181">
        <f>ROUND(D463,3)</f>
        <v>0</v>
      </c>
      <c r="J464" s="181">
        <f>ROUND(E463,3)</f>
        <v>0</v>
      </c>
      <c r="K464" s="182">
        <f>ROUND(F463,3)</f>
        <v>0</v>
      </c>
      <c r="L464" s="172">
        <f>ROUND(SUM(H464:K464),3)</f>
        <v>0</v>
      </c>
      <c r="M464" s="180">
        <f>ROUND(H463,3)</f>
        <v>0</v>
      </c>
      <c r="N464" s="181">
        <f>ROUND(I463,3)</f>
        <v>0</v>
      </c>
      <c r="O464" s="181">
        <f>ROUND(J463,3)</f>
        <v>0</v>
      </c>
      <c r="P464" s="183">
        <f>ROUND(K463,3)</f>
        <v>0</v>
      </c>
      <c r="Q464" s="187">
        <f>ROUND(SUM(M464:P464),3)</f>
        <v>0</v>
      </c>
    </row>
    <row r="465" spans="1:17" s="25" customFormat="1" ht="28.5" customHeight="1" outlineLevel="2" x14ac:dyDescent="0.25">
      <c r="A465" s="33" t="s">
        <v>120</v>
      </c>
      <c r="B465" s="486" t="s">
        <v>189</v>
      </c>
      <c r="C465" s="503">
        <f>ROUND('2. Прогноз. Без корректировки'!C465,3)</f>
        <v>0</v>
      </c>
      <c r="D465" s="504">
        <f>ROUND('2. Прогноз. Без корректировки'!D465,3)</f>
        <v>0</v>
      </c>
      <c r="E465" s="504">
        <f>ROUND('2. Прогноз. Без корректировки'!E465,3)</f>
        <v>0</v>
      </c>
      <c r="F465" s="504">
        <f>ROUND('2. Прогноз. Без корректировки'!F465,3)</f>
        <v>0</v>
      </c>
      <c r="G465" s="172">
        <f>ROUND(SUM(C465:F465),3)</f>
        <v>0</v>
      </c>
      <c r="H465" s="504">
        <f>ROUND('2. Прогноз. Без корректировки'!H465,3)</f>
        <v>0</v>
      </c>
      <c r="I465" s="504">
        <f>ROUND('2. Прогноз. Без корректировки'!I465,3)</f>
        <v>0</v>
      </c>
      <c r="J465" s="504">
        <f>ROUND('2. Прогноз. Без корректировки'!J465,3)</f>
        <v>0</v>
      </c>
      <c r="K465" s="504">
        <f>ROUND('2. Прогноз. Без корректировки'!K465,3)</f>
        <v>0</v>
      </c>
      <c r="L465" s="172">
        <f>ROUND(SUM(H465:K465),3)</f>
        <v>0</v>
      </c>
      <c r="M465" s="504">
        <f>ROUND('2. Прогноз. Без корректировки'!M465,3)</f>
        <v>0</v>
      </c>
      <c r="N465" s="504">
        <f>ROUND('2. Прогноз. Без корректировки'!N465,3)</f>
        <v>0</v>
      </c>
      <c r="O465" s="504">
        <f>ROUND('2. Прогноз. Без корректировки'!O465,3)</f>
        <v>0</v>
      </c>
      <c r="P465" s="504">
        <f>ROUND('2. Прогноз. Без корректировки'!P465,3)</f>
        <v>0</v>
      </c>
      <c r="Q465" s="187">
        <f>ROUND(SUM(M465:P465),3)</f>
        <v>0</v>
      </c>
    </row>
    <row r="466" spans="1:17" ht="14.65" customHeight="1" outlineLevel="1" x14ac:dyDescent="0.25">
      <c r="A466" s="32" t="s">
        <v>1</v>
      </c>
      <c r="B466" s="485" t="s">
        <v>189</v>
      </c>
      <c r="C466" s="265">
        <f t="shared" ref="C466:Q466" si="105">ROUND(C467+C468,3)</f>
        <v>0</v>
      </c>
      <c r="D466" s="166">
        <f t="shared" si="105"/>
        <v>0</v>
      </c>
      <c r="E466" s="166">
        <f t="shared" si="105"/>
        <v>0</v>
      </c>
      <c r="F466" s="167">
        <f t="shared" si="105"/>
        <v>0</v>
      </c>
      <c r="G466" s="244">
        <f t="shared" si="105"/>
        <v>0</v>
      </c>
      <c r="H466" s="165">
        <f t="shared" si="105"/>
        <v>0</v>
      </c>
      <c r="I466" s="166">
        <f t="shared" si="105"/>
        <v>0</v>
      </c>
      <c r="J466" s="166">
        <f t="shared" si="105"/>
        <v>0</v>
      </c>
      <c r="K466" s="167">
        <f t="shared" si="105"/>
        <v>0</v>
      </c>
      <c r="L466" s="244">
        <f t="shared" si="105"/>
        <v>0</v>
      </c>
      <c r="M466" s="165">
        <f t="shared" si="105"/>
        <v>0</v>
      </c>
      <c r="N466" s="166">
        <f t="shared" si="105"/>
        <v>0</v>
      </c>
      <c r="O466" s="166">
        <f t="shared" si="105"/>
        <v>0</v>
      </c>
      <c r="P466" s="168">
        <f t="shared" si="105"/>
        <v>0</v>
      </c>
      <c r="Q466" s="246">
        <f t="shared" si="105"/>
        <v>0</v>
      </c>
    </row>
    <row r="467" spans="1:17" s="25" customFormat="1" ht="14.65" customHeight="1" outlineLevel="2" x14ac:dyDescent="0.25">
      <c r="A467" s="33" t="s">
        <v>119</v>
      </c>
      <c r="B467" s="486" t="s">
        <v>189</v>
      </c>
      <c r="C467" s="267">
        <f>ROUND('1. Статистика'!N238,3)</f>
        <v>0</v>
      </c>
      <c r="D467" s="181">
        <f>ROUND('1. Статистика'!O238,3)</f>
        <v>0</v>
      </c>
      <c r="E467" s="181">
        <f>ROUND('1. Статистика'!P238,3)</f>
        <v>0</v>
      </c>
      <c r="F467" s="182">
        <f>ROUND('1. Статистика'!Q238,3)</f>
        <v>0</v>
      </c>
      <c r="G467" s="172">
        <f>ROUND(SUM(C467:F467),3)</f>
        <v>0</v>
      </c>
      <c r="H467" s="180">
        <f>ROUND(C466,3)</f>
        <v>0</v>
      </c>
      <c r="I467" s="181">
        <f>ROUND(D466,3)</f>
        <v>0</v>
      </c>
      <c r="J467" s="181">
        <f>ROUND(E466,3)</f>
        <v>0</v>
      </c>
      <c r="K467" s="182">
        <f>ROUND(F466,3)</f>
        <v>0</v>
      </c>
      <c r="L467" s="172">
        <f>ROUND(SUM(H467:K467),3)</f>
        <v>0</v>
      </c>
      <c r="M467" s="180">
        <f>ROUND(H466,3)</f>
        <v>0</v>
      </c>
      <c r="N467" s="181">
        <f>ROUND(I466,3)</f>
        <v>0</v>
      </c>
      <c r="O467" s="181">
        <f>ROUND(J466,3)</f>
        <v>0</v>
      </c>
      <c r="P467" s="183">
        <f>ROUND(K466,3)</f>
        <v>0</v>
      </c>
      <c r="Q467" s="187">
        <f>ROUND(SUM(M467:P467),3)</f>
        <v>0</v>
      </c>
    </row>
    <row r="468" spans="1:17" s="25" customFormat="1" ht="28.5" customHeight="1" outlineLevel="2" x14ac:dyDescent="0.25">
      <c r="A468" s="33" t="s">
        <v>120</v>
      </c>
      <c r="B468" s="486" t="s">
        <v>189</v>
      </c>
      <c r="C468" s="503">
        <f>ROUND('2. Прогноз. Без корректировки'!C468,3)</f>
        <v>0</v>
      </c>
      <c r="D468" s="504">
        <f>ROUND('2. Прогноз. Без корректировки'!D468,3)</f>
        <v>0</v>
      </c>
      <c r="E468" s="504">
        <f>ROUND('2. Прогноз. Без корректировки'!E468,3)</f>
        <v>0</v>
      </c>
      <c r="F468" s="504">
        <f>ROUND('2. Прогноз. Без корректировки'!F468,3)</f>
        <v>0</v>
      </c>
      <c r="G468" s="172">
        <f>ROUND(SUM(C468:F468),3)</f>
        <v>0</v>
      </c>
      <c r="H468" s="504">
        <f>ROUND('2. Прогноз. Без корректировки'!H468,3)</f>
        <v>0</v>
      </c>
      <c r="I468" s="504">
        <f>ROUND('2. Прогноз. Без корректировки'!I468,3)</f>
        <v>0</v>
      </c>
      <c r="J468" s="504">
        <f>ROUND('2. Прогноз. Без корректировки'!J468,3)</f>
        <v>0</v>
      </c>
      <c r="K468" s="504">
        <f>ROUND('2. Прогноз. Без корректировки'!K468,3)</f>
        <v>0</v>
      </c>
      <c r="L468" s="172">
        <f>ROUND(SUM(H468:K468),3)</f>
        <v>0</v>
      </c>
      <c r="M468" s="504">
        <f>ROUND('2. Прогноз. Без корректировки'!M468,3)</f>
        <v>0</v>
      </c>
      <c r="N468" s="504">
        <f>ROUND('2. Прогноз. Без корректировки'!N468,3)</f>
        <v>0</v>
      </c>
      <c r="O468" s="504">
        <f>ROUND('2. Прогноз. Без корректировки'!O468,3)</f>
        <v>0</v>
      </c>
      <c r="P468" s="504">
        <f>ROUND('2. Прогноз. Без корректировки'!P468,3)</f>
        <v>0</v>
      </c>
      <c r="Q468" s="187">
        <f>ROUND(SUM(M468:P468),3)</f>
        <v>0</v>
      </c>
    </row>
    <row r="469" spans="1:17" ht="14.65" customHeight="1" outlineLevel="1" x14ac:dyDescent="0.25">
      <c r="A469" s="32" t="s">
        <v>2</v>
      </c>
      <c r="B469" s="485" t="s">
        <v>189</v>
      </c>
      <c r="C469" s="265">
        <f t="shared" ref="C469:Q469" si="106">ROUND(C470+C471,3)</f>
        <v>0</v>
      </c>
      <c r="D469" s="166">
        <f t="shared" si="106"/>
        <v>0</v>
      </c>
      <c r="E469" s="166">
        <f t="shared" si="106"/>
        <v>0</v>
      </c>
      <c r="F469" s="167">
        <f t="shared" si="106"/>
        <v>0</v>
      </c>
      <c r="G469" s="244">
        <f t="shared" si="106"/>
        <v>0</v>
      </c>
      <c r="H469" s="174">
        <f t="shared" si="106"/>
        <v>0</v>
      </c>
      <c r="I469" s="175">
        <f t="shared" si="106"/>
        <v>0</v>
      </c>
      <c r="J469" s="175">
        <f t="shared" si="106"/>
        <v>0</v>
      </c>
      <c r="K469" s="188">
        <f t="shared" si="106"/>
        <v>0</v>
      </c>
      <c r="L469" s="246">
        <f t="shared" si="106"/>
        <v>0</v>
      </c>
      <c r="M469" s="174">
        <f t="shared" si="106"/>
        <v>0</v>
      </c>
      <c r="N469" s="175">
        <f t="shared" si="106"/>
        <v>0</v>
      </c>
      <c r="O469" s="175">
        <f t="shared" si="106"/>
        <v>0</v>
      </c>
      <c r="P469" s="189">
        <f t="shared" si="106"/>
        <v>0</v>
      </c>
      <c r="Q469" s="246">
        <f t="shared" si="106"/>
        <v>0</v>
      </c>
    </row>
    <row r="470" spans="1:17" s="25" customFormat="1" ht="14.65" customHeight="1" outlineLevel="2" x14ac:dyDescent="0.25">
      <c r="A470" s="33" t="s">
        <v>119</v>
      </c>
      <c r="B470" s="486" t="s">
        <v>189</v>
      </c>
      <c r="C470" s="267">
        <f>ROUND('1. Статистика'!N239,3)</f>
        <v>0</v>
      </c>
      <c r="D470" s="181">
        <f>ROUND('1. Статистика'!O239,3)</f>
        <v>0</v>
      </c>
      <c r="E470" s="181">
        <f>ROUND('1. Статистика'!P239,3)</f>
        <v>0</v>
      </c>
      <c r="F470" s="182">
        <f>ROUND('1. Статистика'!Q239,3)</f>
        <v>0</v>
      </c>
      <c r="G470" s="172">
        <f>ROUND(SUM(C470:F470),3)</f>
        <v>0</v>
      </c>
      <c r="H470" s="180">
        <f>ROUND(C469,3)</f>
        <v>0</v>
      </c>
      <c r="I470" s="181">
        <f>ROUND(D469,3)</f>
        <v>0</v>
      </c>
      <c r="J470" s="181">
        <f>ROUND(E469,3)</f>
        <v>0</v>
      </c>
      <c r="K470" s="182">
        <f>ROUND(F469,3)</f>
        <v>0</v>
      </c>
      <c r="L470" s="172">
        <f>ROUND(SUM(H470:K470),3)</f>
        <v>0</v>
      </c>
      <c r="M470" s="180">
        <f>ROUND(H469,3)</f>
        <v>0</v>
      </c>
      <c r="N470" s="181">
        <f>ROUND(I469,3)</f>
        <v>0</v>
      </c>
      <c r="O470" s="181">
        <f>ROUND(J469,3)</f>
        <v>0</v>
      </c>
      <c r="P470" s="183">
        <f>ROUND(K469,3)</f>
        <v>0</v>
      </c>
      <c r="Q470" s="187">
        <f>ROUND(SUM(M470:P470),3)</f>
        <v>0</v>
      </c>
    </row>
    <row r="471" spans="1:17" s="25" customFormat="1" ht="28.5" customHeight="1" outlineLevel="2" x14ac:dyDescent="0.25">
      <c r="A471" s="33" t="s">
        <v>120</v>
      </c>
      <c r="B471" s="486" t="s">
        <v>189</v>
      </c>
      <c r="C471" s="503">
        <f>ROUND('2. Прогноз. Без корректировки'!C471,3)</f>
        <v>0</v>
      </c>
      <c r="D471" s="504">
        <f>ROUND('2. Прогноз. Без корректировки'!D471,3)</f>
        <v>0</v>
      </c>
      <c r="E471" s="504">
        <f>ROUND('2. Прогноз. Без корректировки'!E471,3)</f>
        <v>0</v>
      </c>
      <c r="F471" s="504">
        <f>ROUND('2. Прогноз. Без корректировки'!F471,3)</f>
        <v>0</v>
      </c>
      <c r="G471" s="172">
        <f>ROUND(SUM(C471:F471),3)</f>
        <v>0</v>
      </c>
      <c r="H471" s="504">
        <f>ROUND('2. Прогноз. Без корректировки'!H471,3)</f>
        <v>0</v>
      </c>
      <c r="I471" s="504">
        <f>ROUND('2. Прогноз. Без корректировки'!I471,3)</f>
        <v>0</v>
      </c>
      <c r="J471" s="504">
        <f>ROUND('2. Прогноз. Без корректировки'!J471,3)</f>
        <v>0</v>
      </c>
      <c r="K471" s="504">
        <f>ROUND('2. Прогноз. Без корректировки'!K471,3)</f>
        <v>0</v>
      </c>
      <c r="L471" s="172">
        <f>ROUND(SUM(H471:K471),3)</f>
        <v>0</v>
      </c>
      <c r="M471" s="504">
        <f>ROUND('2. Прогноз. Без корректировки'!M471,3)</f>
        <v>0</v>
      </c>
      <c r="N471" s="504">
        <f>ROUND('2. Прогноз. Без корректировки'!N471,3)</f>
        <v>0</v>
      </c>
      <c r="O471" s="504">
        <f>ROUND('2. Прогноз. Без корректировки'!O471,3)</f>
        <v>0</v>
      </c>
      <c r="P471" s="504">
        <f>ROUND('2. Прогноз. Без корректировки'!P471,3)</f>
        <v>0</v>
      </c>
      <c r="Q471" s="187">
        <f>ROUND(SUM(M471:P471),3)</f>
        <v>0</v>
      </c>
    </row>
    <row r="472" spans="1:17" ht="14.65" customHeight="1" outlineLevel="1" x14ac:dyDescent="0.25">
      <c r="A472" s="32" t="s">
        <v>3</v>
      </c>
      <c r="B472" s="485" t="s">
        <v>189</v>
      </c>
      <c r="C472" s="265">
        <f t="shared" ref="C472:Q472" si="107">ROUND(C473+C474,3)</f>
        <v>0</v>
      </c>
      <c r="D472" s="166">
        <f t="shared" si="107"/>
        <v>0</v>
      </c>
      <c r="E472" s="166">
        <f t="shared" si="107"/>
        <v>0</v>
      </c>
      <c r="F472" s="188">
        <f t="shared" si="107"/>
        <v>0</v>
      </c>
      <c r="G472" s="244">
        <f t="shared" si="107"/>
        <v>0</v>
      </c>
      <c r="H472" s="174">
        <f t="shared" si="107"/>
        <v>0</v>
      </c>
      <c r="I472" s="175">
        <f t="shared" si="107"/>
        <v>0</v>
      </c>
      <c r="J472" s="175">
        <f t="shared" si="107"/>
        <v>0</v>
      </c>
      <c r="K472" s="188">
        <f t="shared" si="107"/>
        <v>0</v>
      </c>
      <c r="L472" s="246">
        <f t="shared" si="107"/>
        <v>0</v>
      </c>
      <c r="M472" s="174">
        <f t="shared" si="107"/>
        <v>0</v>
      </c>
      <c r="N472" s="175">
        <f t="shared" si="107"/>
        <v>0</v>
      </c>
      <c r="O472" s="175">
        <f t="shared" si="107"/>
        <v>0</v>
      </c>
      <c r="P472" s="189">
        <f t="shared" si="107"/>
        <v>0</v>
      </c>
      <c r="Q472" s="246">
        <f t="shared" si="107"/>
        <v>0</v>
      </c>
    </row>
    <row r="473" spans="1:17" s="25" customFormat="1" ht="14.65" customHeight="1" outlineLevel="2" x14ac:dyDescent="0.25">
      <c r="A473" s="33" t="s">
        <v>119</v>
      </c>
      <c r="B473" s="486" t="s">
        <v>189</v>
      </c>
      <c r="C473" s="267">
        <f>ROUND('1. Статистика'!N240,3)</f>
        <v>0</v>
      </c>
      <c r="D473" s="181">
        <f>ROUND('1. Статистика'!O240,3)</f>
        <v>0</v>
      </c>
      <c r="E473" s="181">
        <f>ROUND('1. Статистика'!P240,3)</f>
        <v>0</v>
      </c>
      <c r="F473" s="182">
        <f>ROUND('1. Статистика'!Q240,3)</f>
        <v>0</v>
      </c>
      <c r="G473" s="172">
        <f>ROUND(SUM(C473:F473),3)</f>
        <v>0</v>
      </c>
      <c r="H473" s="180">
        <f>ROUND(C472,3)</f>
        <v>0</v>
      </c>
      <c r="I473" s="181">
        <f>ROUND(D472,3)</f>
        <v>0</v>
      </c>
      <c r="J473" s="181">
        <f>ROUND(E472,3)</f>
        <v>0</v>
      </c>
      <c r="K473" s="182">
        <f>ROUND(F472,3)</f>
        <v>0</v>
      </c>
      <c r="L473" s="172">
        <f>ROUND(SUM(H473:K473),3)</f>
        <v>0</v>
      </c>
      <c r="M473" s="180">
        <f>ROUND(H472,3)</f>
        <v>0</v>
      </c>
      <c r="N473" s="181">
        <f>ROUND(I472,3)</f>
        <v>0</v>
      </c>
      <c r="O473" s="181">
        <f>ROUND(J472,3)</f>
        <v>0</v>
      </c>
      <c r="P473" s="183">
        <f>ROUND(K472,3)</f>
        <v>0</v>
      </c>
      <c r="Q473" s="187">
        <f>ROUND(SUM(M473:P473),3)</f>
        <v>0</v>
      </c>
    </row>
    <row r="474" spans="1:17" s="25" customFormat="1" ht="28.5" customHeight="1" outlineLevel="2" x14ac:dyDescent="0.25">
      <c r="A474" s="33" t="s">
        <v>120</v>
      </c>
      <c r="B474" s="486" t="s">
        <v>189</v>
      </c>
      <c r="C474" s="503">
        <f>ROUND('2. Прогноз. Без корректировки'!C474,3)</f>
        <v>0</v>
      </c>
      <c r="D474" s="504">
        <f>ROUND('2. Прогноз. Без корректировки'!D474,3)</f>
        <v>0</v>
      </c>
      <c r="E474" s="504">
        <f>ROUND('2. Прогноз. Без корректировки'!E474,3)</f>
        <v>0</v>
      </c>
      <c r="F474" s="504">
        <f>ROUND('2. Прогноз. Без корректировки'!F474,3)</f>
        <v>0</v>
      </c>
      <c r="G474" s="172">
        <f>ROUND(SUM(C474:F474),3)</f>
        <v>0</v>
      </c>
      <c r="H474" s="504">
        <f>ROUND('2. Прогноз. Без корректировки'!H474,3)</f>
        <v>0</v>
      </c>
      <c r="I474" s="504">
        <f>ROUND('2. Прогноз. Без корректировки'!I474,3)</f>
        <v>0</v>
      </c>
      <c r="J474" s="504">
        <f>ROUND('2. Прогноз. Без корректировки'!J474,3)</f>
        <v>0</v>
      </c>
      <c r="K474" s="504">
        <f>ROUND('2. Прогноз. Без корректировки'!K474,3)</f>
        <v>0</v>
      </c>
      <c r="L474" s="172">
        <f>ROUND(SUM(H474:K474),3)</f>
        <v>0</v>
      </c>
      <c r="M474" s="504">
        <f>ROUND('2. Прогноз. Без корректировки'!M474,3)</f>
        <v>0</v>
      </c>
      <c r="N474" s="504">
        <f>ROUND('2. Прогноз. Без корректировки'!N474,3)</f>
        <v>0</v>
      </c>
      <c r="O474" s="504">
        <f>ROUND('2. Прогноз. Без корректировки'!O474,3)</f>
        <v>0</v>
      </c>
      <c r="P474" s="504">
        <f>ROUND('2. Прогноз. Без корректировки'!P474,3)</f>
        <v>0</v>
      </c>
      <c r="Q474" s="187">
        <f>ROUND(SUM(M474:P474),3)</f>
        <v>0</v>
      </c>
    </row>
    <row r="475" spans="1:17" ht="14.65" customHeight="1" outlineLevel="1" x14ac:dyDescent="0.25">
      <c r="A475" s="32" t="s">
        <v>4</v>
      </c>
      <c r="B475" s="485" t="s">
        <v>189</v>
      </c>
      <c r="C475" s="265">
        <f t="shared" ref="C475:Q475" si="108">ROUND(C476+C477,3)</f>
        <v>0</v>
      </c>
      <c r="D475" s="166">
        <f t="shared" si="108"/>
        <v>0</v>
      </c>
      <c r="E475" s="166">
        <f t="shared" si="108"/>
        <v>0</v>
      </c>
      <c r="F475" s="167">
        <f t="shared" si="108"/>
        <v>0</v>
      </c>
      <c r="G475" s="244">
        <f t="shared" si="108"/>
        <v>0</v>
      </c>
      <c r="H475" s="165">
        <f t="shared" si="108"/>
        <v>0</v>
      </c>
      <c r="I475" s="166">
        <f t="shared" si="108"/>
        <v>0</v>
      </c>
      <c r="J475" s="166">
        <f t="shared" si="108"/>
        <v>0</v>
      </c>
      <c r="K475" s="167">
        <f t="shared" si="108"/>
        <v>0</v>
      </c>
      <c r="L475" s="244">
        <f t="shared" si="108"/>
        <v>0</v>
      </c>
      <c r="M475" s="165">
        <f t="shared" si="108"/>
        <v>0</v>
      </c>
      <c r="N475" s="166">
        <f t="shared" si="108"/>
        <v>0</v>
      </c>
      <c r="O475" s="166">
        <f t="shared" si="108"/>
        <v>0</v>
      </c>
      <c r="P475" s="168">
        <f t="shared" si="108"/>
        <v>0</v>
      </c>
      <c r="Q475" s="246">
        <f t="shared" si="108"/>
        <v>0</v>
      </c>
    </row>
    <row r="476" spans="1:17" s="25" customFormat="1" ht="14.65" customHeight="1" outlineLevel="2" x14ac:dyDescent="0.25">
      <c r="A476" s="33" t="s">
        <v>119</v>
      </c>
      <c r="B476" s="486" t="s">
        <v>189</v>
      </c>
      <c r="C476" s="267">
        <f>ROUND('1. Статистика'!N241,3)</f>
        <v>0</v>
      </c>
      <c r="D476" s="181">
        <f>ROUND('1. Статистика'!O241,3)</f>
        <v>0</v>
      </c>
      <c r="E476" s="181">
        <f>ROUND('1. Статистика'!P241,3)</f>
        <v>0</v>
      </c>
      <c r="F476" s="182">
        <f>ROUND('1. Статистика'!Q241,3)</f>
        <v>0</v>
      </c>
      <c r="G476" s="172">
        <f>ROUND(SUM(C476:F476),3)</f>
        <v>0</v>
      </c>
      <c r="H476" s="180">
        <f>ROUND(C475,3)</f>
        <v>0</v>
      </c>
      <c r="I476" s="181">
        <f>ROUND(D475,3)</f>
        <v>0</v>
      </c>
      <c r="J476" s="181">
        <f>ROUND(E475,3)</f>
        <v>0</v>
      </c>
      <c r="K476" s="182">
        <f>ROUND(F475,3)</f>
        <v>0</v>
      </c>
      <c r="L476" s="172">
        <f>ROUND(SUM(H476:K476),3)</f>
        <v>0</v>
      </c>
      <c r="M476" s="180">
        <f>ROUND(H475,3)</f>
        <v>0</v>
      </c>
      <c r="N476" s="181">
        <f>ROUND(I475,3)</f>
        <v>0</v>
      </c>
      <c r="O476" s="181">
        <f>ROUND(J475,3)</f>
        <v>0</v>
      </c>
      <c r="P476" s="183">
        <f>ROUND(K475,3)</f>
        <v>0</v>
      </c>
      <c r="Q476" s="187">
        <f>ROUND(SUM(M476:P476),3)</f>
        <v>0</v>
      </c>
    </row>
    <row r="477" spans="1:17" s="25" customFormat="1" ht="28.5" customHeight="1" outlineLevel="2" x14ac:dyDescent="0.25">
      <c r="A477" s="33" t="s">
        <v>120</v>
      </c>
      <c r="B477" s="486" t="s">
        <v>189</v>
      </c>
      <c r="C477" s="503">
        <f>ROUND('2. Прогноз. Без корректировки'!C477,3)</f>
        <v>0</v>
      </c>
      <c r="D477" s="504">
        <f>ROUND('2. Прогноз. Без корректировки'!D477,3)</f>
        <v>0</v>
      </c>
      <c r="E477" s="504">
        <f>ROUND('2. Прогноз. Без корректировки'!E477,3)</f>
        <v>0</v>
      </c>
      <c r="F477" s="504">
        <f>ROUND('2. Прогноз. Без корректировки'!F477,3)</f>
        <v>0</v>
      </c>
      <c r="G477" s="172">
        <f>ROUND(SUM(C477:F477),3)</f>
        <v>0</v>
      </c>
      <c r="H477" s="504">
        <f>ROUND('2. Прогноз. Без корректировки'!H477,3)</f>
        <v>0</v>
      </c>
      <c r="I477" s="504">
        <f>ROUND('2. Прогноз. Без корректировки'!I477,3)</f>
        <v>0</v>
      </c>
      <c r="J477" s="504">
        <f>ROUND('2. Прогноз. Без корректировки'!J477,3)</f>
        <v>0</v>
      </c>
      <c r="K477" s="504">
        <f>ROUND('2. Прогноз. Без корректировки'!K477,3)</f>
        <v>0</v>
      </c>
      <c r="L477" s="172">
        <f>ROUND(SUM(H477:K477),3)</f>
        <v>0</v>
      </c>
      <c r="M477" s="504">
        <f>ROUND('2. Прогноз. Без корректировки'!M477,3)</f>
        <v>0</v>
      </c>
      <c r="N477" s="504">
        <f>ROUND('2. Прогноз. Без корректировки'!N477,3)</f>
        <v>0</v>
      </c>
      <c r="O477" s="504">
        <f>ROUND('2. Прогноз. Без корректировки'!O477,3)</f>
        <v>0</v>
      </c>
      <c r="P477" s="504">
        <f>ROUND('2. Прогноз. Без корректировки'!P477,3)</f>
        <v>0</v>
      </c>
      <c r="Q477" s="187">
        <f>ROUND(SUM(M477:P477),3)</f>
        <v>0</v>
      </c>
    </row>
    <row r="478" spans="1:17" ht="14.65" customHeight="1" outlineLevel="1" x14ac:dyDescent="0.25">
      <c r="A478" s="32" t="s">
        <v>5</v>
      </c>
      <c r="B478" s="485" t="s">
        <v>189</v>
      </c>
      <c r="C478" s="265">
        <f t="shared" ref="C478:Q478" si="109">ROUND(C479+C480,3)</f>
        <v>0</v>
      </c>
      <c r="D478" s="166">
        <f t="shared" si="109"/>
        <v>0</v>
      </c>
      <c r="E478" s="166">
        <f t="shared" si="109"/>
        <v>0</v>
      </c>
      <c r="F478" s="167">
        <f t="shared" si="109"/>
        <v>0</v>
      </c>
      <c r="G478" s="244">
        <f t="shared" si="109"/>
        <v>0</v>
      </c>
      <c r="H478" s="165">
        <f t="shared" si="109"/>
        <v>0</v>
      </c>
      <c r="I478" s="166">
        <f t="shared" si="109"/>
        <v>0</v>
      </c>
      <c r="J478" s="166">
        <f t="shared" si="109"/>
        <v>0</v>
      </c>
      <c r="K478" s="167">
        <f t="shared" si="109"/>
        <v>0</v>
      </c>
      <c r="L478" s="244">
        <f t="shared" si="109"/>
        <v>0</v>
      </c>
      <c r="M478" s="165">
        <f t="shared" si="109"/>
        <v>0</v>
      </c>
      <c r="N478" s="166">
        <f t="shared" si="109"/>
        <v>0</v>
      </c>
      <c r="O478" s="166">
        <f t="shared" si="109"/>
        <v>0</v>
      </c>
      <c r="P478" s="168">
        <f t="shared" si="109"/>
        <v>0</v>
      </c>
      <c r="Q478" s="246">
        <f t="shared" si="109"/>
        <v>0</v>
      </c>
    </row>
    <row r="479" spans="1:17" s="25" customFormat="1" ht="14.65" customHeight="1" outlineLevel="2" x14ac:dyDescent="0.25">
      <c r="A479" s="33" t="s">
        <v>119</v>
      </c>
      <c r="B479" s="486" t="s">
        <v>189</v>
      </c>
      <c r="C479" s="267">
        <f>ROUND('1. Статистика'!N242,3)</f>
        <v>0</v>
      </c>
      <c r="D479" s="181">
        <f>ROUND('1. Статистика'!O242,3)</f>
        <v>0</v>
      </c>
      <c r="E479" s="181">
        <f>ROUND('1. Статистика'!P242,3)</f>
        <v>0</v>
      </c>
      <c r="F479" s="182">
        <f>ROUND('1. Статистика'!Q242,3)</f>
        <v>0</v>
      </c>
      <c r="G479" s="172">
        <f>ROUND(SUM(C479:F479),3)</f>
        <v>0</v>
      </c>
      <c r="H479" s="180">
        <f>ROUND(C478,3)</f>
        <v>0</v>
      </c>
      <c r="I479" s="181">
        <f>ROUND(D478,3)</f>
        <v>0</v>
      </c>
      <c r="J479" s="181">
        <f>ROUND(E478,3)</f>
        <v>0</v>
      </c>
      <c r="K479" s="182">
        <f>ROUND(F478,3)</f>
        <v>0</v>
      </c>
      <c r="L479" s="172">
        <f>ROUND(SUM(H479:K479),3)</f>
        <v>0</v>
      </c>
      <c r="M479" s="180">
        <f>ROUND(H478,3)</f>
        <v>0</v>
      </c>
      <c r="N479" s="181">
        <f>ROUND(I478,3)</f>
        <v>0</v>
      </c>
      <c r="O479" s="181">
        <f>ROUND(J478,3)</f>
        <v>0</v>
      </c>
      <c r="P479" s="183">
        <f>ROUND(K478,3)</f>
        <v>0</v>
      </c>
      <c r="Q479" s="187">
        <f>ROUND(SUM(M479:P479),3)</f>
        <v>0</v>
      </c>
    </row>
    <row r="480" spans="1:17" s="25" customFormat="1" ht="28.5" customHeight="1" outlineLevel="2" x14ac:dyDescent="0.25">
      <c r="A480" s="33" t="s">
        <v>120</v>
      </c>
      <c r="B480" s="486" t="s">
        <v>189</v>
      </c>
      <c r="C480" s="503">
        <f>ROUND('2. Прогноз. Без корректировки'!C480,3)</f>
        <v>0</v>
      </c>
      <c r="D480" s="504">
        <f>ROUND('2. Прогноз. Без корректировки'!D480,3)</f>
        <v>0</v>
      </c>
      <c r="E480" s="504">
        <f>ROUND('2. Прогноз. Без корректировки'!E480,3)</f>
        <v>0</v>
      </c>
      <c r="F480" s="504">
        <f>ROUND('2. Прогноз. Без корректировки'!F480,3)</f>
        <v>0</v>
      </c>
      <c r="G480" s="172">
        <f>ROUND(SUM(C480:F480),3)</f>
        <v>0</v>
      </c>
      <c r="H480" s="504">
        <f>ROUND('2. Прогноз. Без корректировки'!H480,3)</f>
        <v>0</v>
      </c>
      <c r="I480" s="504">
        <f>ROUND('2. Прогноз. Без корректировки'!I480,3)</f>
        <v>0</v>
      </c>
      <c r="J480" s="504">
        <f>ROUND('2. Прогноз. Без корректировки'!J480,3)</f>
        <v>0</v>
      </c>
      <c r="K480" s="504">
        <f>ROUND('2. Прогноз. Без корректировки'!K480,3)</f>
        <v>0</v>
      </c>
      <c r="L480" s="172">
        <f>ROUND(SUM(H480:K480),3)</f>
        <v>0</v>
      </c>
      <c r="M480" s="504">
        <f>ROUND('2. Прогноз. Без корректировки'!M480,3)</f>
        <v>0</v>
      </c>
      <c r="N480" s="504">
        <f>ROUND('2. Прогноз. Без корректировки'!N480,3)</f>
        <v>0</v>
      </c>
      <c r="O480" s="504">
        <f>ROUND('2. Прогноз. Без корректировки'!O480,3)</f>
        <v>0</v>
      </c>
      <c r="P480" s="504">
        <f>ROUND('2. Прогноз. Без корректировки'!P480,3)</f>
        <v>0</v>
      </c>
      <c r="Q480" s="187">
        <f>ROUND(SUM(M480:P480),3)</f>
        <v>0</v>
      </c>
    </row>
    <row r="481" spans="1:20" ht="14.65" customHeight="1" outlineLevel="1" x14ac:dyDescent="0.25">
      <c r="A481" s="32" t="s">
        <v>6</v>
      </c>
      <c r="B481" s="485" t="s">
        <v>189</v>
      </c>
      <c r="C481" s="265">
        <f t="shared" ref="C481:Q481" si="110">ROUND(C482+C483,3)</f>
        <v>0</v>
      </c>
      <c r="D481" s="166">
        <f t="shared" si="110"/>
        <v>0</v>
      </c>
      <c r="E481" s="166">
        <f t="shared" si="110"/>
        <v>0</v>
      </c>
      <c r="F481" s="167">
        <f t="shared" si="110"/>
        <v>0</v>
      </c>
      <c r="G481" s="244">
        <f t="shared" si="110"/>
        <v>0</v>
      </c>
      <c r="H481" s="174">
        <f t="shared" si="110"/>
        <v>0</v>
      </c>
      <c r="I481" s="175">
        <f t="shared" si="110"/>
        <v>0</v>
      </c>
      <c r="J481" s="175">
        <f t="shared" si="110"/>
        <v>0</v>
      </c>
      <c r="K481" s="188">
        <f t="shared" si="110"/>
        <v>0</v>
      </c>
      <c r="L481" s="246">
        <f t="shared" si="110"/>
        <v>0</v>
      </c>
      <c r="M481" s="174">
        <f t="shared" si="110"/>
        <v>0</v>
      </c>
      <c r="N481" s="175">
        <f t="shared" si="110"/>
        <v>0</v>
      </c>
      <c r="O481" s="175">
        <f t="shared" si="110"/>
        <v>0</v>
      </c>
      <c r="P481" s="189">
        <f t="shared" si="110"/>
        <v>0</v>
      </c>
      <c r="Q481" s="246">
        <f t="shared" si="110"/>
        <v>0</v>
      </c>
    </row>
    <row r="482" spans="1:20" s="25" customFormat="1" ht="14.65" customHeight="1" outlineLevel="2" x14ac:dyDescent="0.25">
      <c r="A482" s="33" t="s">
        <v>119</v>
      </c>
      <c r="B482" s="486" t="s">
        <v>189</v>
      </c>
      <c r="C482" s="267">
        <f>ROUND('1. Статистика'!N243,3)</f>
        <v>0</v>
      </c>
      <c r="D482" s="181">
        <f>ROUND('1. Статистика'!O243,3)</f>
        <v>0</v>
      </c>
      <c r="E482" s="181">
        <f>ROUND('1. Статистика'!P243,3)</f>
        <v>0</v>
      </c>
      <c r="F482" s="182">
        <f>ROUND('1. Статистика'!Q243,3)</f>
        <v>0</v>
      </c>
      <c r="G482" s="172">
        <f>ROUND(SUM(C482:F482),3)</f>
        <v>0</v>
      </c>
      <c r="H482" s="180">
        <f>ROUND(C481,3)</f>
        <v>0</v>
      </c>
      <c r="I482" s="181">
        <f>ROUND(D481,3)</f>
        <v>0</v>
      </c>
      <c r="J482" s="181">
        <f>ROUND(E481,3)</f>
        <v>0</v>
      </c>
      <c r="K482" s="182">
        <f>ROUND(F481,3)</f>
        <v>0</v>
      </c>
      <c r="L482" s="172">
        <f>ROUND(SUM(H482:K482),3)</f>
        <v>0</v>
      </c>
      <c r="M482" s="180">
        <f>ROUND(H481,3)</f>
        <v>0</v>
      </c>
      <c r="N482" s="181">
        <f>ROUND(I481,3)</f>
        <v>0</v>
      </c>
      <c r="O482" s="181">
        <f>ROUND(J481,3)</f>
        <v>0</v>
      </c>
      <c r="P482" s="183">
        <f>ROUND(K481,3)</f>
        <v>0</v>
      </c>
      <c r="Q482" s="187">
        <f>ROUND(SUM(M482:P482),3)</f>
        <v>0</v>
      </c>
    </row>
    <row r="483" spans="1:20" s="25" customFormat="1" ht="28.5" customHeight="1" outlineLevel="2" x14ac:dyDescent="0.25">
      <c r="A483" s="33" t="s">
        <v>120</v>
      </c>
      <c r="B483" s="486" t="s">
        <v>189</v>
      </c>
      <c r="C483" s="503">
        <f>ROUND('2. Прогноз. Без корректировки'!C483,3)</f>
        <v>0</v>
      </c>
      <c r="D483" s="504">
        <f>ROUND('2. Прогноз. Без корректировки'!D483,3)</f>
        <v>0</v>
      </c>
      <c r="E483" s="504">
        <f>ROUND('2. Прогноз. Без корректировки'!E483,3)</f>
        <v>0</v>
      </c>
      <c r="F483" s="504">
        <f>ROUND('2. Прогноз. Без корректировки'!F483,3)</f>
        <v>0</v>
      </c>
      <c r="G483" s="172">
        <f>ROUND(SUM(C483:F483),3)</f>
        <v>0</v>
      </c>
      <c r="H483" s="504">
        <f>ROUND('2. Прогноз. Без корректировки'!H483,3)</f>
        <v>0</v>
      </c>
      <c r="I483" s="504">
        <f>ROUND('2. Прогноз. Без корректировки'!I483,3)</f>
        <v>0</v>
      </c>
      <c r="J483" s="504">
        <f>ROUND('2. Прогноз. Без корректировки'!J483,3)</f>
        <v>0</v>
      </c>
      <c r="K483" s="504">
        <f>ROUND('2. Прогноз. Без корректировки'!K483,3)</f>
        <v>0</v>
      </c>
      <c r="L483" s="172">
        <f>ROUND(SUM(H483:K483),3)</f>
        <v>0</v>
      </c>
      <c r="M483" s="504">
        <f>ROUND('2. Прогноз. Без корректировки'!M483,3)</f>
        <v>0</v>
      </c>
      <c r="N483" s="504">
        <f>ROUND('2. Прогноз. Без корректировки'!N483,3)</f>
        <v>0</v>
      </c>
      <c r="O483" s="504">
        <f>ROUND('2. Прогноз. Без корректировки'!O483,3)</f>
        <v>0</v>
      </c>
      <c r="P483" s="504">
        <f>ROUND('2. Прогноз. Без корректировки'!P483,3)</f>
        <v>0</v>
      </c>
      <c r="Q483" s="187">
        <f>ROUND(SUM(M483:P483),3)</f>
        <v>0</v>
      </c>
    </row>
    <row r="484" spans="1:20" ht="14.65" customHeight="1" outlineLevel="1" x14ac:dyDescent="0.25">
      <c r="A484" s="32" t="s">
        <v>7</v>
      </c>
      <c r="B484" s="485" t="s">
        <v>189</v>
      </c>
      <c r="C484" s="265">
        <f t="shared" ref="C484:Q484" si="111">ROUND(C485+C486,3)</f>
        <v>0</v>
      </c>
      <c r="D484" s="166">
        <f t="shared" si="111"/>
        <v>0</v>
      </c>
      <c r="E484" s="166">
        <f t="shared" si="111"/>
        <v>0</v>
      </c>
      <c r="F484" s="188">
        <f t="shared" si="111"/>
        <v>0</v>
      </c>
      <c r="G484" s="244">
        <f t="shared" si="111"/>
        <v>0</v>
      </c>
      <c r="H484" s="174">
        <f t="shared" si="111"/>
        <v>0</v>
      </c>
      <c r="I484" s="175">
        <f t="shared" si="111"/>
        <v>0</v>
      </c>
      <c r="J484" s="175">
        <f t="shared" si="111"/>
        <v>0</v>
      </c>
      <c r="K484" s="188">
        <f t="shared" si="111"/>
        <v>0</v>
      </c>
      <c r="L484" s="246">
        <f t="shared" si="111"/>
        <v>0</v>
      </c>
      <c r="M484" s="174">
        <f t="shared" si="111"/>
        <v>0</v>
      </c>
      <c r="N484" s="175">
        <f t="shared" si="111"/>
        <v>0</v>
      </c>
      <c r="O484" s="175">
        <f t="shared" si="111"/>
        <v>0</v>
      </c>
      <c r="P484" s="189">
        <f t="shared" si="111"/>
        <v>0</v>
      </c>
      <c r="Q484" s="246">
        <f t="shared" si="111"/>
        <v>0</v>
      </c>
    </row>
    <row r="485" spans="1:20" s="25" customFormat="1" ht="14.65" customHeight="1" outlineLevel="2" x14ac:dyDescent="0.25">
      <c r="A485" s="33" t="s">
        <v>119</v>
      </c>
      <c r="B485" s="486" t="s">
        <v>189</v>
      </c>
      <c r="C485" s="267">
        <f>ROUND('1. Статистика'!N244,3)</f>
        <v>0</v>
      </c>
      <c r="D485" s="181">
        <f>ROUND('1. Статистика'!O244,3)</f>
        <v>0</v>
      </c>
      <c r="E485" s="181">
        <f>ROUND('1. Статистика'!P244,3)</f>
        <v>0</v>
      </c>
      <c r="F485" s="182">
        <f>ROUND('1. Статистика'!Q244,3)</f>
        <v>0</v>
      </c>
      <c r="G485" s="172">
        <f>ROUND(SUM(C485:F485),3)</f>
        <v>0</v>
      </c>
      <c r="H485" s="180">
        <f>ROUND(C484,3)</f>
        <v>0</v>
      </c>
      <c r="I485" s="181">
        <f>ROUND(D484,3)</f>
        <v>0</v>
      </c>
      <c r="J485" s="181">
        <f>ROUND(E484,3)</f>
        <v>0</v>
      </c>
      <c r="K485" s="182">
        <f>ROUND(F484,3)</f>
        <v>0</v>
      </c>
      <c r="L485" s="172">
        <f>ROUND(SUM(H485:K485),3)</f>
        <v>0</v>
      </c>
      <c r="M485" s="180">
        <f>ROUND(H484,3)</f>
        <v>0</v>
      </c>
      <c r="N485" s="181">
        <f>ROUND(I484,3)</f>
        <v>0</v>
      </c>
      <c r="O485" s="181">
        <f>ROUND(J484,3)</f>
        <v>0</v>
      </c>
      <c r="P485" s="183">
        <f>ROUND(K484,3)</f>
        <v>0</v>
      </c>
      <c r="Q485" s="187">
        <f>ROUND(SUM(M485:P485),3)</f>
        <v>0</v>
      </c>
    </row>
    <row r="486" spans="1:20" s="25" customFormat="1" ht="28.5" customHeight="1" outlineLevel="2" x14ac:dyDescent="0.25">
      <c r="A486" s="33" t="s">
        <v>120</v>
      </c>
      <c r="B486" s="486" t="s">
        <v>189</v>
      </c>
      <c r="C486" s="503">
        <f>ROUND('2. Прогноз. Без корректировки'!C486,3)</f>
        <v>0</v>
      </c>
      <c r="D486" s="504">
        <f>ROUND('2. Прогноз. Без корректировки'!D486,3)</f>
        <v>0</v>
      </c>
      <c r="E486" s="504">
        <f>ROUND('2. Прогноз. Без корректировки'!E486,3)</f>
        <v>0</v>
      </c>
      <c r="F486" s="504">
        <f>ROUND('2. Прогноз. Без корректировки'!F486,3)</f>
        <v>0</v>
      </c>
      <c r="G486" s="172">
        <f>ROUND(SUM(C486:F486),3)</f>
        <v>0</v>
      </c>
      <c r="H486" s="504">
        <f>ROUND('2. Прогноз. Без корректировки'!H486,3)</f>
        <v>0</v>
      </c>
      <c r="I486" s="504">
        <f>ROUND('2. Прогноз. Без корректировки'!I486,3)</f>
        <v>0</v>
      </c>
      <c r="J486" s="504">
        <f>ROUND('2. Прогноз. Без корректировки'!J486,3)</f>
        <v>0</v>
      </c>
      <c r="K486" s="504">
        <f>ROUND('2. Прогноз. Без корректировки'!K486,3)</f>
        <v>0</v>
      </c>
      <c r="L486" s="172">
        <f>ROUND(SUM(H486:K486),3)</f>
        <v>0</v>
      </c>
      <c r="M486" s="504">
        <f>ROUND('2. Прогноз. Без корректировки'!M486,3)</f>
        <v>0</v>
      </c>
      <c r="N486" s="504">
        <f>ROUND('2. Прогноз. Без корректировки'!N486,3)</f>
        <v>0</v>
      </c>
      <c r="O486" s="504">
        <f>ROUND('2. Прогноз. Без корректировки'!O486,3)</f>
        <v>0</v>
      </c>
      <c r="P486" s="504">
        <f>ROUND('2. Прогноз. Без корректировки'!P486,3)</f>
        <v>0</v>
      </c>
      <c r="Q486" s="187">
        <f>ROUND(SUM(M486:P486),3)</f>
        <v>0</v>
      </c>
    </row>
    <row r="487" spans="1:20" ht="14.65" customHeight="1" outlineLevel="1" x14ac:dyDescent="0.25">
      <c r="A487" s="32" t="s">
        <v>8</v>
      </c>
      <c r="B487" s="485" t="s">
        <v>189</v>
      </c>
      <c r="C487" s="265">
        <f t="shared" ref="C487:Q487" si="112">ROUND(C488+C489,3)</f>
        <v>0</v>
      </c>
      <c r="D487" s="166">
        <f t="shared" si="112"/>
        <v>0</v>
      </c>
      <c r="E487" s="166">
        <f t="shared" si="112"/>
        <v>0</v>
      </c>
      <c r="F487" s="167">
        <f t="shared" si="112"/>
        <v>0</v>
      </c>
      <c r="G487" s="244">
        <f t="shared" si="112"/>
        <v>0</v>
      </c>
      <c r="H487" s="165">
        <f t="shared" si="112"/>
        <v>0</v>
      </c>
      <c r="I487" s="166">
        <f t="shared" si="112"/>
        <v>0</v>
      </c>
      <c r="J487" s="166">
        <f t="shared" si="112"/>
        <v>0</v>
      </c>
      <c r="K487" s="167">
        <f t="shared" si="112"/>
        <v>0</v>
      </c>
      <c r="L487" s="244">
        <f t="shared" si="112"/>
        <v>0</v>
      </c>
      <c r="M487" s="165">
        <f t="shared" si="112"/>
        <v>0</v>
      </c>
      <c r="N487" s="166">
        <f t="shared" si="112"/>
        <v>0</v>
      </c>
      <c r="O487" s="166">
        <f t="shared" si="112"/>
        <v>0</v>
      </c>
      <c r="P487" s="168">
        <f t="shared" si="112"/>
        <v>0</v>
      </c>
      <c r="Q487" s="246">
        <f t="shared" si="112"/>
        <v>0</v>
      </c>
    </row>
    <row r="488" spans="1:20" s="25" customFormat="1" ht="14.65" customHeight="1" outlineLevel="2" x14ac:dyDescent="0.25">
      <c r="A488" s="33" t="s">
        <v>119</v>
      </c>
      <c r="B488" s="486" t="s">
        <v>189</v>
      </c>
      <c r="C488" s="267">
        <f>ROUND('1. Статистика'!N245,3)</f>
        <v>0</v>
      </c>
      <c r="D488" s="181">
        <f>ROUND('1. Статистика'!O245,3)</f>
        <v>0</v>
      </c>
      <c r="E488" s="181">
        <f>ROUND('1. Статистика'!P245,3)</f>
        <v>0</v>
      </c>
      <c r="F488" s="182">
        <f>ROUND('1. Статистика'!Q245,3)</f>
        <v>0</v>
      </c>
      <c r="G488" s="172">
        <f>ROUND(SUM(C488:F488),3)</f>
        <v>0</v>
      </c>
      <c r="H488" s="180">
        <f>ROUND(C487,3)</f>
        <v>0</v>
      </c>
      <c r="I488" s="181">
        <f>ROUND(D487,3)</f>
        <v>0</v>
      </c>
      <c r="J488" s="181">
        <f>ROUND(E487,3)</f>
        <v>0</v>
      </c>
      <c r="K488" s="182">
        <f>ROUND(F487,3)</f>
        <v>0</v>
      </c>
      <c r="L488" s="172">
        <f>ROUND(SUM(H488:K488),3)</f>
        <v>0</v>
      </c>
      <c r="M488" s="180">
        <f>ROUND(H487,3)</f>
        <v>0</v>
      </c>
      <c r="N488" s="181">
        <f>ROUND(I487,3)</f>
        <v>0</v>
      </c>
      <c r="O488" s="181">
        <f>ROUND(J487,3)</f>
        <v>0</v>
      </c>
      <c r="P488" s="183">
        <f>ROUND(K487,3)</f>
        <v>0</v>
      </c>
      <c r="Q488" s="187">
        <f>ROUND(SUM(M488:P488),3)</f>
        <v>0</v>
      </c>
    </row>
    <row r="489" spans="1:20" s="25" customFormat="1" ht="28.5" customHeight="1" outlineLevel="2" x14ac:dyDescent="0.25">
      <c r="A489" s="33" t="s">
        <v>120</v>
      </c>
      <c r="B489" s="486" t="s">
        <v>189</v>
      </c>
      <c r="C489" s="503">
        <f>ROUND('2. Прогноз. Без корректировки'!C489,3)</f>
        <v>0</v>
      </c>
      <c r="D489" s="504">
        <f>ROUND('2. Прогноз. Без корректировки'!D489,3)</f>
        <v>0</v>
      </c>
      <c r="E489" s="504">
        <f>ROUND('2. Прогноз. Без корректировки'!E489,3)</f>
        <v>0</v>
      </c>
      <c r="F489" s="504">
        <f>ROUND('2. Прогноз. Без корректировки'!F489,3)</f>
        <v>0</v>
      </c>
      <c r="G489" s="172">
        <f>ROUND(SUM(C489:F489),3)</f>
        <v>0</v>
      </c>
      <c r="H489" s="504">
        <f>ROUND('2. Прогноз. Без корректировки'!H489,3)</f>
        <v>0</v>
      </c>
      <c r="I489" s="504">
        <f>ROUND('2. Прогноз. Без корректировки'!I489,3)</f>
        <v>0</v>
      </c>
      <c r="J489" s="504">
        <f>ROUND('2. Прогноз. Без корректировки'!J489,3)</f>
        <v>0</v>
      </c>
      <c r="K489" s="504">
        <f>ROUND('2. Прогноз. Без корректировки'!K489,3)</f>
        <v>0</v>
      </c>
      <c r="L489" s="172">
        <f>ROUND(SUM(H489:K489),3)</f>
        <v>0</v>
      </c>
      <c r="M489" s="504">
        <f>ROUND('2. Прогноз. Без корректировки'!M489,3)</f>
        <v>0</v>
      </c>
      <c r="N489" s="504">
        <f>ROUND('2. Прогноз. Без корректировки'!N489,3)</f>
        <v>0</v>
      </c>
      <c r="O489" s="504">
        <f>ROUND('2. Прогноз. Без корректировки'!O489,3)</f>
        <v>0</v>
      </c>
      <c r="P489" s="504">
        <f>ROUND('2. Прогноз. Без корректировки'!P489,3)</f>
        <v>0</v>
      </c>
      <c r="Q489" s="187">
        <f>ROUND(SUM(M489:P489),3)</f>
        <v>0</v>
      </c>
    </row>
    <row r="490" spans="1:20" ht="14.65" customHeight="1" outlineLevel="1" x14ac:dyDescent="0.25">
      <c r="A490" s="32" t="s">
        <v>9</v>
      </c>
      <c r="B490" s="485" t="s">
        <v>189</v>
      </c>
      <c r="C490" s="265">
        <f t="shared" ref="C490:Q490" si="113">ROUND(C491+C492,3)</f>
        <v>0</v>
      </c>
      <c r="D490" s="166">
        <f t="shared" si="113"/>
        <v>0</v>
      </c>
      <c r="E490" s="166">
        <f t="shared" si="113"/>
        <v>0</v>
      </c>
      <c r="F490" s="167">
        <f t="shared" si="113"/>
        <v>0</v>
      </c>
      <c r="G490" s="244">
        <f t="shared" si="113"/>
        <v>0</v>
      </c>
      <c r="H490" s="174">
        <f t="shared" si="113"/>
        <v>0</v>
      </c>
      <c r="I490" s="175">
        <f t="shared" si="113"/>
        <v>0</v>
      </c>
      <c r="J490" s="175">
        <f t="shared" si="113"/>
        <v>0</v>
      </c>
      <c r="K490" s="188">
        <f t="shared" si="113"/>
        <v>0</v>
      </c>
      <c r="L490" s="246">
        <f t="shared" si="113"/>
        <v>0</v>
      </c>
      <c r="M490" s="174">
        <f t="shared" si="113"/>
        <v>0</v>
      </c>
      <c r="N490" s="175">
        <f t="shared" si="113"/>
        <v>0</v>
      </c>
      <c r="O490" s="175">
        <f t="shared" si="113"/>
        <v>0</v>
      </c>
      <c r="P490" s="189">
        <f t="shared" si="113"/>
        <v>0</v>
      </c>
      <c r="Q490" s="246">
        <f t="shared" si="113"/>
        <v>0</v>
      </c>
    </row>
    <row r="491" spans="1:20" s="25" customFormat="1" ht="14.65" customHeight="1" outlineLevel="2" x14ac:dyDescent="0.25">
      <c r="A491" s="33" t="s">
        <v>119</v>
      </c>
      <c r="B491" s="486" t="s">
        <v>189</v>
      </c>
      <c r="C491" s="267">
        <f>ROUND('1. Статистика'!N246,3)</f>
        <v>0</v>
      </c>
      <c r="D491" s="181">
        <f>ROUND('1. Статистика'!O246,3)</f>
        <v>0</v>
      </c>
      <c r="E491" s="181">
        <f>ROUND('1. Статистика'!P246,3)</f>
        <v>0</v>
      </c>
      <c r="F491" s="182">
        <f>ROUND('1. Статистика'!Q246,3)</f>
        <v>0</v>
      </c>
      <c r="G491" s="172">
        <f>ROUND(SUM(C491:F491),3)</f>
        <v>0</v>
      </c>
      <c r="H491" s="180">
        <f>ROUND(C490,3)</f>
        <v>0</v>
      </c>
      <c r="I491" s="181">
        <f>ROUND(D490,3)</f>
        <v>0</v>
      </c>
      <c r="J491" s="181">
        <f>ROUND(E490,3)</f>
        <v>0</v>
      </c>
      <c r="K491" s="182">
        <f>ROUND(F490,3)</f>
        <v>0</v>
      </c>
      <c r="L491" s="172">
        <f>ROUND(SUM(H491:K491),3)</f>
        <v>0</v>
      </c>
      <c r="M491" s="180">
        <f>ROUND(H490,3)</f>
        <v>0</v>
      </c>
      <c r="N491" s="181">
        <f>ROUND(I490,3)</f>
        <v>0</v>
      </c>
      <c r="O491" s="181">
        <f>ROUND(J490,3)</f>
        <v>0</v>
      </c>
      <c r="P491" s="183">
        <f>ROUND(K490,3)</f>
        <v>0</v>
      </c>
      <c r="Q491" s="187">
        <f>ROUND(SUM(M491:P491),3)</f>
        <v>0</v>
      </c>
    </row>
    <row r="492" spans="1:20" s="25" customFormat="1" ht="28.5" customHeight="1" outlineLevel="2" x14ac:dyDescent="0.25">
      <c r="A492" s="33" t="s">
        <v>120</v>
      </c>
      <c r="B492" s="486" t="s">
        <v>189</v>
      </c>
      <c r="C492" s="503">
        <f>ROUND('2. Прогноз. Без корректировки'!C492,3)</f>
        <v>0</v>
      </c>
      <c r="D492" s="504">
        <f>ROUND('2. Прогноз. Без корректировки'!D492,3)</f>
        <v>0</v>
      </c>
      <c r="E492" s="504">
        <f>ROUND('2. Прогноз. Без корректировки'!E492,3)</f>
        <v>0</v>
      </c>
      <c r="F492" s="504">
        <f>ROUND('2. Прогноз. Без корректировки'!F492,3)</f>
        <v>0</v>
      </c>
      <c r="G492" s="172">
        <f>ROUND(SUM(C492:F492),3)</f>
        <v>0</v>
      </c>
      <c r="H492" s="504">
        <f>ROUND('2. Прогноз. Без корректировки'!H492,3)</f>
        <v>0</v>
      </c>
      <c r="I492" s="504">
        <f>ROUND('2. Прогноз. Без корректировки'!I492,3)</f>
        <v>0</v>
      </c>
      <c r="J492" s="504">
        <f>ROUND('2. Прогноз. Без корректировки'!J492,3)</f>
        <v>0</v>
      </c>
      <c r="K492" s="504">
        <f>ROUND('2. Прогноз. Без корректировки'!K492,3)</f>
        <v>0</v>
      </c>
      <c r="L492" s="172">
        <f>ROUND(SUM(H492:K492),3)</f>
        <v>0</v>
      </c>
      <c r="M492" s="504">
        <f>ROUND('2. Прогноз. Без корректировки'!M492,3)</f>
        <v>0</v>
      </c>
      <c r="N492" s="504">
        <f>ROUND('2. Прогноз. Без корректировки'!N492,3)</f>
        <v>0</v>
      </c>
      <c r="O492" s="504">
        <f>ROUND('2. Прогноз. Без корректировки'!O492,3)</f>
        <v>0</v>
      </c>
      <c r="P492" s="504">
        <f>ROUND('2. Прогноз. Без корректировки'!P492,3)</f>
        <v>0</v>
      </c>
      <c r="Q492" s="187">
        <f>ROUND(SUM(M492:P492),3)</f>
        <v>0</v>
      </c>
    </row>
    <row r="493" spans="1:20" ht="14.65" customHeight="1" outlineLevel="1" x14ac:dyDescent="0.25">
      <c r="A493" s="32" t="s">
        <v>10</v>
      </c>
      <c r="B493" s="485" t="s">
        <v>189</v>
      </c>
      <c r="C493" s="265">
        <f t="shared" ref="C493:Q493" si="114">ROUND(C494+C495,3)</f>
        <v>0</v>
      </c>
      <c r="D493" s="166">
        <f t="shared" si="114"/>
        <v>0</v>
      </c>
      <c r="E493" s="166">
        <f t="shared" si="114"/>
        <v>0</v>
      </c>
      <c r="F493" s="188">
        <f t="shared" si="114"/>
        <v>0</v>
      </c>
      <c r="G493" s="244">
        <f t="shared" si="114"/>
        <v>0</v>
      </c>
      <c r="H493" s="174">
        <f t="shared" si="114"/>
        <v>0</v>
      </c>
      <c r="I493" s="175">
        <f t="shared" si="114"/>
        <v>0</v>
      </c>
      <c r="J493" s="175">
        <f t="shared" si="114"/>
        <v>0</v>
      </c>
      <c r="K493" s="188">
        <f t="shared" si="114"/>
        <v>0</v>
      </c>
      <c r="L493" s="246">
        <f t="shared" si="114"/>
        <v>0</v>
      </c>
      <c r="M493" s="174">
        <f t="shared" si="114"/>
        <v>0</v>
      </c>
      <c r="N493" s="175">
        <f t="shared" si="114"/>
        <v>0</v>
      </c>
      <c r="O493" s="175">
        <f t="shared" si="114"/>
        <v>0</v>
      </c>
      <c r="P493" s="189">
        <f t="shared" si="114"/>
        <v>0</v>
      </c>
      <c r="Q493" s="246">
        <f t="shared" si="114"/>
        <v>0</v>
      </c>
    </row>
    <row r="494" spans="1:20" s="25" customFormat="1" ht="14.65" customHeight="1" outlineLevel="2" x14ac:dyDescent="0.25">
      <c r="A494" s="33" t="s">
        <v>119</v>
      </c>
      <c r="B494" s="486" t="s">
        <v>189</v>
      </c>
      <c r="C494" s="267">
        <f>ROUND('1. Статистика'!N247,3)</f>
        <v>0</v>
      </c>
      <c r="D494" s="181">
        <f>ROUND('1. Статистика'!O247,3)</f>
        <v>0</v>
      </c>
      <c r="E494" s="181">
        <f>ROUND('1. Статистика'!P247,3)</f>
        <v>0</v>
      </c>
      <c r="F494" s="182">
        <f>ROUND('1. Статистика'!Q247,3)</f>
        <v>0</v>
      </c>
      <c r="G494" s="172">
        <f>ROUND(SUM(C494:F494),3)</f>
        <v>0</v>
      </c>
      <c r="H494" s="180">
        <f>ROUND(C493,3)</f>
        <v>0</v>
      </c>
      <c r="I494" s="181">
        <f>ROUND(D493,3)</f>
        <v>0</v>
      </c>
      <c r="J494" s="181">
        <f>ROUND(E493,3)</f>
        <v>0</v>
      </c>
      <c r="K494" s="182">
        <f>ROUND(F493,3)</f>
        <v>0</v>
      </c>
      <c r="L494" s="172">
        <f>ROUND(SUM(H494:K494),3)</f>
        <v>0</v>
      </c>
      <c r="M494" s="180">
        <f>ROUND(H493,3)</f>
        <v>0</v>
      </c>
      <c r="N494" s="181">
        <f>ROUND(I493,3)</f>
        <v>0</v>
      </c>
      <c r="O494" s="181">
        <f>ROUND(J493,3)</f>
        <v>0</v>
      </c>
      <c r="P494" s="183">
        <f>ROUND(K493,3)</f>
        <v>0</v>
      </c>
      <c r="Q494" s="187">
        <f>ROUND(SUM(M494:P494),3)</f>
        <v>0</v>
      </c>
    </row>
    <row r="495" spans="1:20" s="25" customFormat="1" ht="28.5" customHeight="1" outlineLevel="2" x14ac:dyDescent="0.25">
      <c r="A495" s="33" t="s">
        <v>120</v>
      </c>
      <c r="B495" s="486" t="s">
        <v>189</v>
      </c>
      <c r="C495" s="503">
        <f>ROUND('2. Прогноз. Без корректировки'!C495,3)</f>
        <v>0</v>
      </c>
      <c r="D495" s="504">
        <f>ROUND('2. Прогноз. Без корректировки'!D495,3)</f>
        <v>0</v>
      </c>
      <c r="E495" s="504">
        <f>ROUND('2. Прогноз. Без корректировки'!E495,3)</f>
        <v>0</v>
      </c>
      <c r="F495" s="504">
        <f>ROUND('2. Прогноз. Без корректировки'!F495,3)</f>
        <v>0</v>
      </c>
      <c r="G495" s="172">
        <f>ROUND(SUM(C495:F495),3)</f>
        <v>0</v>
      </c>
      <c r="H495" s="504">
        <f>ROUND('2. Прогноз. Без корректировки'!H495,3)</f>
        <v>0</v>
      </c>
      <c r="I495" s="504">
        <f>ROUND('2. Прогноз. Без корректировки'!I495,3)</f>
        <v>0</v>
      </c>
      <c r="J495" s="504">
        <f>ROUND('2. Прогноз. Без корректировки'!J495,3)</f>
        <v>0</v>
      </c>
      <c r="K495" s="504">
        <f>ROUND('2. Прогноз. Без корректировки'!K495,3)</f>
        <v>0</v>
      </c>
      <c r="L495" s="172">
        <f>ROUND(SUM(H495:K495),3)</f>
        <v>0</v>
      </c>
      <c r="M495" s="504">
        <f>ROUND('2. Прогноз. Без корректировки'!M495,3)</f>
        <v>0</v>
      </c>
      <c r="N495" s="504">
        <f>ROUND('2. Прогноз. Без корректировки'!N495,3)</f>
        <v>0</v>
      </c>
      <c r="O495" s="504">
        <f>ROUND('2. Прогноз. Без корректировки'!O495,3)</f>
        <v>0</v>
      </c>
      <c r="P495" s="504">
        <f>ROUND('2. Прогноз. Без корректировки'!P495,3)</f>
        <v>0</v>
      </c>
      <c r="Q495" s="187">
        <f>ROUND(SUM(M495:P495),3)</f>
        <v>0</v>
      </c>
    </row>
    <row r="496" spans="1:20" ht="15" customHeight="1" x14ac:dyDescent="0.25">
      <c r="A496" s="256" t="s">
        <v>99</v>
      </c>
      <c r="B496" s="487" t="s">
        <v>189</v>
      </c>
      <c r="C496" s="268">
        <f t="shared" ref="C496:Q496" si="115">ROUND(C145+C225+C405+C428+C462,3)</f>
        <v>206.845</v>
      </c>
      <c r="D496" s="248">
        <f t="shared" si="115"/>
        <v>109.97</v>
      </c>
      <c r="E496" s="248">
        <f t="shared" si="115"/>
        <v>105.684</v>
      </c>
      <c r="F496" s="249">
        <f t="shared" si="115"/>
        <v>127.194</v>
      </c>
      <c r="G496" s="184">
        <f t="shared" si="115"/>
        <v>549.69299999999998</v>
      </c>
      <c r="H496" s="248">
        <f t="shared" si="115"/>
        <v>195.46</v>
      </c>
      <c r="I496" s="248">
        <f t="shared" si="115"/>
        <v>104.958</v>
      </c>
      <c r="J496" s="248">
        <f t="shared" si="115"/>
        <v>103.35599999999999</v>
      </c>
      <c r="K496" s="249">
        <f t="shared" si="115"/>
        <v>128.52500000000001</v>
      </c>
      <c r="L496" s="184">
        <f t="shared" si="115"/>
        <v>532.29899999999998</v>
      </c>
      <c r="M496" s="248">
        <f t="shared" si="115"/>
        <v>195.47</v>
      </c>
      <c r="N496" s="248">
        <f t="shared" si="115"/>
        <v>106.35899999999999</v>
      </c>
      <c r="O496" s="248">
        <f t="shared" si="115"/>
        <v>104.273</v>
      </c>
      <c r="P496" s="250">
        <f t="shared" si="115"/>
        <v>125.227</v>
      </c>
      <c r="Q496" s="184">
        <f t="shared" si="115"/>
        <v>531.32899999999995</v>
      </c>
      <c r="S496" s="13"/>
      <c r="T496" s="13"/>
    </row>
    <row r="497" spans="1:18" ht="15" customHeight="1" outlineLevel="1" x14ac:dyDescent="0.25">
      <c r="A497" s="229" t="s">
        <v>0</v>
      </c>
      <c r="B497" s="485" t="s">
        <v>189</v>
      </c>
      <c r="C497" s="265">
        <f t="shared" ref="C497:Q497" si="116">ROUND(C146+C226+C406+C429+C463,3)</f>
        <v>12.531000000000001</v>
      </c>
      <c r="D497" s="166">
        <f t="shared" si="116"/>
        <v>52.66</v>
      </c>
      <c r="E497" s="166">
        <f t="shared" si="116"/>
        <v>23.44</v>
      </c>
      <c r="F497" s="167">
        <f t="shared" si="116"/>
        <v>52.777999999999999</v>
      </c>
      <c r="G497" s="244">
        <f t="shared" si="116"/>
        <v>141.40899999999999</v>
      </c>
      <c r="H497" s="165">
        <f t="shared" si="116"/>
        <v>7.5960000000000001</v>
      </c>
      <c r="I497" s="166">
        <f t="shared" si="116"/>
        <v>52.645000000000003</v>
      </c>
      <c r="J497" s="166">
        <f t="shared" si="116"/>
        <v>22.571000000000002</v>
      </c>
      <c r="K497" s="167">
        <f t="shared" si="116"/>
        <v>52.146000000000001</v>
      </c>
      <c r="L497" s="244">
        <f t="shared" si="116"/>
        <v>134.958</v>
      </c>
      <c r="M497" s="165">
        <f t="shared" si="116"/>
        <v>7.8970000000000002</v>
      </c>
      <c r="N497" s="166">
        <f t="shared" si="116"/>
        <v>52.92</v>
      </c>
      <c r="O497" s="166">
        <f t="shared" si="116"/>
        <v>22.747</v>
      </c>
      <c r="P497" s="168">
        <f t="shared" si="116"/>
        <v>48.298000000000002</v>
      </c>
      <c r="Q497" s="244">
        <f t="shared" si="116"/>
        <v>131.86199999999999</v>
      </c>
    </row>
    <row r="498" spans="1:18" ht="15" customHeight="1" outlineLevel="1" x14ac:dyDescent="0.25">
      <c r="A498" s="229" t="s">
        <v>1</v>
      </c>
      <c r="B498" s="485" t="s">
        <v>189</v>
      </c>
      <c r="C498" s="265">
        <f t="shared" ref="C498:Q498" si="117">ROUND(C147+C227+C408+C432+C466,3)</f>
        <v>1.9</v>
      </c>
      <c r="D498" s="166">
        <f t="shared" si="117"/>
        <v>6.9749999999999996</v>
      </c>
      <c r="E498" s="166">
        <f t="shared" si="117"/>
        <v>2.198</v>
      </c>
      <c r="F498" s="167">
        <f t="shared" si="117"/>
        <v>22.768000000000001</v>
      </c>
      <c r="G498" s="244">
        <f t="shared" si="117"/>
        <v>33.841000000000001</v>
      </c>
      <c r="H498" s="165">
        <f t="shared" si="117"/>
        <v>1.9</v>
      </c>
      <c r="I498" s="166">
        <f t="shared" si="117"/>
        <v>6.9749999999999996</v>
      </c>
      <c r="J498" s="166">
        <f t="shared" si="117"/>
        <v>2.198</v>
      </c>
      <c r="K498" s="167">
        <f t="shared" si="117"/>
        <v>22.768999999999998</v>
      </c>
      <c r="L498" s="244">
        <f t="shared" si="117"/>
        <v>33.841999999999999</v>
      </c>
      <c r="M498" s="165">
        <f t="shared" si="117"/>
        <v>2.2999999999999998</v>
      </c>
      <c r="N498" s="166">
        <f t="shared" si="117"/>
        <v>7.1</v>
      </c>
      <c r="O498" s="166">
        <f t="shared" si="117"/>
        <v>2.2730000000000001</v>
      </c>
      <c r="P498" s="168">
        <f t="shared" si="117"/>
        <v>22.882999999999999</v>
      </c>
      <c r="Q498" s="244">
        <f t="shared" si="117"/>
        <v>34.555999999999997</v>
      </c>
    </row>
    <row r="499" spans="1:18" ht="15" customHeight="1" outlineLevel="1" x14ac:dyDescent="0.25">
      <c r="A499" s="229" t="s">
        <v>2</v>
      </c>
      <c r="B499" s="485" t="s">
        <v>189</v>
      </c>
      <c r="C499" s="265">
        <f t="shared" ref="C499:Q499" si="118">ROUND(C148+C228+C410+C435+C469,3)</f>
        <v>110.39700000000001</v>
      </c>
      <c r="D499" s="166">
        <f t="shared" si="118"/>
        <v>38.274000000000001</v>
      </c>
      <c r="E499" s="166">
        <f t="shared" si="118"/>
        <v>44.225000000000001</v>
      </c>
      <c r="F499" s="167">
        <f t="shared" si="118"/>
        <v>30.774000000000001</v>
      </c>
      <c r="G499" s="244">
        <f t="shared" si="118"/>
        <v>223.67</v>
      </c>
      <c r="H499" s="165">
        <f t="shared" si="118"/>
        <v>102.001</v>
      </c>
      <c r="I499" s="166">
        <f t="shared" si="118"/>
        <v>38.273000000000003</v>
      </c>
      <c r="J499" s="166">
        <f t="shared" si="118"/>
        <v>43.743000000000002</v>
      </c>
      <c r="K499" s="167">
        <f t="shared" si="118"/>
        <v>30.766999999999999</v>
      </c>
      <c r="L499" s="244">
        <f t="shared" si="118"/>
        <v>214.78399999999999</v>
      </c>
      <c r="M499" s="165">
        <f t="shared" si="118"/>
        <v>102.001</v>
      </c>
      <c r="N499" s="166">
        <f t="shared" si="118"/>
        <v>38.273000000000003</v>
      </c>
      <c r="O499" s="166">
        <f t="shared" si="118"/>
        <v>43.743000000000002</v>
      </c>
      <c r="P499" s="168">
        <f t="shared" si="118"/>
        <v>30.765999999999998</v>
      </c>
      <c r="Q499" s="244">
        <f t="shared" si="118"/>
        <v>214.78299999999999</v>
      </c>
    </row>
    <row r="500" spans="1:18" ht="15" customHeight="1" outlineLevel="1" x14ac:dyDescent="0.25">
      <c r="A500" s="229" t="s">
        <v>3</v>
      </c>
      <c r="B500" s="485" t="s">
        <v>189</v>
      </c>
      <c r="C500" s="265">
        <f t="shared" ref="C500:Q500" si="119">ROUND(C149+C229+C412+C438+C472,3)</f>
        <v>73.099999999999994</v>
      </c>
      <c r="D500" s="166">
        <f t="shared" si="119"/>
        <v>6.3</v>
      </c>
      <c r="E500" s="166">
        <f t="shared" si="119"/>
        <v>13.5</v>
      </c>
      <c r="F500" s="167">
        <f t="shared" si="119"/>
        <v>6.7960000000000003</v>
      </c>
      <c r="G500" s="244">
        <f t="shared" si="119"/>
        <v>99.695999999999998</v>
      </c>
      <c r="H500" s="165">
        <f t="shared" si="119"/>
        <v>73.099999999999994</v>
      </c>
      <c r="I500" s="166">
        <f t="shared" si="119"/>
        <v>1.3</v>
      </c>
      <c r="J500" s="166">
        <f t="shared" si="119"/>
        <v>14.052</v>
      </c>
      <c r="K500" s="167">
        <f t="shared" si="119"/>
        <v>9.1630000000000003</v>
      </c>
      <c r="L500" s="244">
        <f t="shared" si="119"/>
        <v>97.614999999999995</v>
      </c>
      <c r="M500" s="165">
        <f t="shared" si="119"/>
        <v>73.099999999999994</v>
      </c>
      <c r="N500" s="166">
        <f t="shared" si="119"/>
        <v>1.3</v>
      </c>
      <c r="O500" s="166">
        <f t="shared" si="119"/>
        <v>14.052</v>
      </c>
      <c r="P500" s="168">
        <f t="shared" si="119"/>
        <v>9.1630000000000003</v>
      </c>
      <c r="Q500" s="244">
        <f t="shared" si="119"/>
        <v>97.614999999999995</v>
      </c>
    </row>
    <row r="501" spans="1:18" ht="15" customHeight="1" outlineLevel="1" x14ac:dyDescent="0.25">
      <c r="A501" s="229" t="s">
        <v>4</v>
      </c>
      <c r="B501" s="485" t="s">
        <v>189</v>
      </c>
      <c r="C501" s="265">
        <f t="shared" ref="C501:Q501" si="120">ROUND(C150+C230+C414+C441+C475,3)</f>
        <v>0</v>
      </c>
      <c r="D501" s="166">
        <f t="shared" si="120"/>
        <v>0.504</v>
      </c>
      <c r="E501" s="166">
        <f t="shared" si="120"/>
        <v>0.1</v>
      </c>
      <c r="F501" s="167">
        <f t="shared" si="120"/>
        <v>2.0070000000000001</v>
      </c>
      <c r="G501" s="244">
        <f t="shared" si="120"/>
        <v>2.6110000000000002</v>
      </c>
      <c r="H501" s="165">
        <f t="shared" si="120"/>
        <v>0</v>
      </c>
      <c r="I501" s="166">
        <f t="shared" si="120"/>
        <v>0.504</v>
      </c>
      <c r="J501" s="166">
        <f t="shared" si="120"/>
        <v>0.1</v>
      </c>
      <c r="K501" s="167">
        <f t="shared" si="120"/>
        <v>2.0070000000000001</v>
      </c>
      <c r="L501" s="244">
        <f t="shared" si="120"/>
        <v>2.6110000000000002</v>
      </c>
      <c r="M501" s="165">
        <f t="shared" si="120"/>
        <v>0</v>
      </c>
      <c r="N501" s="166">
        <f t="shared" si="120"/>
        <v>0.504</v>
      </c>
      <c r="O501" s="166">
        <f t="shared" si="120"/>
        <v>0.1</v>
      </c>
      <c r="P501" s="168">
        <f t="shared" si="120"/>
        <v>2.0070000000000001</v>
      </c>
      <c r="Q501" s="244">
        <f t="shared" si="120"/>
        <v>2.6110000000000002</v>
      </c>
    </row>
    <row r="502" spans="1:18" ht="15" customHeight="1" outlineLevel="1" x14ac:dyDescent="0.25">
      <c r="A502" s="229" t="s">
        <v>5</v>
      </c>
      <c r="B502" s="485" t="s">
        <v>189</v>
      </c>
      <c r="C502" s="265">
        <f t="shared" ref="C502:Q502" si="121">ROUND(C151+C231+C416+C444+C478,3)</f>
        <v>0</v>
      </c>
      <c r="D502" s="166">
        <f t="shared" si="121"/>
        <v>0</v>
      </c>
      <c r="E502" s="166">
        <f t="shared" si="121"/>
        <v>0</v>
      </c>
      <c r="F502" s="167">
        <f t="shared" si="121"/>
        <v>0</v>
      </c>
      <c r="G502" s="244">
        <f t="shared" si="121"/>
        <v>0</v>
      </c>
      <c r="H502" s="165">
        <f t="shared" si="121"/>
        <v>0</v>
      </c>
      <c r="I502" s="166">
        <f t="shared" si="121"/>
        <v>0</v>
      </c>
      <c r="J502" s="166">
        <f t="shared" si="121"/>
        <v>0</v>
      </c>
      <c r="K502" s="167">
        <f t="shared" si="121"/>
        <v>0</v>
      </c>
      <c r="L502" s="244">
        <f t="shared" si="121"/>
        <v>0</v>
      </c>
      <c r="M502" s="165">
        <f t="shared" si="121"/>
        <v>0</v>
      </c>
      <c r="N502" s="166">
        <f t="shared" si="121"/>
        <v>0</v>
      </c>
      <c r="O502" s="166">
        <f t="shared" si="121"/>
        <v>0</v>
      </c>
      <c r="P502" s="168">
        <f t="shared" si="121"/>
        <v>0</v>
      </c>
      <c r="Q502" s="244">
        <f t="shared" si="121"/>
        <v>0</v>
      </c>
    </row>
    <row r="503" spans="1:18" ht="15" customHeight="1" outlineLevel="1" x14ac:dyDescent="0.25">
      <c r="A503" s="229" t="s">
        <v>6</v>
      </c>
      <c r="B503" s="485" t="s">
        <v>189</v>
      </c>
      <c r="C503" s="265">
        <f t="shared" ref="C503:Q503" si="122">ROUND(C152+C232+C418+C447+C481,3)</f>
        <v>0</v>
      </c>
      <c r="D503" s="166">
        <f t="shared" si="122"/>
        <v>0</v>
      </c>
      <c r="E503" s="166">
        <f t="shared" si="122"/>
        <v>0</v>
      </c>
      <c r="F503" s="167">
        <f t="shared" si="122"/>
        <v>0</v>
      </c>
      <c r="G503" s="244">
        <f t="shared" si="122"/>
        <v>0</v>
      </c>
      <c r="H503" s="165">
        <f t="shared" si="122"/>
        <v>0</v>
      </c>
      <c r="I503" s="166">
        <f t="shared" si="122"/>
        <v>0</v>
      </c>
      <c r="J503" s="166">
        <f t="shared" si="122"/>
        <v>0</v>
      </c>
      <c r="K503" s="167">
        <f t="shared" si="122"/>
        <v>0</v>
      </c>
      <c r="L503" s="244">
        <f t="shared" si="122"/>
        <v>0</v>
      </c>
      <c r="M503" s="165">
        <f t="shared" si="122"/>
        <v>0</v>
      </c>
      <c r="N503" s="166">
        <f t="shared" si="122"/>
        <v>0</v>
      </c>
      <c r="O503" s="166">
        <f t="shared" si="122"/>
        <v>0</v>
      </c>
      <c r="P503" s="168">
        <f t="shared" si="122"/>
        <v>0</v>
      </c>
      <c r="Q503" s="244">
        <f t="shared" si="122"/>
        <v>0</v>
      </c>
    </row>
    <row r="504" spans="1:18" ht="15" customHeight="1" outlineLevel="1" x14ac:dyDescent="0.25">
      <c r="A504" s="229" t="s">
        <v>7</v>
      </c>
      <c r="B504" s="485" t="s">
        <v>189</v>
      </c>
      <c r="C504" s="265">
        <f t="shared" ref="C504:Q504" si="123">ROUND(C153+C233+C420+C450+C484,3)</f>
        <v>8.3510000000000009</v>
      </c>
      <c r="D504" s="166">
        <f t="shared" si="123"/>
        <v>3.6459999999999999</v>
      </c>
      <c r="E504" s="166">
        <f t="shared" si="123"/>
        <v>21.425000000000001</v>
      </c>
      <c r="F504" s="167">
        <f t="shared" si="123"/>
        <v>10.243</v>
      </c>
      <c r="G504" s="244">
        <f t="shared" si="123"/>
        <v>43.664999999999999</v>
      </c>
      <c r="H504" s="165">
        <f t="shared" si="123"/>
        <v>9.7609999999999992</v>
      </c>
      <c r="I504" s="166">
        <f t="shared" si="123"/>
        <v>3.65</v>
      </c>
      <c r="J504" s="166">
        <f t="shared" si="123"/>
        <v>19.760000000000002</v>
      </c>
      <c r="K504" s="167">
        <f t="shared" si="123"/>
        <v>10.516999999999999</v>
      </c>
      <c r="L504" s="244">
        <f t="shared" si="123"/>
        <v>43.688000000000002</v>
      </c>
      <c r="M504" s="165">
        <f t="shared" si="123"/>
        <v>9.07</v>
      </c>
      <c r="N504" s="166">
        <f t="shared" si="123"/>
        <v>4.6509999999999998</v>
      </c>
      <c r="O504" s="166">
        <f t="shared" si="123"/>
        <v>20.425999999999998</v>
      </c>
      <c r="P504" s="168">
        <f t="shared" si="123"/>
        <v>10.954000000000001</v>
      </c>
      <c r="Q504" s="244">
        <f t="shared" si="123"/>
        <v>45.100999999999999</v>
      </c>
    </row>
    <row r="505" spans="1:18" ht="15" customHeight="1" outlineLevel="1" x14ac:dyDescent="0.25">
      <c r="A505" s="229" t="s">
        <v>8</v>
      </c>
      <c r="B505" s="485" t="s">
        <v>189</v>
      </c>
      <c r="C505" s="265">
        <f t="shared" ref="C505:Q505" si="124">ROUND(C154+C234+C422+C453+C487,3)</f>
        <v>0</v>
      </c>
      <c r="D505" s="166">
        <f t="shared" si="124"/>
        <v>0</v>
      </c>
      <c r="E505" s="166">
        <f t="shared" si="124"/>
        <v>0</v>
      </c>
      <c r="F505" s="167">
        <f t="shared" si="124"/>
        <v>0</v>
      </c>
      <c r="G505" s="244">
        <f t="shared" si="124"/>
        <v>0</v>
      </c>
      <c r="H505" s="165">
        <f t="shared" si="124"/>
        <v>0</v>
      </c>
      <c r="I505" s="166">
        <f t="shared" si="124"/>
        <v>0</v>
      </c>
      <c r="J505" s="166">
        <f t="shared" si="124"/>
        <v>0</v>
      </c>
      <c r="K505" s="167">
        <f t="shared" si="124"/>
        <v>0</v>
      </c>
      <c r="L505" s="244">
        <f t="shared" si="124"/>
        <v>0</v>
      </c>
      <c r="M505" s="165">
        <f t="shared" si="124"/>
        <v>0</v>
      </c>
      <c r="N505" s="166">
        <f t="shared" si="124"/>
        <v>0</v>
      </c>
      <c r="O505" s="166">
        <f t="shared" si="124"/>
        <v>0</v>
      </c>
      <c r="P505" s="168">
        <f t="shared" si="124"/>
        <v>0</v>
      </c>
      <c r="Q505" s="244">
        <f t="shared" si="124"/>
        <v>0</v>
      </c>
    </row>
    <row r="506" spans="1:18" ht="15" customHeight="1" outlineLevel="1" x14ac:dyDescent="0.25">
      <c r="A506" s="229" t="s">
        <v>9</v>
      </c>
      <c r="B506" s="485" t="s">
        <v>189</v>
      </c>
      <c r="C506" s="265">
        <f t="shared" ref="C506:Q506" si="125">ROUND(C155+C235+C424+C456+C490,3)</f>
        <v>0.03</v>
      </c>
      <c r="D506" s="166">
        <f t="shared" si="125"/>
        <v>1.2</v>
      </c>
      <c r="E506" s="166">
        <f t="shared" si="125"/>
        <v>0.35</v>
      </c>
      <c r="F506" s="167">
        <f t="shared" si="125"/>
        <v>1.1559999999999999</v>
      </c>
      <c r="G506" s="244">
        <f t="shared" si="125"/>
        <v>2.7360000000000002</v>
      </c>
      <c r="H506" s="165">
        <f t="shared" si="125"/>
        <v>0.03</v>
      </c>
      <c r="I506" s="166">
        <f t="shared" si="125"/>
        <v>1.2</v>
      </c>
      <c r="J506" s="166">
        <f t="shared" si="125"/>
        <v>0.35</v>
      </c>
      <c r="K506" s="167">
        <f t="shared" si="125"/>
        <v>1.1559999999999999</v>
      </c>
      <c r="L506" s="244">
        <f t="shared" si="125"/>
        <v>2.7360000000000002</v>
      </c>
      <c r="M506" s="165">
        <f t="shared" si="125"/>
        <v>0.03</v>
      </c>
      <c r="N506" s="166">
        <f t="shared" si="125"/>
        <v>1.2</v>
      </c>
      <c r="O506" s="166">
        <f t="shared" si="125"/>
        <v>0.35</v>
      </c>
      <c r="P506" s="168">
        <f t="shared" si="125"/>
        <v>1.1559999999999999</v>
      </c>
      <c r="Q506" s="244">
        <f t="shared" si="125"/>
        <v>2.7360000000000002</v>
      </c>
    </row>
    <row r="507" spans="1:18" ht="15" customHeight="1" outlineLevel="1" x14ac:dyDescent="0.25">
      <c r="A507" s="229" t="s">
        <v>10</v>
      </c>
      <c r="B507" s="485" t="s">
        <v>189</v>
      </c>
      <c r="C507" s="265">
        <f t="shared" ref="C507:Q507" si="126">ROUND(C156+C236+C426+C459+C493,3)</f>
        <v>0.53600000000000003</v>
      </c>
      <c r="D507" s="166">
        <f t="shared" si="126"/>
        <v>0.41099999999999998</v>
      </c>
      <c r="E507" s="166">
        <f t="shared" si="126"/>
        <v>0.44600000000000001</v>
      </c>
      <c r="F507" s="167">
        <f t="shared" si="126"/>
        <v>0.67200000000000004</v>
      </c>
      <c r="G507" s="244">
        <f t="shared" si="126"/>
        <v>2.0649999999999999</v>
      </c>
      <c r="H507" s="165">
        <f t="shared" si="126"/>
        <v>1.0720000000000001</v>
      </c>
      <c r="I507" s="166">
        <f t="shared" si="126"/>
        <v>0.41099999999999998</v>
      </c>
      <c r="J507" s="166">
        <f t="shared" si="126"/>
        <v>0.58199999999999996</v>
      </c>
      <c r="K507" s="167">
        <f t="shared" si="126"/>
        <v>0</v>
      </c>
      <c r="L507" s="244">
        <f t="shared" si="126"/>
        <v>2.0649999999999999</v>
      </c>
      <c r="M507" s="165">
        <f t="shared" si="126"/>
        <v>1.0720000000000001</v>
      </c>
      <c r="N507" s="166">
        <f t="shared" si="126"/>
        <v>0.41099999999999998</v>
      </c>
      <c r="O507" s="166">
        <f t="shared" si="126"/>
        <v>0.58199999999999996</v>
      </c>
      <c r="P507" s="168">
        <f t="shared" si="126"/>
        <v>0</v>
      </c>
      <c r="Q507" s="244">
        <f t="shared" si="126"/>
        <v>2.0649999999999999</v>
      </c>
    </row>
    <row r="508" spans="1:18" x14ac:dyDescent="0.25">
      <c r="A508" s="256" t="s">
        <v>121</v>
      </c>
      <c r="B508" s="491" t="s">
        <v>189</v>
      </c>
      <c r="C508" s="268">
        <f t="shared" ref="C508:Q508" si="127">ROUND(C509+C510+C511+C512+C513+C514+C515+C516+C517+C518+C519,3)</f>
        <v>26.75</v>
      </c>
      <c r="D508" s="251">
        <f t="shared" si="127"/>
        <v>22.420999999999999</v>
      </c>
      <c r="E508" s="251">
        <f t="shared" si="127"/>
        <v>10.959</v>
      </c>
      <c r="F508" s="252">
        <f t="shared" si="127"/>
        <v>33.104999999999997</v>
      </c>
      <c r="G508" s="184">
        <f t="shared" si="127"/>
        <v>33.104999999999997</v>
      </c>
      <c r="H508" s="248">
        <f t="shared" si="127"/>
        <v>10.222</v>
      </c>
      <c r="I508" s="251">
        <f t="shared" si="127"/>
        <v>22.021000000000001</v>
      </c>
      <c r="J508" s="251">
        <f t="shared" si="127"/>
        <v>9.048</v>
      </c>
      <c r="K508" s="252">
        <f t="shared" si="127"/>
        <v>28.701000000000001</v>
      </c>
      <c r="L508" s="184">
        <f t="shared" si="127"/>
        <v>28.701000000000001</v>
      </c>
      <c r="M508" s="248">
        <f t="shared" si="127"/>
        <v>8.1980000000000004</v>
      </c>
      <c r="N508" s="251">
        <f t="shared" si="127"/>
        <v>24.445</v>
      </c>
      <c r="O508" s="251">
        <f t="shared" si="127"/>
        <v>11.468</v>
      </c>
      <c r="P508" s="253">
        <f t="shared" si="127"/>
        <v>30.686</v>
      </c>
      <c r="Q508" s="184">
        <f t="shared" si="127"/>
        <v>30.686</v>
      </c>
    </row>
    <row r="509" spans="1:18" ht="15" customHeight="1" outlineLevel="1" x14ac:dyDescent="0.25">
      <c r="A509" s="229" t="s">
        <v>0</v>
      </c>
      <c r="B509" s="485" t="s">
        <v>189</v>
      </c>
      <c r="C509" s="265">
        <f t="shared" ref="C509:Q509" si="128">ROUND(C134-C497,3)</f>
        <v>1E-3</v>
      </c>
      <c r="D509" s="166">
        <f t="shared" si="128"/>
        <v>0.501</v>
      </c>
      <c r="E509" s="166">
        <f t="shared" si="128"/>
        <v>0.36599999999999999</v>
      </c>
      <c r="F509" s="167">
        <f t="shared" si="128"/>
        <v>0.88200000000000001</v>
      </c>
      <c r="G509" s="244">
        <f t="shared" si="128"/>
        <v>0.88200000000000001</v>
      </c>
      <c r="H509" s="165">
        <f t="shared" si="128"/>
        <v>3.0000000000000001E-3</v>
      </c>
      <c r="I509" s="166">
        <f t="shared" si="128"/>
        <v>0.503</v>
      </c>
      <c r="J509" s="166">
        <f t="shared" si="128"/>
        <v>0.36799999999999999</v>
      </c>
      <c r="K509" s="167">
        <f t="shared" si="128"/>
        <v>0.88400000000000001</v>
      </c>
      <c r="L509" s="244">
        <f t="shared" si="128"/>
        <v>0.88400000000000001</v>
      </c>
      <c r="M509" s="165">
        <f t="shared" si="128"/>
        <v>3.0000000000000001E-3</v>
      </c>
      <c r="N509" s="166">
        <f t="shared" si="128"/>
        <v>0.503</v>
      </c>
      <c r="O509" s="166">
        <f t="shared" si="128"/>
        <v>0.36699999999999999</v>
      </c>
      <c r="P509" s="168">
        <f t="shared" si="128"/>
        <v>0.88300000000000001</v>
      </c>
      <c r="Q509" s="244">
        <f t="shared" si="128"/>
        <v>0.88300000000000001</v>
      </c>
      <c r="R509" s="2"/>
    </row>
    <row r="510" spans="1:18" ht="15" customHeight="1" outlineLevel="1" x14ac:dyDescent="0.25">
      <c r="A510" s="229" t="s">
        <v>1</v>
      </c>
      <c r="B510" s="485" t="s">
        <v>189</v>
      </c>
      <c r="C510" s="265">
        <f t="shared" ref="C510:Q510" si="129">ROUND(C135-C498,3)</f>
        <v>0</v>
      </c>
      <c r="D510" s="166">
        <f t="shared" si="129"/>
        <v>0.41899999999999998</v>
      </c>
      <c r="E510" s="166">
        <f t="shared" si="129"/>
        <v>0.51900000000000002</v>
      </c>
      <c r="F510" s="167">
        <f t="shared" si="129"/>
        <v>1E-3</v>
      </c>
      <c r="G510" s="244">
        <f t="shared" si="129"/>
        <v>1E-3</v>
      </c>
      <c r="H510" s="165">
        <f t="shared" si="129"/>
        <v>1E-3</v>
      </c>
      <c r="I510" s="166">
        <f t="shared" si="129"/>
        <v>0.42</v>
      </c>
      <c r="J510" s="166">
        <f t="shared" si="129"/>
        <v>0.52</v>
      </c>
      <c r="K510" s="167">
        <f t="shared" si="129"/>
        <v>0</v>
      </c>
      <c r="L510" s="244">
        <f t="shared" si="129"/>
        <v>0</v>
      </c>
      <c r="M510" s="165">
        <f t="shared" si="129"/>
        <v>0</v>
      </c>
      <c r="N510" s="166">
        <f t="shared" si="129"/>
        <v>0.41899999999999998</v>
      </c>
      <c r="O510" s="166">
        <f t="shared" si="129"/>
        <v>0.51900000000000002</v>
      </c>
      <c r="P510" s="168">
        <f t="shared" si="129"/>
        <v>1E-3</v>
      </c>
      <c r="Q510" s="244">
        <f t="shared" si="129"/>
        <v>1E-3</v>
      </c>
      <c r="R510" s="2"/>
    </row>
    <row r="511" spans="1:18" ht="15" customHeight="1" outlineLevel="1" x14ac:dyDescent="0.25">
      <c r="A511" s="229" t="s">
        <v>2</v>
      </c>
      <c r="B511" s="485" t="s">
        <v>189</v>
      </c>
      <c r="C511" s="265">
        <f t="shared" ref="C511:Q511" si="130">ROUND(C136-C499,3)</f>
        <v>0.14499999999999999</v>
      </c>
      <c r="D511" s="166">
        <f t="shared" si="130"/>
        <v>1.05</v>
      </c>
      <c r="E511" s="166">
        <f t="shared" si="130"/>
        <v>2.1120000000000001</v>
      </c>
      <c r="F511" s="167">
        <f t="shared" si="130"/>
        <v>2.629</v>
      </c>
      <c r="G511" s="244">
        <f t="shared" si="130"/>
        <v>2.629</v>
      </c>
      <c r="H511" s="165">
        <f t="shared" si="130"/>
        <v>0.14599999999999999</v>
      </c>
      <c r="I511" s="166">
        <f t="shared" si="130"/>
        <v>1.0509999999999999</v>
      </c>
      <c r="J511" s="166">
        <f t="shared" si="130"/>
        <v>2.113</v>
      </c>
      <c r="K511" s="167">
        <f t="shared" si="130"/>
        <v>2.63</v>
      </c>
      <c r="L511" s="244">
        <f t="shared" si="130"/>
        <v>2.63</v>
      </c>
      <c r="M511" s="165">
        <f t="shared" si="130"/>
        <v>0.14699999999999999</v>
      </c>
      <c r="N511" s="166">
        <f t="shared" si="130"/>
        <v>1.052</v>
      </c>
      <c r="O511" s="166">
        <f t="shared" si="130"/>
        <v>2.1120000000000001</v>
      </c>
      <c r="P511" s="168">
        <f t="shared" si="130"/>
        <v>2.629</v>
      </c>
      <c r="Q511" s="244">
        <f t="shared" si="130"/>
        <v>2.629</v>
      </c>
      <c r="R511" s="2"/>
    </row>
    <row r="512" spans="1:18" ht="15" customHeight="1" outlineLevel="1" x14ac:dyDescent="0.25">
      <c r="A512" s="229" t="s">
        <v>3</v>
      </c>
      <c r="B512" s="485" t="s">
        <v>189</v>
      </c>
      <c r="C512" s="265">
        <f t="shared" ref="C512:Q512" si="131">ROUND(C137-C500,3)</f>
        <v>23.425000000000001</v>
      </c>
      <c r="D512" s="166">
        <f t="shared" si="131"/>
        <v>17.125</v>
      </c>
      <c r="E512" s="166">
        <f t="shared" si="131"/>
        <v>4.7569999999999997</v>
      </c>
      <c r="F512" s="167">
        <f t="shared" si="131"/>
        <v>21.678000000000001</v>
      </c>
      <c r="G512" s="244">
        <f t="shared" si="131"/>
        <v>21.678000000000001</v>
      </c>
      <c r="H512" s="165">
        <f t="shared" si="131"/>
        <v>6.0780000000000003</v>
      </c>
      <c r="I512" s="166">
        <f t="shared" si="131"/>
        <v>15.4</v>
      </c>
      <c r="J512" s="166">
        <f t="shared" si="131"/>
        <v>1.3480000000000001</v>
      </c>
      <c r="K512" s="167">
        <f t="shared" si="131"/>
        <v>17.23</v>
      </c>
      <c r="L512" s="244">
        <f t="shared" si="131"/>
        <v>17.23</v>
      </c>
      <c r="M512" s="165">
        <f t="shared" si="131"/>
        <v>1.63</v>
      </c>
      <c r="N512" s="166">
        <f t="shared" si="131"/>
        <v>15.4</v>
      </c>
      <c r="O512" s="166">
        <f t="shared" si="131"/>
        <v>1.3480000000000001</v>
      </c>
      <c r="P512" s="168">
        <f t="shared" si="131"/>
        <v>17.23</v>
      </c>
      <c r="Q512" s="244">
        <f t="shared" si="131"/>
        <v>17.23</v>
      </c>
    </row>
    <row r="513" spans="1:17" ht="15" customHeight="1" outlineLevel="1" x14ac:dyDescent="0.25">
      <c r="A513" s="229" t="s">
        <v>4</v>
      </c>
      <c r="B513" s="485" t="s">
        <v>189</v>
      </c>
      <c r="C513" s="265">
        <f t="shared" ref="C513:Q513" si="132">ROUND(C138-C501,3)</f>
        <v>2.0640000000000001</v>
      </c>
      <c r="D513" s="166">
        <f t="shared" si="132"/>
        <v>2.0739999999999998</v>
      </c>
      <c r="E513" s="166">
        <f t="shared" si="132"/>
        <v>1.974</v>
      </c>
      <c r="F513" s="167">
        <f t="shared" si="132"/>
        <v>1.9670000000000001</v>
      </c>
      <c r="G513" s="244">
        <f t="shared" si="132"/>
        <v>1.9670000000000001</v>
      </c>
      <c r="H513" s="165">
        <f t="shared" si="132"/>
        <v>1.9670000000000001</v>
      </c>
      <c r="I513" s="166">
        <f t="shared" si="132"/>
        <v>1.9770000000000001</v>
      </c>
      <c r="J513" s="166">
        <f t="shared" si="132"/>
        <v>1.877</v>
      </c>
      <c r="K513" s="167">
        <f t="shared" si="132"/>
        <v>1.87</v>
      </c>
      <c r="L513" s="244">
        <f t="shared" si="132"/>
        <v>1.87</v>
      </c>
      <c r="M513" s="165">
        <f t="shared" si="132"/>
        <v>1.87</v>
      </c>
      <c r="N513" s="166">
        <f t="shared" si="132"/>
        <v>1.88</v>
      </c>
      <c r="O513" s="166">
        <f t="shared" si="132"/>
        <v>1.78</v>
      </c>
      <c r="P513" s="168">
        <f t="shared" si="132"/>
        <v>1.7729999999999999</v>
      </c>
      <c r="Q513" s="244">
        <f t="shared" si="132"/>
        <v>1.7729999999999999</v>
      </c>
    </row>
    <row r="514" spans="1:17" ht="15" customHeight="1" outlineLevel="1" x14ac:dyDescent="0.25">
      <c r="A514" s="229" t="s">
        <v>5</v>
      </c>
      <c r="B514" s="485" t="s">
        <v>189</v>
      </c>
      <c r="C514" s="265">
        <f t="shared" ref="C514:Q514" si="133">ROUND(C139-C502,3)</f>
        <v>0</v>
      </c>
      <c r="D514" s="166">
        <f t="shared" si="133"/>
        <v>0</v>
      </c>
      <c r="E514" s="166">
        <f t="shared" si="133"/>
        <v>0</v>
      </c>
      <c r="F514" s="167">
        <f t="shared" si="133"/>
        <v>0</v>
      </c>
      <c r="G514" s="244">
        <f t="shared" si="133"/>
        <v>0</v>
      </c>
      <c r="H514" s="165">
        <f t="shared" si="133"/>
        <v>0</v>
      </c>
      <c r="I514" s="166">
        <f t="shared" si="133"/>
        <v>0</v>
      </c>
      <c r="J514" s="166">
        <f t="shared" si="133"/>
        <v>0</v>
      </c>
      <c r="K514" s="167">
        <f t="shared" si="133"/>
        <v>0</v>
      </c>
      <c r="L514" s="244">
        <f t="shared" si="133"/>
        <v>0</v>
      </c>
      <c r="M514" s="165">
        <f t="shared" si="133"/>
        <v>0</v>
      </c>
      <c r="N514" s="166">
        <f t="shared" si="133"/>
        <v>0</v>
      </c>
      <c r="O514" s="166">
        <f t="shared" si="133"/>
        <v>0</v>
      </c>
      <c r="P514" s="168">
        <f t="shared" si="133"/>
        <v>0</v>
      </c>
      <c r="Q514" s="244">
        <f t="shared" si="133"/>
        <v>0</v>
      </c>
    </row>
    <row r="515" spans="1:17" ht="15" customHeight="1" outlineLevel="1" x14ac:dyDescent="0.25">
      <c r="A515" s="229" t="s">
        <v>6</v>
      </c>
      <c r="B515" s="485" t="s">
        <v>189</v>
      </c>
      <c r="C515" s="265">
        <f t="shared" ref="C515:Q515" si="134">ROUND(C140-C503,3)</f>
        <v>0</v>
      </c>
      <c r="D515" s="166">
        <f t="shared" si="134"/>
        <v>0</v>
      </c>
      <c r="E515" s="166">
        <f t="shared" si="134"/>
        <v>0</v>
      </c>
      <c r="F515" s="167">
        <f t="shared" si="134"/>
        <v>0</v>
      </c>
      <c r="G515" s="244">
        <f t="shared" si="134"/>
        <v>0</v>
      </c>
      <c r="H515" s="165">
        <f t="shared" si="134"/>
        <v>0</v>
      </c>
      <c r="I515" s="166">
        <f t="shared" si="134"/>
        <v>0</v>
      </c>
      <c r="J515" s="166">
        <f t="shared" si="134"/>
        <v>0</v>
      </c>
      <c r="K515" s="167">
        <f t="shared" si="134"/>
        <v>0</v>
      </c>
      <c r="L515" s="244">
        <f t="shared" si="134"/>
        <v>0</v>
      </c>
      <c r="M515" s="165">
        <f t="shared" si="134"/>
        <v>0</v>
      </c>
      <c r="N515" s="166">
        <f t="shared" si="134"/>
        <v>0</v>
      </c>
      <c r="O515" s="166">
        <f t="shared" si="134"/>
        <v>0</v>
      </c>
      <c r="P515" s="168">
        <f t="shared" si="134"/>
        <v>0</v>
      </c>
      <c r="Q515" s="244">
        <f t="shared" si="134"/>
        <v>0</v>
      </c>
    </row>
    <row r="516" spans="1:17" ht="15" customHeight="1" outlineLevel="1" x14ac:dyDescent="0.25">
      <c r="A516" s="229" t="s">
        <v>7</v>
      </c>
      <c r="B516" s="485" t="s">
        <v>189</v>
      </c>
      <c r="C516" s="265">
        <f t="shared" ref="C516:Q516" si="135">ROUND(C141-C504,3)</f>
        <v>1E-3</v>
      </c>
      <c r="D516" s="166">
        <f t="shared" si="135"/>
        <v>1E-3</v>
      </c>
      <c r="E516" s="166">
        <f t="shared" si="135"/>
        <v>1E-3</v>
      </c>
      <c r="F516" s="167">
        <f t="shared" si="135"/>
        <v>2.819</v>
      </c>
      <c r="G516" s="244">
        <f t="shared" si="135"/>
        <v>2.819</v>
      </c>
      <c r="H516" s="165">
        <f t="shared" si="135"/>
        <v>0</v>
      </c>
      <c r="I516" s="166">
        <f t="shared" si="135"/>
        <v>0</v>
      </c>
      <c r="J516" s="166">
        <f t="shared" si="135"/>
        <v>1E-3</v>
      </c>
      <c r="K516" s="167">
        <f t="shared" si="135"/>
        <v>0.438</v>
      </c>
      <c r="L516" s="244">
        <f t="shared" si="135"/>
        <v>0.438</v>
      </c>
      <c r="M516" s="165">
        <f t="shared" si="135"/>
        <v>1E-3</v>
      </c>
      <c r="N516" s="166">
        <f t="shared" si="135"/>
        <v>1E-3</v>
      </c>
      <c r="O516" s="166">
        <f t="shared" si="135"/>
        <v>1E-3</v>
      </c>
      <c r="P516" s="168">
        <f t="shared" si="135"/>
        <v>1E-3</v>
      </c>
      <c r="Q516" s="244">
        <f t="shared" si="135"/>
        <v>1E-3</v>
      </c>
    </row>
    <row r="517" spans="1:17" ht="15" customHeight="1" outlineLevel="1" x14ac:dyDescent="0.25">
      <c r="A517" s="229" t="s">
        <v>8</v>
      </c>
      <c r="B517" s="485" t="s">
        <v>189</v>
      </c>
      <c r="C517" s="265">
        <f t="shared" ref="C517:Q517" si="136">ROUND(C142-C505,3)</f>
        <v>0</v>
      </c>
      <c r="D517" s="166">
        <f t="shared" si="136"/>
        <v>0</v>
      </c>
      <c r="E517" s="166">
        <f t="shared" si="136"/>
        <v>0</v>
      </c>
      <c r="F517" s="167">
        <f t="shared" si="136"/>
        <v>0</v>
      </c>
      <c r="G517" s="244">
        <f t="shared" si="136"/>
        <v>0</v>
      </c>
      <c r="H517" s="165">
        <f t="shared" si="136"/>
        <v>0</v>
      </c>
      <c r="I517" s="166">
        <f t="shared" si="136"/>
        <v>0</v>
      </c>
      <c r="J517" s="166">
        <f t="shared" si="136"/>
        <v>0</v>
      </c>
      <c r="K517" s="167">
        <f t="shared" si="136"/>
        <v>0</v>
      </c>
      <c r="L517" s="244">
        <f t="shared" si="136"/>
        <v>0</v>
      </c>
      <c r="M517" s="165">
        <f t="shared" si="136"/>
        <v>0</v>
      </c>
      <c r="N517" s="166">
        <f t="shared" si="136"/>
        <v>0</v>
      </c>
      <c r="O517" s="166">
        <f t="shared" si="136"/>
        <v>0</v>
      </c>
      <c r="P517" s="168">
        <f t="shared" si="136"/>
        <v>0</v>
      </c>
      <c r="Q517" s="244">
        <f t="shared" si="136"/>
        <v>0</v>
      </c>
    </row>
    <row r="518" spans="1:17" ht="15" customHeight="1" outlineLevel="1" x14ac:dyDescent="0.25">
      <c r="A518" s="229" t="s">
        <v>9</v>
      </c>
      <c r="B518" s="485" t="s">
        <v>189</v>
      </c>
      <c r="C518" s="265">
        <f t="shared" ref="C518:Q518" si="137">ROUND(C143-C506,3)</f>
        <v>1.1140000000000001</v>
      </c>
      <c r="D518" s="166">
        <f t="shared" si="137"/>
        <v>1.2509999999999999</v>
      </c>
      <c r="E518" s="166">
        <f t="shared" si="137"/>
        <v>1.23</v>
      </c>
      <c r="F518" s="167">
        <f t="shared" si="137"/>
        <v>1.21</v>
      </c>
      <c r="G518" s="244">
        <f t="shared" si="137"/>
        <v>1.21</v>
      </c>
      <c r="H518" s="165">
        <f t="shared" si="137"/>
        <v>1.18</v>
      </c>
      <c r="I518" s="166">
        <f t="shared" si="137"/>
        <v>1.3169999999999999</v>
      </c>
      <c r="J518" s="166">
        <f t="shared" si="137"/>
        <v>1.6040000000000001</v>
      </c>
      <c r="K518" s="167">
        <f t="shared" si="137"/>
        <v>1.5840000000000001</v>
      </c>
      <c r="L518" s="244">
        <f t="shared" si="137"/>
        <v>1.5840000000000001</v>
      </c>
      <c r="M518" s="165">
        <f t="shared" si="137"/>
        <v>1.554</v>
      </c>
      <c r="N518" s="166">
        <f t="shared" si="137"/>
        <v>1.6910000000000001</v>
      </c>
      <c r="O518" s="166">
        <f t="shared" si="137"/>
        <v>1.978</v>
      </c>
      <c r="P518" s="168">
        <f t="shared" si="137"/>
        <v>1.958</v>
      </c>
      <c r="Q518" s="244">
        <f t="shared" si="137"/>
        <v>1.958</v>
      </c>
    </row>
    <row r="519" spans="1:17" ht="15" customHeight="1" outlineLevel="1" thickBot="1" x14ac:dyDescent="0.3">
      <c r="A519" s="230" t="s">
        <v>10</v>
      </c>
      <c r="B519" s="48" t="s">
        <v>189</v>
      </c>
      <c r="C519" s="269">
        <f t="shared" ref="C519:Q519" si="138">ROUND(C144-C507,3)</f>
        <v>0</v>
      </c>
      <c r="D519" s="191">
        <f t="shared" si="138"/>
        <v>0</v>
      </c>
      <c r="E519" s="191">
        <f t="shared" si="138"/>
        <v>0</v>
      </c>
      <c r="F519" s="192">
        <f t="shared" si="138"/>
        <v>1.919</v>
      </c>
      <c r="G519" s="245">
        <f t="shared" si="138"/>
        <v>1.919</v>
      </c>
      <c r="H519" s="190">
        <f t="shared" si="138"/>
        <v>0.84699999999999998</v>
      </c>
      <c r="I519" s="191">
        <f t="shared" si="138"/>
        <v>1.353</v>
      </c>
      <c r="J519" s="191">
        <f t="shared" si="138"/>
        <v>1.2170000000000001</v>
      </c>
      <c r="K519" s="192">
        <f t="shared" si="138"/>
        <v>4.0650000000000004</v>
      </c>
      <c r="L519" s="245">
        <f t="shared" si="138"/>
        <v>4.0650000000000004</v>
      </c>
      <c r="M519" s="190">
        <f t="shared" si="138"/>
        <v>2.9929999999999999</v>
      </c>
      <c r="N519" s="191">
        <f t="shared" si="138"/>
        <v>3.4990000000000001</v>
      </c>
      <c r="O519" s="191">
        <f t="shared" si="138"/>
        <v>3.363</v>
      </c>
      <c r="P519" s="193">
        <f t="shared" si="138"/>
        <v>6.2110000000000003</v>
      </c>
      <c r="Q519" s="245">
        <f t="shared" si="138"/>
        <v>6.2110000000000003</v>
      </c>
    </row>
    <row r="520" spans="1:17" x14ac:dyDescent="0.25">
      <c r="C520" s="2"/>
      <c r="D520" s="2"/>
      <c r="E520" s="2"/>
      <c r="F520" s="2"/>
      <c r="G520" s="2"/>
      <c r="H520" s="2"/>
      <c r="I520" s="2"/>
      <c r="J520" s="2"/>
      <c r="K520" s="2"/>
      <c r="L520" s="2"/>
      <c r="M520" s="2"/>
      <c r="N520" s="2"/>
      <c r="O520" s="2"/>
      <c r="P520" s="2"/>
      <c r="Q520" s="2"/>
    </row>
    <row r="521" spans="1:17" x14ac:dyDescent="0.25">
      <c r="A521" s="195" t="s">
        <v>187</v>
      </c>
      <c r="B521" s="4"/>
      <c r="C521" s="8"/>
      <c r="D521" s="8"/>
      <c r="E521" s="8"/>
      <c r="F521" s="8"/>
      <c r="G521" s="8"/>
      <c r="H521" s="8"/>
      <c r="I521" s="8"/>
      <c r="J521" s="8"/>
      <c r="K521" s="8"/>
      <c r="L521" s="8"/>
      <c r="M521" s="8"/>
      <c r="N521" s="8"/>
      <c r="O521" s="8"/>
      <c r="P521" s="8"/>
      <c r="Q521" s="8"/>
    </row>
    <row r="522" spans="1:17" ht="15" customHeight="1" x14ac:dyDescent="0.25">
      <c r="A522" s="107" t="s">
        <v>0</v>
      </c>
      <c r="B522" s="4"/>
      <c r="C522" s="507">
        <f t="shared" ref="C522:Q522" si="139">ROUND(C134-C497-C509,3)</f>
        <v>0</v>
      </c>
      <c r="D522" s="507">
        <f t="shared" si="139"/>
        <v>0</v>
      </c>
      <c r="E522" s="507">
        <f t="shared" si="139"/>
        <v>0</v>
      </c>
      <c r="F522" s="507">
        <f t="shared" si="139"/>
        <v>0</v>
      </c>
      <c r="G522" s="509">
        <f t="shared" si="139"/>
        <v>0</v>
      </c>
      <c r="H522" s="507">
        <f t="shared" si="139"/>
        <v>0</v>
      </c>
      <c r="I522" s="507">
        <f t="shared" si="139"/>
        <v>0</v>
      </c>
      <c r="J522" s="507">
        <f t="shared" si="139"/>
        <v>0</v>
      </c>
      <c r="K522" s="507">
        <f t="shared" si="139"/>
        <v>0</v>
      </c>
      <c r="L522" s="509">
        <f t="shared" si="139"/>
        <v>0</v>
      </c>
      <c r="M522" s="507">
        <f t="shared" si="139"/>
        <v>0</v>
      </c>
      <c r="N522" s="507">
        <f t="shared" si="139"/>
        <v>0</v>
      </c>
      <c r="O522" s="507">
        <f t="shared" si="139"/>
        <v>0</v>
      </c>
      <c r="P522" s="507">
        <f t="shared" si="139"/>
        <v>0</v>
      </c>
      <c r="Q522" s="509">
        <f t="shared" si="139"/>
        <v>0</v>
      </c>
    </row>
    <row r="523" spans="1:17" ht="15" customHeight="1" x14ac:dyDescent="0.25">
      <c r="A523" s="107" t="s">
        <v>1</v>
      </c>
      <c r="B523" s="4"/>
      <c r="C523" s="507">
        <f t="shared" ref="C523:Q523" si="140">ROUND(C135-C498-C510,3)</f>
        <v>0</v>
      </c>
      <c r="D523" s="507">
        <f t="shared" si="140"/>
        <v>0</v>
      </c>
      <c r="E523" s="507">
        <f t="shared" si="140"/>
        <v>0</v>
      </c>
      <c r="F523" s="507">
        <f t="shared" si="140"/>
        <v>0</v>
      </c>
      <c r="G523" s="509">
        <f t="shared" si="140"/>
        <v>0</v>
      </c>
      <c r="H523" s="507">
        <f t="shared" si="140"/>
        <v>0</v>
      </c>
      <c r="I523" s="507">
        <f t="shared" si="140"/>
        <v>0</v>
      </c>
      <c r="J523" s="507">
        <f t="shared" si="140"/>
        <v>0</v>
      </c>
      <c r="K523" s="507">
        <f t="shared" si="140"/>
        <v>0</v>
      </c>
      <c r="L523" s="509">
        <f t="shared" si="140"/>
        <v>0</v>
      </c>
      <c r="M523" s="507">
        <f t="shared" si="140"/>
        <v>0</v>
      </c>
      <c r="N523" s="507">
        <f t="shared" si="140"/>
        <v>0</v>
      </c>
      <c r="O523" s="507">
        <f t="shared" si="140"/>
        <v>0</v>
      </c>
      <c r="P523" s="507">
        <f t="shared" si="140"/>
        <v>0</v>
      </c>
      <c r="Q523" s="509">
        <f t="shared" si="140"/>
        <v>0</v>
      </c>
    </row>
    <row r="524" spans="1:17" ht="15" customHeight="1" x14ac:dyDescent="0.25">
      <c r="A524" s="107" t="s">
        <v>2</v>
      </c>
      <c r="B524" s="4"/>
      <c r="C524" s="507">
        <f t="shared" ref="C524:Q524" si="141">ROUND(C136-C499-C511,3)</f>
        <v>0</v>
      </c>
      <c r="D524" s="507">
        <f t="shared" si="141"/>
        <v>0</v>
      </c>
      <c r="E524" s="507">
        <f t="shared" si="141"/>
        <v>0</v>
      </c>
      <c r="F524" s="507">
        <f t="shared" si="141"/>
        <v>0</v>
      </c>
      <c r="G524" s="509">
        <f t="shared" si="141"/>
        <v>0</v>
      </c>
      <c r="H524" s="507">
        <f t="shared" si="141"/>
        <v>0</v>
      </c>
      <c r="I524" s="507">
        <f t="shared" si="141"/>
        <v>0</v>
      </c>
      <c r="J524" s="507">
        <f t="shared" si="141"/>
        <v>0</v>
      </c>
      <c r="K524" s="507">
        <f t="shared" si="141"/>
        <v>0</v>
      </c>
      <c r="L524" s="509">
        <f t="shared" si="141"/>
        <v>0</v>
      </c>
      <c r="M524" s="507">
        <f t="shared" si="141"/>
        <v>0</v>
      </c>
      <c r="N524" s="507">
        <f t="shared" si="141"/>
        <v>0</v>
      </c>
      <c r="O524" s="507">
        <f t="shared" si="141"/>
        <v>0</v>
      </c>
      <c r="P524" s="507">
        <f t="shared" si="141"/>
        <v>0</v>
      </c>
      <c r="Q524" s="509">
        <f t="shared" si="141"/>
        <v>0</v>
      </c>
    </row>
    <row r="525" spans="1:17" ht="15" customHeight="1" x14ac:dyDescent="0.25">
      <c r="A525" s="107" t="s">
        <v>3</v>
      </c>
      <c r="B525" s="4"/>
      <c r="C525" s="507">
        <f t="shared" ref="C525:Q525" si="142">ROUND(C137-C500-C512,3)</f>
        <v>0</v>
      </c>
      <c r="D525" s="507">
        <f t="shared" si="142"/>
        <v>0</v>
      </c>
      <c r="E525" s="507">
        <f t="shared" si="142"/>
        <v>0</v>
      </c>
      <c r="F525" s="507">
        <f t="shared" si="142"/>
        <v>0</v>
      </c>
      <c r="G525" s="509">
        <f t="shared" si="142"/>
        <v>0</v>
      </c>
      <c r="H525" s="507">
        <f t="shared" si="142"/>
        <v>0</v>
      </c>
      <c r="I525" s="507">
        <f t="shared" si="142"/>
        <v>0</v>
      </c>
      <c r="J525" s="507">
        <f t="shared" si="142"/>
        <v>0</v>
      </c>
      <c r="K525" s="507">
        <f t="shared" si="142"/>
        <v>0</v>
      </c>
      <c r="L525" s="509">
        <f t="shared" si="142"/>
        <v>0</v>
      </c>
      <c r="M525" s="507">
        <f t="shared" si="142"/>
        <v>0</v>
      </c>
      <c r="N525" s="507">
        <f t="shared" si="142"/>
        <v>0</v>
      </c>
      <c r="O525" s="507">
        <f t="shared" si="142"/>
        <v>0</v>
      </c>
      <c r="P525" s="507">
        <f t="shared" si="142"/>
        <v>0</v>
      </c>
      <c r="Q525" s="509">
        <f t="shared" si="142"/>
        <v>0</v>
      </c>
    </row>
    <row r="526" spans="1:17" ht="15" customHeight="1" x14ac:dyDescent="0.25">
      <c r="A526" s="107" t="s">
        <v>4</v>
      </c>
      <c r="B526" s="4"/>
      <c r="C526" s="507">
        <f t="shared" ref="C526:Q526" si="143">ROUND(C138-C501-C513,3)</f>
        <v>0</v>
      </c>
      <c r="D526" s="507">
        <f t="shared" si="143"/>
        <v>0</v>
      </c>
      <c r="E526" s="507">
        <f t="shared" si="143"/>
        <v>0</v>
      </c>
      <c r="F526" s="507">
        <f t="shared" si="143"/>
        <v>0</v>
      </c>
      <c r="G526" s="509">
        <f t="shared" si="143"/>
        <v>0</v>
      </c>
      <c r="H526" s="507">
        <f t="shared" si="143"/>
        <v>0</v>
      </c>
      <c r="I526" s="507">
        <f t="shared" si="143"/>
        <v>0</v>
      </c>
      <c r="J526" s="507">
        <f t="shared" si="143"/>
        <v>0</v>
      </c>
      <c r="K526" s="507">
        <f t="shared" si="143"/>
        <v>0</v>
      </c>
      <c r="L526" s="509">
        <f t="shared" si="143"/>
        <v>0</v>
      </c>
      <c r="M526" s="507">
        <f t="shared" si="143"/>
        <v>0</v>
      </c>
      <c r="N526" s="507">
        <f t="shared" si="143"/>
        <v>0</v>
      </c>
      <c r="O526" s="507">
        <f t="shared" si="143"/>
        <v>0</v>
      </c>
      <c r="P526" s="507">
        <f t="shared" si="143"/>
        <v>0</v>
      </c>
      <c r="Q526" s="509">
        <f t="shared" si="143"/>
        <v>0</v>
      </c>
    </row>
    <row r="527" spans="1:17" ht="15" customHeight="1" x14ac:dyDescent="0.25">
      <c r="A527" s="107" t="s">
        <v>5</v>
      </c>
      <c r="B527" s="4"/>
      <c r="C527" s="507">
        <f t="shared" ref="C527:Q527" si="144">ROUND(C139-C502-C514,3)</f>
        <v>0</v>
      </c>
      <c r="D527" s="507">
        <f t="shared" si="144"/>
        <v>0</v>
      </c>
      <c r="E527" s="507">
        <f t="shared" si="144"/>
        <v>0</v>
      </c>
      <c r="F527" s="507">
        <f t="shared" si="144"/>
        <v>0</v>
      </c>
      <c r="G527" s="509">
        <f t="shared" si="144"/>
        <v>0</v>
      </c>
      <c r="H527" s="507">
        <f t="shared" si="144"/>
        <v>0</v>
      </c>
      <c r="I527" s="507">
        <f t="shared" si="144"/>
        <v>0</v>
      </c>
      <c r="J527" s="507">
        <f t="shared" si="144"/>
        <v>0</v>
      </c>
      <c r="K527" s="507">
        <f t="shared" si="144"/>
        <v>0</v>
      </c>
      <c r="L527" s="509">
        <f t="shared" si="144"/>
        <v>0</v>
      </c>
      <c r="M527" s="507">
        <f t="shared" si="144"/>
        <v>0</v>
      </c>
      <c r="N527" s="507">
        <f t="shared" si="144"/>
        <v>0</v>
      </c>
      <c r="O527" s="507">
        <f t="shared" si="144"/>
        <v>0</v>
      </c>
      <c r="P527" s="507">
        <f t="shared" si="144"/>
        <v>0</v>
      </c>
      <c r="Q527" s="509">
        <f t="shared" si="144"/>
        <v>0</v>
      </c>
    </row>
    <row r="528" spans="1:17" ht="15" customHeight="1" x14ac:dyDescent="0.25">
      <c r="A528" s="107" t="s">
        <v>6</v>
      </c>
      <c r="B528" s="4"/>
      <c r="C528" s="507">
        <f t="shared" ref="C528:Q528" si="145">ROUND(C140-C503-C515,3)</f>
        <v>0</v>
      </c>
      <c r="D528" s="507">
        <f t="shared" si="145"/>
        <v>0</v>
      </c>
      <c r="E528" s="507">
        <f t="shared" si="145"/>
        <v>0</v>
      </c>
      <c r="F528" s="507">
        <f t="shared" si="145"/>
        <v>0</v>
      </c>
      <c r="G528" s="509">
        <f t="shared" si="145"/>
        <v>0</v>
      </c>
      <c r="H528" s="507">
        <f t="shared" si="145"/>
        <v>0</v>
      </c>
      <c r="I528" s="507">
        <f t="shared" si="145"/>
        <v>0</v>
      </c>
      <c r="J528" s="507">
        <f t="shared" si="145"/>
        <v>0</v>
      </c>
      <c r="K528" s="507">
        <f t="shared" si="145"/>
        <v>0</v>
      </c>
      <c r="L528" s="509">
        <f t="shared" si="145"/>
        <v>0</v>
      </c>
      <c r="M528" s="507">
        <f t="shared" si="145"/>
        <v>0</v>
      </c>
      <c r="N528" s="507">
        <f t="shared" si="145"/>
        <v>0</v>
      </c>
      <c r="O528" s="507">
        <f t="shared" si="145"/>
        <v>0</v>
      </c>
      <c r="P528" s="507">
        <f t="shared" si="145"/>
        <v>0</v>
      </c>
      <c r="Q528" s="509">
        <f t="shared" si="145"/>
        <v>0</v>
      </c>
    </row>
    <row r="529" spans="1:17" ht="15" customHeight="1" x14ac:dyDescent="0.25">
      <c r="A529" s="107" t="s">
        <v>7</v>
      </c>
      <c r="B529" s="4"/>
      <c r="C529" s="507">
        <f t="shared" ref="C529:Q529" si="146">ROUND(C141-C504-C516,3)</f>
        <v>0</v>
      </c>
      <c r="D529" s="507">
        <f t="shared" si="146"/>
        <v>0</v>
      </c>
      <c r="E529" s="507">
        <f t="shared" si="146"/>
        <v>0</v>
      </c>
      <c r="F529" s="507">
        <f t="shared" si="146"/>
        <v>0</v>
      </c>
      <c r="G529" s="509">
        <f t="shared" si="146"/>
        <v>0</v>
      </c>
      <c r="H529" s="507">
        <f t="shared" si="146"/>
        <v>0</v>
      </c>
      <c r="I529" s="507">
        <f t="shared" si="146"/>
        <v>0</v>
      </c>
      <c r="J529" s="507">
        <f t="shared" si="146"/>
        <v>0</v>
      </c>
      <c r="K529" s="507">
        <f t="shared" si="146"/>
        <v>0</v>
      </c>
      <c r="L529" s="509">
        <f t="shared" si="146"/>
        <v>0</v>
      </c>
      <c r="M529" s="507">
        <f t="shared" si="146"/>
        <v>0</v>
      </c>
      <c r="N529" s="507">
        <f t="shared" si="146"/>
        <v>0</v>
      </c>
      <c r="O529" s="507">
        <f t="shared" si="146"/>
        <v>0</v>
      </c>
      <c r="P529" s="507">
        <f t="shared" si="146"/>
        <v>0</v>
      </c>
      <c r="Q529" s="509">
        <f t="shared" si="146"/>
        <v>0</v>
      </c>
    </row>
    <row r="530" spans="1:17" ht="15" customHeight="1" x14ac:dyDescent="0.25">
      <c r="A530" s="107" t="s">
        <v>8</v>
      </c>
      <c r="B530" s="4"/>
      <c r="C530" s="507">
        <f t="shared" ref="C530:Q530" si="147">ROUND(C142-C505-C517,3)</f>
        <v>0</v>
      </c>
      <c r="D530" s="507">
        <f t="shared" si="147"/>
        <v>0</v>
      </c>
      <c r="E530" s="507">
        <f t="shared" si="147"/>
        <v>0</v>
      </c>
      <c r="F530" s="507">
        <f t="shared" si="147"/>
        <v>0</v>
      </c>
      <c r="G530" s="509">
        <f t="shared" si="147"/>
        <v>0</v>
      </c>
      <c r="H530" s="507">
        <f t="shared" si="147"/>
        <v>0</v>
      </c>
      <c r="I530" s="507">
        <f t="shared" si="147"/>
        <v>0</v>
      </c>
      <c r="J530" s="507">
        <f t="shared" si="147"/>
        <v>0</v>
      </c>
      <c r="K530" s="507">
        <f t="shared" si="147"/>
        <v>0</v>
      </c>
      <c r="L530" s="509">
        <f t="shared" si="147"/>
        <v>0</v>
      </c>
      <c r="M530" s="507">
        <f t="shared" si="147"/>
        <v>0</v>
      </c>
      <c r="N530" s="507">
        <f t="shared" si="147"/>
        <v>0</v>
      </c>
      <c r="O530" s="507">
        <f t="shared" si="147"/>
        <v>0</v>
      </c>
      <c r="P530" s="507">
        <f t="shared" si="147"/>
        <v>0</v>
      </c>
      <c r="Q530" s="509">
        <f t="shared" si="147"/>
        <v>0</v>
      </c>
    </row>
    <row r="531" spans="1:17" x14ac:dyDescent="0.25">
      <c r="A531" s="107" t="s">
        <v>9</v>
      </c>
      <c r="B531" s="4"/>
      <c r="C531" s="507">
        <f t="shared" ref="C531:Q531" si="148">ROUND(C143-C506-C518,3)</f>
        <v>0</v>
      </c>
      <c r="D531" s="507">
        <f t="shared" si="148"/>
        <v>0</v>
      </c>
      <c r="E531" s="507">
        <f t="shared" si="148"/>
        <v>0</v>
      </c>
      <c r="F531" s="507">
        <f t="shared" si="148"/>
        <v>0</v>
      </c>
      <c r="G531" s="509">
        <f t="shared" si="148"/>
        <v>0</v>
      </c>
      <c r="H531" s="507">
        <f t="shared" si="148"/>
        <v>0</v>
      </c>
      <c r="I531" s="507">
        <f t="shared" si="148"/>
        <v>0</v>
      </c>
      <c r="J531" s="507">
        <f t="shared" si="148"/>
        <v>0</v>
      </c>
      <c r="K531" s="507">
        <f t="shared" si="148"/>
        <v>0</v>
      </c>
      <c r="L531" s="509">
        <f t="shared" si="148"/>
        <v>0</v>
      </c>
      <c r="M531" s="507">
        <f t="shared" si="148"/>
        <v>0</v>
      </c>
      <c r="N531" s="507">
        <f t="shared" si="148"/>
        <v>0</v>
      </c>
      <c r="O531" s="507">
        <f t="shared" si="148"/>
        <v>0</v>
      </c>
      <c r="P531" s="507">
        <f t="shared" si="148"/>
        <v>0</v>
      </c>
      <c r="Q531" s="509">
        <f t="shared" si="148"/>
        <v>0</v>
      </c>
    </row>
    <row r="532" spans="1:17" x14ac:dyDescent="0.25">
      <c r="A532" s="107" t="s">
        <v>10</v>
      </c>
      <c r="B532" s="4"/>
      <c r="C532" s="507">
        <f t="shared" ref="C532:Q532" si="149">ROUND(C144-C507-C519,3)</f>
        <v>0</v>
      </c>
      <c r="D532" s="507">
        <f t="shared" si="149"/>
        <v>0</v>
      </c>
      <c r="E532" s="507">
        <f t="shared" si="149"/>
        <v>0</v>
      </c>
      <c r="F532" s="507">
        <f t="shared" si="149"/>
        <v>0</v>
      </c>
      <c r="G532" s="509">
        <f t="shared" si="149"/>
        <v>0</v>
      </c>
      <c r="H532" s="507">
        <f t="shared" si="149"/>
        <v>0</v>
      </c>
      <c r="I532" s="507">
        <f t="shared" si="149"/>
        <v>0</v>
      </c>
      <c r="J532" s="507">
        <f t="shared" si="149"/>
        <v>0</v>
      </c>
      <c r="K532" s="507">
        <f t="shared" si="149"/>
        <v>0</v>
      </c>
      <c r="L532" s="509">
        <f t="shared" si="149"/>
        <v>0</v>
      </c>
      <c r="M532" s="507">
        <f t="shared" si="149"/>
        <v>0</v>
      </c>
      <c r="N532" s="507">
        <f t="shared" si="149"/>
        <v>0</v>
      </c>
      <c r="O532" s="507">
        <f t="shared" si="149"/>
        <v>0</v>
      </c>
      <c r="P532" s="507">
        <f t="shared" si="149"/>
        <v>0</v>
      </c>
      <c r="Q532" s="509">
        <f t="shared" si="149"/>
        <v>0</v>
      </c>
    </row>
    <row r="533" spans="1:17" x14ac:dyDescent="0.25">
      <c r="A533" s="194"/>
      <c r="C533" s="508"/>
      <c r="D533" s="508"/>
      <c r="E533" s="508"/>
      <c r="F533" s="508"/>
      <c r="G533" s="510"/>
      <c r="H533" s="508"/>
      <c r="I533" s="508"/>
      <c r="J533" s="508"/>
      <c r="K533" s="508"/>
      <c r="L533" s="510"/>
      <c r="M533" s="508"/>
      <c r="N533" s="508"/>
      <c r="O533" s="508"/>
      <c r="P533" s="508"/>
      <c r="Q533" s="510"/>
    </row>
    <row r="534" spans="1:17" s="4" customFormat="1" x14ac:dyDescent="0.25">
      <c r="A534" s="195" t="s">
        <v>122</v>
      </c>
      <c r="C534" s="507"/>
      <c r="D534" s="507"/>
      <c r="E534" s="507"/>
      <c r="F534" s="507"/>
      <c r="G534" s="509"/>
      <c r="H534" s="507"/>
      <c r="I534" s="507"/>
      <c r="J534" s="507"/>
      <c r="K534" s="507"/>
      <c r="L534" s="509"/>
      <c r="M534" s="507"/>
      <c r="N534" s="507"/>
      <c r="O534" s="507"/>
      <c r="P534" s="507"/>
      <c r="Q534" s="509"/>
    </row>
    <row r="535" spans="1:17" s="4" customFormat="1" x14ac:dyDescent="0.25">
      <c r="A535" s="107" t="s">
        <v>0</v>
      </c>
      <c r="C535" s="507">
        <f t="shared" ref="C535:Q535" si="150">ROUND(C10+C22+C100-C158-C192-C238-C294-C350-C406-C429-C463-C509,3)</f>
        <v>0</v>
      </c>
      <c r="D535" s="507">
        <f t="shared" si="150"/>
        <v>0</v>
      </c>
      <c r="E535" s="507">
        <f t="shared" si="150"/>
        <v>0</v>
      </c>
      <c r="F535" s="507">
        <f t="shared" si="150"/>
        <v>0</v>
      </c>
      <c r="G535" s="509">
        <f t="shared" si="150"/>
        <v>0</v>
      </c>
      <c r="H535" s="507">
        <f t="shared" si="150"/>
        <v>0</v>
      </c>
      <c r="I535" s="507">
        <f t="shared" si="150"/>
        <v>0</v>
      </c>
      <c r="J535" s="507">
        <f t="shared" si="150"/>
        <v>0</v>
      </c>
      <c r="K535" s="507">
        <f t="shared" si="150"/>
        <v>0</v>
      </c>
      <c r="L535" s="509">
        <f t="shared" si="150"/>
        <v>0</v>
      </c>
      <c r="M535" s="507">
        <f t="shared" si="150"/>
        <v>0</v>
      </c>
      <c r="N535" s="507">
        <f t="shared" si="150"/>
        <v>0</v>
      </c>
      <c r="O535" s="507">
        <f t="shared" si="150"/>
        <v>0</v>
      </c>
      <c r="P535" s="507">
        <f t="shared" si="150"/>
        <v>0</v>
      </c>
      <c r="Q535" s="509">
        <f t="shared" si="150"/>
        <v>0</v>
      </c>
    </row>
    <row r="536" spans="1:17" s="4" customFormat="1" x14ac:dyDescent="0.25">
      <c r="A536" s="107" t="s">
        <v>1</v>
      </c>
      <c r="C536" s="507">
        <f t="shared" ref="C536:Q536" si="151">ROUND(C11+C29+C103-C161-C195-C243-C299-C355-C408-C432-C466-C510,3)</f>
        <v>0</v>
      </c>
      <c r="D536" s="507">
        <f t="shared" si="151"/>
        <v>0</v>
      </c>
      <c r="E536" s="507">
        <f t="shared" si="151"/>
        <v>0</v>
      </c>
      <c r="F536" s="507">
        <f t="shared" si="151"/>
        <v>0</v>
      </c>
      <c r="G536" s="509">
        <f t="shared" si="151"/>
        <v>0</v>
      </c>
      <c r="H536" s="507">
        <f t="shared" si="151"/>
        <v>0</v>
      </c>
      <c r="I536" s="507">
        <f t="shared" si="151"/>
        <v>0</v>
      </c>
      <c r="J536" s="507">
        <f t="shared" si="151"/>
        <v>0</v>
      </c>
      <c r="K536" s="507">
        <f t="shared" si="151"/>
        <v>0</v>
      </c>
      <c r="L536" s="509">
        <f t="shared" si="151"/>
        <v>0</v>
      </c>
      <c r="M536" s="507">
        <f t="shared" si="151"/>
        <v>0</v>
      </c>
      <c r="N536" s="507">
        <f t="shared" si="151"/>
        <v>0</v>
      </c>
      <c r="O536" s="507">
        <f t="shared" si="151"/>
        <v>0</v>
      </c>
      <c r="P536" s="507">
        <f t="shared" si="151"/>
        <v>0</v>
      </c>
      <c r="Q536" s="509">
        <f t="shared" si="151"/>
        <v>0</v>
      </c>
    </row>
    <row r="537" spans="1:17" s="4" customFormat="1" x14ac:dyDescent="0.25">
      <c r="A537" s="107" t="s">
        <v>2</v>
      </c>
      <c r="C537" s="507">
        <f t="shared" ref="C537:Q537" si="152">ROUND(C12+C36+C106-C164-C198-C248-C304-C360-C410-C435-C469-C511,3)</f>
        <v>0</v>
      </c>
      <c r="D537" s="507">
        <f t="shared" si="152"/>
        <v>0</v>
      </c>
      <c r="E537" s="507">
        <f t="shared" si="152"/>
        <v>0</v>
      </c>
      <c r="F537" s="507">
        <f t="shared" si="152"/>
        <v>0</v>
      </c>
      <c r="G537" s="509">
        <f t="shared" si="152"/>
        <v>0</v>
      </c>
      <c r="H537" s="507">
        <f t="shared" si="152"/>
        <v>0</v>
      </c>
      <c r="I537" s="507">
        <f t="shared" si="152"/>
        <v>0</v>
      </c>
      <c r="J537" s="507">
        <f t="shared" si="152"/>
        <v>0</v>
      </c>
      <c r="K537" s="507">
        <f t="shared" si="152"/>
        <v>0</v>
      </c>
      <c r="L537" s="509">
        <f t="shared" si="152"/>
        <v>0</v>
      </c>
      <c r="M537" s="507">
        <f t="shared" si="152"/>
        <v>0</v>
      </c>
      <c r="N537" s="507">
        <f t="shared" si="152"/>
        <v>0</v>
      </c>
      <c r="O537" s="507">
        <f t="shared" si="152"/>
        <v>0</v>
      </c>
      <c r="P537" s="507">
        <f t="shared" si="152"/>
        <v>0</v>
      </c>
      <c r="Q537" s="509">
        <f t="shared" si="152"/>
        <v>0</v>
      </c>
    </row>
    <row r="538" spans="1:17" s="4" customFormat="1" x14ac:dyDescent="0.25">
      <c r="A538" s="107" t="s">
        <v>3</v>
      </c>
      <c r="C538" s="507">
        <f t="shared" ref="C538:Q538" si="153">ROUND(C13+C43+C109-C167-C201-C253-C309-C365-C412-C438-C472-C512,3)</f>
        <v>0</v>
      </c>
      <c r="D538" s="507">
        <f t="shared" si="153"/>
        <v>0</v>
      </c>
      <c r="E538" s="507">
        <f t="shared" si="153"/>
        <v>0</v>
      </c>
      <c r="F538" s="507">
        <f t="shared" si="153"/>
        <v>0</v>
      </c>
      <c r="G538" s="509">
        <f t="shared" si="153"/>
        <v>0</v>
      </c>
      <c r="H538" s="507">
        <f t="shared" si="153"/>
        <v>0</v>
      </c>
      <c r="I538" s="507">
        <f t="shared" si="153"/>
        <v>0</v>
      </c>
      <c r="J538" s="507">
        <f t="shared" si="153"/>
        <v>0</v>
      </c>
      <c r="K538" s="507">
        <f t="shared" si="153"/>
        <v>0</v>
      </c>
      <c r="L538" s="509">
        <f t="shared" si="153"/>
        <v>0</v>
      </c>
      <c r="M538" s="507">
        <f t="shared" si="153"/>
        <v>0</v>
      </c>
      <c r="N538" s="507">
        <f t="shared" si="153"/>
        <v>0</v>
      </c>
      <c r="O538" s="507">
        <f t="shared" si="153"/>
        <v>0</v>
      </c>
      <c r="P538" s="507">
        <f t="shared" si="153"/>
        <v>0</v>
      </c>
      <c r="Q538" s="509">
        <f t="shared" si="153"/>
        <v>0</v>
      </c>
    </row>
    <row r="539" spans="1:17" s="4" customFormat="1" x14ac:dyDescent="0.25">
      <c r="A539" s="107" t="s">
        <v>4</v>
      </c>
      <c r="C539" s="507">
        <f t="shared" ref="C539:Q539" si="154">ROUND(C14+C50+C112-C170-C204-C258-C314-C370-C414-C441-C475-C513,3)</f>
        <v>0</v>
      </c>
      <c r="D539" s="507">
        <f t="shared" si="154"/>
        <v>0</v>
      </c>
      <c r="E539" s="507">
        <f t="shared" si="154"/>
        <v>0</v>
      </c>
      <c r="F539" s="507">
        <f t="shared" si="154"/>
        <v>0</v>
      </c>
      <c r="G539" s="509">
        <f t="shared" si="154"/>
        <v>0</v>
      </c>
      <c r="H539" s="507">
        <f t="shared" si="154"/>
        <v>0</v>
      </c>
      <c r="I539" s="507">
        <f t="shared" si="154"/>
        <v>0</v>
      </c>
      <c r="J539" s="507">
        <f t="shared" si="154"/>
        <v>0</v>
      </c>
      <c r="K539" s="507">
        <f t="shared" si="154"/>
        <v>0</v>
      </c>
      <c r="L539" s="509">
        <f t="shared" si="154"/>
        <v>0</v>
      </c>
      <c r="M539" s="507">
        <f t="shared" si="154"/>
        <v>0</v>
      </c>
      <c r="N539" s="507">
        <f t="shared" si="154"/>
        <v>0</v>
      </c>
      <c r="O539" s="507">
        <f t="shared" si="154"/>
        <v>0</v>
      </c>
      <c r="P539" s="507">
        <f t="shared" si="154"/>
        <v>0</v>
      </c>
      <c r="Q539" s="509">
        <f t="shared" si="154"/>
        <v>0</v>
      </c>
    </row>
    <row r="540" spans="1:17" s="4" customFormat="1" x14ac:dyDescent="0.25">
      <c r="A540" s="107" t="s">
        <v>5</v>
      </c>
      <c r="C540" s="507">
        <f t="shared" ref="C540:Q540" si="155">ROUND(C15+C57+C115-C173-C207-C263-C319-C375-C416-C444-C478-C514,3)</f>
        <v>0</v>
      </c>
      <c r="D540" s="507">
        <f t="shared" si="155"/>
        <v>0</v>
      </c>
      <c r="E540" s="507">
        <f t="shared" si="155"/>
        <v>0</v>
      </c>
      <c r="F540" s="507">
        <f t="shared" si="155"/>
        <v>0</v>
      </c>
      <c r="G540" s="509">
        <f t="shared" si="155"/>
        <v>0</v>
      </c>
      <c r="H540" s="507">
        <f t="shared" si="155"/>
        <v>0</v>
      </c>
      <c r="I540" s="507">
        <f t="shared" si="155"/>
        <v>0</v>
      </c>
      <c r="J540" s="507">
        <f t="shared" si="155"/>
        <v>0</v>
      </c>
      <c r="K540" s="507">
        <f t="shared" si="155"/>
        <v>0</v>
      </c>
      <c r="L540" s="509">
        <f t="shared" si="155"/>
        <v>0</v>
      </c>
      <c r="M540" s="507">
        <f t="shared" si="155"/>
        <v>0</v>
      </c>
      <c r="N540" s="507">
        <f t="shared" si="155"/>
        <v>0</v>
      </c>
      <c r="O540" s="507">
        <f t="shared" si="155"/>
        <v>0</v>
      </c>
      <c r="P540" s="507">
        <f t="shared" si="155"/>
        <v>0</v>
      </c>
      <c r="Q540" s="509">
        <f t="shared" si="155"/>
        <v>0</v>
      </c>
    </row>
    <row r="541" spans="1:17" s="4" customFormat="1" x14ac:dyDescent="0.25">
      <c r="A541" s="107" t="s">
        <v>6</v>
      </c>
      <c r="C541" s="507">
        <f t="shared" ref="C541:Q541" si="156">ROUND(C16+C64+C118-C176-C210-C268-C324-C380-C418-C447-C481-C515,3)</f>
        <v>0</v>
      </c>
      <c r="D541" s="507">
        <f t="shared" si="156"/>
        <v>0</v>
      </c>
      <c r="E541" s="507">
        <f t="shared" si="156"/>
        <v>0</v>
      </c>
      <c r="F541" s="507">
        <f t="shared" si="156"/>
        <v>0</v>
      </c>
      <c r="G541" s="509">
        <f t="shared" si="156"/>
        <v>0</v>
      </c>
      <c r="H541" s="507">
        <f t="shared" si="156"/>
        <v>0</v>
      </c>
      <c r="I541" s="507">
        <f t="shared" si="156"/>
        <v>0</v>
      </c>
      <c r="J541" s="507">
        <f t="shared" si="156"/>
        <v>0</v>
      </c>
      <c r="K541" s="507">
        <f t="shared" si="156"/>
        <v>0</v>
      </c>
      <c r="L541" s="509">
        <f t="shared" si="156"/>
        <v>0</v>
      </c>
      <c r="M541" s="507">
        <f t="shared" si="156"/>
        <v>0</v>
      </c>
      <c r="N541" s="507">
        <f t="shared" si="156"/>
        <v>0</v>
      </c>
      <c r="O541" s="507">
        <f t="shared" si="156"/>
        <v>0</v>
      </c>
      <c r="P541" s="507">
        <f t="shared" si="156"/>
        <v>0</v>
      </c>
      <c r="Q541" s="509">
        <f t="shared" si="156"/>
        <v>0</v>
      </c>
    </row>
    <row r="542" spans="1:17" s="4" customFormat="1" x14ac:dyDescent="0.25">
      <c r="A542" s="107" t="s">
        <v>7</v>
      </c>
      <c r="C542" s="507">
        <f t="shared" ref="C542:Q542" si="157">ROUND(C17+C71+C121-C179-C213-C273-C329-C385-C420-C450-C484-C516,3)</f>
        <v>0</v>
      </c>
      <c r="D542" s="507">
        <f t="shared" si="157"/>
        <v>0</v>
      </c>
      <c r="E542" s="507">
        <f t="shared" si="157"/>
        <v>0</v>
      </c>
      <c r="F542" s="507">
        <f t="shared" si="157"/>
        <v>0</v>
      </c>
      <c r="G542" s="509">
        <f t="shared" si="157"/>
        <v>0</v>
      </c>
      <c r="H542" s="507">
        <f t="shared" si="157"/>
        <v>0</v>
      </c>
      <c r="I542" s="507">
        <f t="shared" si="157"/>
        <v>0</v>
      </c>
      <c r="J542" s="507">
        <f t="shared" si="157"/>
        <v>0</v>
      </c>
      <c r="K542" s="507">
        <f t="shared" si="157"/>
        <v>0</v>
      </c>
      <c r="L542" s="509">
        <f t="shared" si="157"/>
        <v>0</v>
      </c>
      <c r="M542" s="507">
        <f t="shared" si="157"/>
        <v>0</v>
      </c>
      <c r="N542" s="507">
        <f t="shared" si="157"/>
        <v>0</v>
      </c>
      <c r="O542" s="507">
        <f t="shared" si="157"/>
        <v>0</v>
      </c>
      <c r="P542" s="507">
        <f t="shared" si="157"/>
        <v>0</v>
      </c>
      <c r="Q542" s="509">
        <f t="shared" si="157"/>
        <v>0</v>
      </c>
    </row>
    <row r="543" spans="1:17" s="4" customFormat="1" x14ac:dyDescent="0.25">
      <c r="A543" s="107" t="s">
        <v>8</v>
      </c>
      <c r="C543" s="507">
        <f t="shared" ref="C543:Q543" si="158">ROUND(C18+C78+C124-C182-C216-C278-C334-C390-C422-C453-C487-C517,3)</f>
        <v>0</v>
      </c>
      <c r="D543" s="507">
        <f t="shared" si="158"/>
        <v>0</v>
      </c>
      <c r="E543" s="507">
        <f t="shared" si="158"/>
        <v>0</v>
      </c>
      <c r="F543" s="507">
        <f t="shared" si="158"/>
        <v>0</v>
      </c>
      <c r="G543" s="509">
        <f t="shared" si="158"/>
        <v>0</v>
      </c>
      <c r="H543" s="507">
        <f t="shared" si="158"/>
        <v>0</v>
      </c>
      <c r="I543" s="507">
        <f t="shared" si="158"/>
        <v>0</v>
      </c>
      <c r="J543" s="507">
        <f t="shared" si="158"/>
        <v>0</v>
      </c>
      <c r="K543" s="507">
        <f t="shared" si="158"/>
        <v>0</v>
      </c>
      <c r="L543" s="509">
        <f t="shared" si="158"/>
        <v>0</v>
      </c>
      <c r="M543" s="507">
        <f t="shared" si="158"/>
        <v>0</v>
      </c>
      <c r="N543" s="507">
        <f t="shared" si="158"/>
        <v>0</v>
      </c>
      <c r="O543" s="507">
        <f t="shared" si="158"/>
        <v>0</v>
      </c>
      <c r="P543" s="507">
        <f t="shared" si="158"/>
        <v>0</v>
      </c>
      <c r="Q543" s="509">
        <f t="shared" si="158"/>
        <v>0</v>
      </c>
    </row>
    <row r="544" spans="1:17" s="4" customFormat="1" x14ac:dyDescent="0.25">
      <c r="A544" s="107" t="s">
        <v>9</v>
      </c>
      <c r="C544" s="507">
        <f t="shared" ref="C544:Q544" si="159">ROUND(C19+C85+C127-C185-C219-C283-C339-C395-C424-C456-C490-C518,3)</f>
        <v>0</v>
      </c>
      <c r="D544" s="507">
        <f t="shared" si="159"/>
        <v>0</v>
      </c>
      <c r="E544" s="507">
        <f t="shared" si="159"/>
        <v>0</v>
      </c>
      <c r="F544" s="507">
        <f t="shared" si="159"/>
        <v>0</v>
      </c>
      <c r="G544" s="509">
        <f t="shared" si="159"/>
        <v>0</v>
      </c>
      <c r="H544" s="507">
        <f t="shared" si="159"/>
        <v>0</v>
      </c>
      <c r="I544" s="507">
        <f t="shared" si="159"/>
        <v>0</v>
      </c>
      <c r="J544" s="507">
        <f t="shared" si="159"/>
        <v>0</v>
      </c>
      <c r="K544" s="507">
        <f t="shared" si="159"/>
        <v>0</v>
      </c>
      <c r="L544" s="509">
        <f t="shared" si="159"/>
        <v>0</v>
      </c>
      <c r="M544" s="507">
        <f t="shared" si="159"/>
        <v>0</v>
      </c>
      <c r="N544" s="507">
        <f t="shared" si="159"/>
        <v>0</v>
      </c>
      <c r="O544" s="507">
        <f t="shared" si="159"/>
        <v>0</v>
      </c>
      <c r="P544" s="507">
        <f t="shared" si="159"/>
        <v>0</v>
      </c>
      <c r="Q544" s="509">
        <f t="shared" si="159"/>
        <v>0</v>
      </c>
    </row>
    <row r="545" spans="1:17" s="4" customFormat="1" x14ac:dyDescent="0.25">
      <c r="A545" s="107" t="s">
        <v>10</v>
      </c>
      <c r="C545" s="507">
        <f t="shared" ref="C545:Q545" si="160">ROUND(C20+C92+C130-C188-C222-C288-C344-C400-C426-C459-C493-C519,3)</f>
        <v>0</v>
      </c>
      <c r="D545" s="507">
        <f t="shared" si="160"/>
        <v>0</v>
      </c>
      <c r="E545" s="507">
        <f t="shared" si="160"/>
        <v>0</v>
      </c>
      <c r="F545" s="507">
        <f t="shared" si="160"/>
        <v>0</v>
      </c>
      <c r="G545" s="509">
        <f t="shared" si="160"/>
        <v>0</v>
      </c>
      <c r="H545" s="507">
        <f t="shared" si="160"/>
        <v>0</v>
      </c>
      <c r="I545" s="507">
        <f t="shared" si="160"/>
        <v>0</v>
      </c>
      <c r="J545" s="507">
        <f t="shared" si="160"/>
        <v>0</v>
      </c>
      <c r="K545" s="507">
        <f t="shared" si="160"/>
        <v>0</v>
      </c>
      <c r="L545" s="509">
        <f t="shared" si="160"/>
        <v>0</v>
      </c>
      <c r="M545" s="507">
        <f t="shared" si="160"/>
        <v>0</v>
      </c>
      <c r="N545" s="507">
        <f t="shared" si="160"/>
        <v>0</v>
      </c>
      <c r="O545" s="507">
        <f t="shared" si="160"/>
        <v>0</v>
      </c>
      <c r="P545" s="507">
        <f t="shared" si="160"/>
        <v>0</v>
      </c>
      <c r="Q545" s="509">
        <f t="shared" si="160"/>
        <v>0</v>
      </c>
    </row>
    <row r="670" spans="5:5" ht="15" customHeight="1" x14ac:dyDescent="0.25">
      <c r="E670">
        <f>E633-E534+'3.Прогноз.С корректировкой Таб7'!D670</f>
        <v>0</v>
      </c>
    </row>
  </sheetData>
  <sheetProtection algorithmName="SHA-512" hashValue="MNMhTtqCB3QSvBcRXDyZ1PfiRoggh/jUTbSQJ4cZL4S+IjrAA5YyJYQHQlgAxpCyyitkCS+T59BactNcQGlWPg==" saltValue="N1ELoEfkt5XGWPhBDNbPzQ==" spinCount="100000" sheet="1" objects="1" scenarios="1"/>
  <mergeCells count="8">
    <mergeCell ref="Q7:Q8"/>
    <mergeCell ref="M7:P7"/>
    <mergeCell ref="A7:A8"/>
    <mergeCell ref="B7:B8"/>
    <mergeCell ref="G7:G8"/>
    <mergeCell ref="C7:F7"/>
    <mergeCell ref="L7:L8"/>
    <mergeCell ref="H7:K7"/>
  </mergeCells>
  <dataValidations disablePrompts="1" count="1">
    <dataValidation type="decimal" operator="greaterThan" allowBlank="1" showInputMessage="1" showErrorMessage="1" sqref="D159:D160 D162:D163 D165:D166 D168:D169 D171:D172 D174:D175 D177:D178 D180:D181 D183:D184 D186:D187 I159:I160 I162:I163 I165:I166 I168:I169 I171:I172 I174:I175 I177:I178 I180:I181 I183:I184 I186:I187 N159:N160 N162:N163 N165:N166 N168:N169 N171:N172 N174:N175 N177:N178 N180:N181 N183:N184 N186:N187 B3">
      <formula1>-1000000000</formula1>
    </dataValidation>
  </dataValidations>
  <pageMargins left="0.7" right="0.7" top="0.75" bottom="0.75" header="0.51180555555555496" footer="0.51180555555555496"/>
  <pageSetup paperSize="9" firstPageNumber="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T200"/>
  <sheetViews>
    <sheetView zoomScale="90" zoomScaleNormal="90" workbookViewId="0">
      <pane xSplit="1" ySplit="4" topLeftCell="B20" activePane="bottomRight" state="frozen"/>
      <selection pane="topRight" activeCell="B1" sqref="B1"/>
      <selection pane="bottomLeft" activeCell="A5" sqref="A5"/>
      <selection pane="bottomRight" activeCell="B20" sqref="B20"/>
    </sheetView>
  </sheetViews>
  <sheetFormatPr defaultColWidth="8.7109375" defaultRowHeight="15" x14ac:dyDescent="0.25"/>
  <cols>
    <col min="1" max="1" width="39.5703125" style="145" customWidth="1"/>
    <col min="2" max="5" width="12.42578125" style="140" customWidth="1"/>
    <col min="6" max="6" width="10.42578125" style="146" customWidth="1"/>
    <col min="7" max="10" width="12.42578125" style="140" customWidth="1"/>
    <col min="11" max="11" width="10.42578125" style="146" customWidth="1"/>
    <col min="12" max="15" width="12.42578125" style="140" customWidth="1"/>
    <col min="16" max="16" width="10.28515625" style="146" customWidth="1"/>
    <col min="17" max="17" width="11.5703125" style="139" customWidth="1"/>
    <col min="18" max="18" width="12.28515625" style="139" customWidth="1"/>
    <col min="19" max="19" width="8" style="139" customWidth="1"/>
    <col min="20" max="20" width="11" style="139" bestFit="1" customWidth="1"/>
    <col min="21" max="256" width="8" style="139" customWidth="1"/>
    <col min="257" max="16384" width="8.7109375" style="139"/>
  </cols>
  <sheetData>
    <row r="1" spans="1:20" ht="15.75" customHeight="1" x14ac:dyDescent="0.25">
      <c r="A1" s="618"/>
      <c r="B1" s="270" t="s">
        <v>155</v>
      </c>
      <c r="C1" s="270" t="s">
        <v>156</v>
      </c>
      <c r="D1" s="270" t="s">
        <v>157</v>
      </c>
      <c r="E1" s="270" t="s">
        <v>158</v>
      </c>
      <c r="F1" s="270" t="s">
        <v>159</v>
      </c>
      <c r="G1" s="270" t="s">
        <v>160</v>
      </c>
      <c r="H1" s="270" t="s">
        <v>161</v>
      </c>
      <c r="I1" s="270" t="s">
        <v>162</v>
      </c>
      <c r="J1" s="270" t="s">
        <v>163</v>
      </c>
      <c r="K1" s="270" t="s">
        <v>164</v>
      </c>
      <c r="L1" s="270" t="s">
        <v>165</v>
      </c>
      <c r="M1" s="270" t="s">
        <v>166</v>
      </c>
      <c r="N1" s="270" t="s">
        <v>167</v>
      </c>
      <c r="O1" s="270" t="s">
        <v>168</v>
      </c>
      <c r="P1" s="270" t="s">
        <v>169</v>
      </c>
      <c r="Q1" s="204" t="s">
        <v>217</v>
      </c>
      <c r="R1" s="527">
        <v>44470</v>
      </c>
      <c r="T1" s="527"/>
    </row>
    <row r="2" spans="1:20" ht="15.75" customHeight="1" thickBot="1" x14ac:dyDescent="0.3">
      <c r="A2" s="619"/>
      <c r="B2" s="285"/>
      <c r="C2" s="285"/>
      <c r="D2" s="285"/>
      <c r="E2" s="285"/>
      <c r="F2" s="285"/>
      <c r="G2" s="285"/>
      <c r="H2" s="285"/>
      <c r="I2" s="285"/>
      <c r="J2" s="285"/>
      <c r="K2" s="285"/>
      <c r="L2" s="285"/>
      <c r="M2" s="285"/>
      <c r="N2" s="285"/>
      <c r="O2" s="285"/>
      <c r="P2" s="285"/>
      <c r="R2" s="527">
        <f>IF(Date="","XXX",Date)</f>
        <v>44470</v>
      </c>
    </row>
    <row r="3" spans="1:20" ht="15" customHeight="1" x14ac:dyDescent="0.25">
      <c r="A3" s="620"/>
      <c r="B3" s="609" t="str">
        <f>YEAR(Test_date)&amp;" год"</f>
        <v>2021 год</v>
      </c>
      <c r="C3" s="604"/>
      <c r="D3" s="604"/>
      <c r="E3" s="611"/>
      <c r="F3" s="607" t="str">
        <f>B3</f>
        <v>2021 год</v>
      </c>
      <c r="G3" s="603" t="str">
        <f>(LEFT(B3,4)+1)&amp;" год"</f>
        <v>2022 год</v>
      </c>
      <c r="H3" s="604"/>
      <c r="I3" s="604"/>
      <c r="J3" s="605"/>
      <c r="K3" s="607" t="str">
        <f>G3</f>
        <v>2022 год</v>
      </c>
      <c r="L3" s="603" t="str">
        <f>(LEFT(G3,4)+1)&amp;" год"</f>
        <v>2023 год</v>
      </c>
      <c r="M3" s="604"/>
      <c r="N3" s="604"/>
      <c r="O3" s="605"/>
      <c r="P3" s="616" t="str">
        <f>L3</f>
        <v>2023 год</v>
      </c>
    </row>
    <row r="4" spans="1:20" s="140" customFormat="1" ht="28.5" customHeight="1" thickBot="1" x14ac:dyDescent="0.3">
      <c r="A4" s="621"/>
      <c r="B4" s="46" t="s">
        <v>12</v>
      </c>
      <c r="C4" s="47" t="s">
        <v>13</v>
      </c>
      <c r="D4" s="47" t="s">
        <v>14</v>
      </c>
      <c r="E4" s="48" t="s">
        <v>15</v>
      </c>
      <c r="F4" s="608"/>
      <c r="G4" s="46" t="s">
        <v>12</v>
      </c>
      <c r="H4" s="47" t="s">
        <v>13</v>
      </c>
      <c r="I4" s="47" t="s">
        <v>14</v>
      </c>
      <c r="J4" s="48" t="s">
        <v>15</v>
      </c>
      <c r="K4" s="608"/>
      <c r="L4" s="46" t="s">
        <v>12</v>
      </c>
      <c r="M4" s="47" t="s">
        <v>13</v>
      </c>
      <c r="N4" s="47" t="s">
        <v>14</v>
      </c>
      <c r="O4" s="49" t="s">
        <v>15</v>
      </c>
      <c r="P4" s="617"/>
    </row>
    <row r="5" spans="1:20" ht="15" customHeight="1" x14ac:dyDescent="0.25">
      <c r="A5" s="333" t="s">
        <v>16</v>
      </c>
      <c r="B5" s="334"/>
      <c r="C5" s="334"/>
      <c r="D5" s="334"/>
      <c r="E5" s="334"/>
      <c r="F5" s="335"/>
      <c r="G5" s="334"/>
      <c r="H5" s="334"/>
      <c r="I5" s="334"/>
      <c r="J5" s="334"/>
      <c r="K5" s="335"/>
      <c r="L5" s="334"/>
      <c r="M5" s="334"/>
      <c r="N5" s="334"/>
      <c r="O5" s="334"/>
      <c r="P5" s="336"/>
    </row>
    <row r="6" spans="1:20" ht="15" customHeight="1" x14ac:dyDescent="0.25">
      <c r="A6" s="309" t="s">
        <v>146</v>
      </c>
      <c r="B6" s="310"/>
      <c r="C6" s="147"/>
      <c r="D6" s="147"/>
      <c r="E6" s="311"/>
      <c r="F6" s="300"/>
      <c r="G6" s="310"/>
      <c r="H6" s="147"/>
      <c r="I6" s="147"/>
      <c r="J6" s="311"/>
      <c r="K6" s="300"/>
      <c r="L6" s="310"/>
      <c r="M6" s="147"/>
      <c r="N6" s="147"/>
      <c r="O6" s="311"/>
      <c r="P6" s="300"/>
    </row>
    <row r="7" spans="1:20" ht="15" customHeight="1" x14ac:dyDescent="0.25">
      <c r="A7" s="511" t="s">
        <v>145</v>
      </c>
      <c r="B7" s="312">
        <f t="shared" ref="B7:B17" ca="1" si="0">ROUND(INDIRECT("'3.Прогноз.С корректировкой Таб7'!"&amp;B$1&amp;$R7),3)</f>
        <v>10.75</v>
      </c>
      <c r="C7" s="419"/>
      <c r="D7" s="419"/>
      <c r="E7" s="420"/>
      <c r="F7" s="287"/>
      <c r="G7" s="421"/>
      <c r="H7" s="419"/>
      <c r="I7" s="419"/>
      <c r="J7" s="420"/>
      <c r="K7" s="287"/>
      <c r="L7" s="421"/>
      <c r="M7" s="419"/>
      <c r="N7" s="419"/>
      <c r="O7" s="420"/>
      <c r="P7" s="302"/>
      <c r="R7" s="422">
        <v>10</v>
      </c>
      <c r="S7" s="422"/>
    </row>
    <row r="8" spans="1:20" ht="15" customHeight="1" x14ac:dyDescent="0.25">
      <c r="A8" s="511" t="s">
        <v>144</v>
      </c>
      <c r="B8" s="312">
        <f t="shared" ca="1" si="0"/>
        <v>0</v>
      </c>
      <c r="C8" s="419"/>
      <c r="D8" s="419"/>
      <c r="E8" s="420"/>
      <c r="F8" s="287"/>
      <c r="G8" s="421"/>
      <c r="H8" s="419"/>
      <c r="I8" s="419"/>
      <c r="J8" s="420"/>
      <c r="K8" s="287"/>
      <c r="L8" s="421"/>
      <c r="M8" s="419"/>
      <c r="N8" s="419"/>
      <c r="O8" s="420"/>
      <c r="P8" s="289"/>
      <c r="R8" s="422">
        <f t="shared" ref="R8:R17" si="1">R7+S8</f>
        <v>11</v>
      </c>
      <c r="S8" s="422">
        <v>1</v>
      </c>
    </row>
    <row r="9" spans="1:20" ht="15" customHeight="1" x14ac:dyDescent="0.25">
      <c r="A9" s="511" t="s">
        <v>143</v>
      </c>
      <c r="B9" s="312">
        <f t="shared" ca="1" si="0"/>
        <v>19.420000000000002</v>
      </c>
      <c r="C9" s="419"/>
      <c r="D9" s="419"/>
      <c r="E9" s="420"/>
      <c r="F9" s="287"/>
      <c r="G9" s="421"/>
      <c r="H9" s="419"/>
      <c r="I9" s="419"/>
      <c r="J9" s="420"/>
      <c r="K9" s="287"/>
      <c r="L9" s="421"/>
      <c r="M9" s="419"/>
      <c r="N9" s="419"/>
      <c r="O9" s="420"/>
      <c r="P9" s="289"/>
      <c r="R9" s="422">
        <f t="shared" si="1"/>
        <v>12</v>
      </c>
      <c r="S9" s="422">
        <v>1</v>
      </c>
    </row>
    <row r="10" spans="1:20" ht="15" customHeight="1" x14ac:dyDescent="0.25">
      <c r="A10" s="511" t="s">
        <v>142</v>
      </c>
      <c r="B10" s="312">
        <f t="shared" ca="1" si="0"/>
        <v>39.024999999999999</v>
      </c>
      <c r="C10" s="419"/>
      <c r="D10" s="419"/>
      <c r="E10" s="420"/>
      <c r="F10" s="287"/>
      <c r="G10" s="421"/>
      <c r="H10" s="419"/>
      <c r="I10" s="419"/>
      <c r="J10" s="420"/>
      <c r="K10" s="287"/>
      <c r="L10" s="421"/>
      <c r="M10" s="419"/>
      <c r="N10" s="419"/>
      <c r="O10" s="420"/>
      <c r="P10" s="289"/>
      <c r="R10" s="422">
        <f t="shared" si="1"/>
        <v>13</v>
      </c>
      <c r="S10" s="422">
        <v>1</v>
      </c>
    </row>
    <row r="11" spans="1:20" ht="15" customHeight="1" x14ac:dyDescent="0.25">
      <c r="A11" s="511" t="s">
        <v>141</v>
      </c>
      <c r="B11" s="312">
        <f t="shared" ca="1" si="0"/>
        <v>2.0640000000000001</v>
      </c>
      <c r="C11" s="419"/>
      <c r="D11" s="419"/>
      <c r="E11" s="420"/>
      <c r="F11" s="287"/>
      <c r="G11" s="421"/>
      <c r="H11" s="419"/>
      <c r="I11" s="419"/>
      <c r="J11" s="420"/>
      <c r="K11" s="287"/>
      <c r="L11" s="421"/>
      <c r="M11" s="419"/>
      <c r="N11" s="419"/>
      <c r="O11" s="420"/>
      <c r="P11" s="289"/>
      <c r="R11" s="422">
        <f t="shared" si="1"/>
        <v>14</v>
      </c>
      <c r="S11" s="422">
        <v>1</v>
      </c>
    </row>
    <row r="12" spans="1:20" ht="15" customHeight="1" x14ac:dyDescent="0.25">
      <c r="A12" s="511" t="s">
        <v>140</v>
      </c>
      <c r="B12" s="312">
        <f t="shared" ca="1" si="0"/>
        <v>0</v>
      </c>
      <c r="C12" s="419"/>
      <c r="D12" s="419"/>
      <c r="E12" s="420"/>
      <c r="F12" s="287"/>
      <c r="G12" s="421"/>
      <c r="H12" s="419"/>
      <c r="I12" s="419"/>
      <c r="J12" s="420"/>
      <c r="K12" s="287"/>
      <c r="L12" s="421"/>
      <c r="M12" s="419"/>
      <c r="N12" s="419"/>
      <c r="O12" s="420"/>
      <c r="P12" s="289"/>
      <c r="R12" s="422">
        <f t="shared" si="1"/>
        <v>15</v>
      </c>
      <c r="S12" s="422">
        <v>1</v>
      </c>
    </row>
    <row r="13" spans="1:20" ht="15" customHeight="1" x14ac:dyDescent="0.25">
      <c r="A13" s="511" t="s">
        <v>139</v>
      </c>
      <c r="B13" s="312">
        <f t="shared" ca="1" si="0"/>
        <v>0</v>
      </c>
      <c r="C13" s="419"/>
      <c r="D13" s="419"/>
      <c r="E13" s="420"/>
      <c r="F13" s="287"/>
      <c r="G13" s="421"/>
      <c r="H13" s="419"/>
      <c r="I13" s="419"/>
      <c r="J13" s="420"/>
      <c r="K13" s="287"/>
      <c r="L13" s="421"/>
      <c r="M13" s="419"/>
      <c r="N13" s="419"/>
      <c r="O13" s="420"/>
      <c r="P13" s="289"/>
      <c r="R13" s="422">
        <f t="shared" si="1"/>
        <v>16</v>
      </c>
      <c r="S13" s="422">
        <v>1</v>
      </c>
    </row>
    <row r="14" spans="1:20" ht="15" customHeight="1" x14ac:dyDescent="0.25">
      <c r="A14" s="511" t="s">
        <v>138</v>
      </c>
      <c r="B14" s="312">
        <f t="shared" ca="1" si="0"/>
        <v>0</v>
      </c>
      <c r="C14" s="419"/>
      <c r="D14" s="419"/>
      <c r="E14" s="420"/>
      <c r="F14" s="287"/>
      <c r="G14" s="421"/>
      <c r="H14" s="419"/>
      <c r="I14" s="419"/>
      <c r="J14" s="420"/>
      <c r="K14" s="287"/>
      <c r="L14" s="421"/>
      <c r="M14" s="419"/>
      <c r="N14" s="419"/>
      <c r="O14" s="420"/>
      <c r="P14" s="289"/>
      <c r="R14" s="422">
        <f t="shared" si="1"/>
        <v>17</v>
      </c>
      <c r="S14" s="422">
        <v>1</v>
      </c>
    </row>
    <row r="15" spans="1:20" ht="15" customHeight="1" x14ac:dyDescent="0.25">
      <c r="A15" s="511" t="s">
        <v>137</v>
      </c>
      <c r="B15" s="312">
        <f t="shared" ca="1" si="0"/>
        <v>0</v>
      </c>
      <c r="C15" s="419"/>
      <c r="D15" s="419"/>
      <c r="E15" s="420"/>
      <c r="F15" s="287"/>
      <c r="G15" s="421"/>
      <c r="H15" s="419"/>
      <c r="I15" s="419"/>
      <c r="J15" s="420"/>
      <c r="K15" s="287"/>
      <c r="L15" s="421"/>
      <c r="M15" s="419"/>
      <c r="N15" s="419"/>
      <c r="O15" s="420"/>
      <c r="P15" s="289"/>
      <c r="R15" s="422">
        <f t="shared" si="1"/>
        <v>18</v>
      </c>
      <c r="S15" s="422">
        <v>1</v>
      </c>
    </row>
    <row r="16" spans="1:20" ht="15" customHeight="1" x14ac:dyDescent="0.25">
      <c r="A16" s="511" t="s">
        <v>136</v>
      </c>
      <c r="B16" s="312">
        <f t="shared" ca="1" si="0"/>
        <v>1.1439999999999999</v>
      </c>
      <c r="C16" s="419"/>
      <c r="D16" s="419"/>
      <c r="E16" s="420"/>
      <c r="F16" s="287"/>
      <c r="G16" s="421"/>
      <c r="H16" s="419"/>
      <c r="I16" s="419"/>
      <c r="J16" s="420"/>
      <c r="K16" s="287"/>
      <c r="L16" s="421"/>
      <c r="M16" s="419"/>
      <c r="N16" s="419"/>
      <c r="O16" s="420"/>
      <c r="P16" s="289"/>
      <c r="R16" s="422">
        <f t="shared" si="1"/>
        <v>19</v>
      </c>
      <c r="S16" s="422">
        <v>1</v>
      </c>
    </row>
    <row r="17" spans="1:19" ht="15" customHeight="1" x14ac:dyDescent="0.25">
      <c r="A17" s="511" t="s">
        <v>135</v>
      </c>
      <c r="B17" s="312">
        <f t="shared" ca="1" si="0"/>
        <v>0</v>
      </c>
      <c r="C17" s="419"/>
      <c r="D17" s="419"/>
      <c r="E17" s="420"/>
      <c r="F17" s="338"/>
      <c r="G17" s="421"/>
      <c r="H17" s="419"/>
      <c r="I17" s="419"/>
      <c r="J17" s="420"/>
      <c r="K17" s="338"/>
      <c r="L17" s="421"/>
      <c r="M17" s="419"/>
      <c r="N17" s="419"/>
      <c r="O17" s="420"/>
      <c r="P17" s="289"/>
      <c r="R17" s="422">
        <f t="shared" si="1"/>
        <v>20</v>
      </c>
      <c r="S17" s="422">
        <v>1</v>
      </c>
    </row>
    <row r="18" spans="1:19" ht="15" customHeight="1" x14ac:dyDescent="0.25">
      <c r="A18" s="332" t="s">
        <v>19</v>
      </c>
      <c r="B18" s="305"/>
      <c r="C18" s="305"/>
      <c r="D18" s="305"/>
      <c r="E18" s="305"/>
      <c r="F18" s="286"/>
      <c r="G18" s="305"/>
      <c r="H18" s="305"/>
      <c r="I18" s="305"/>
      <c r="J18" s="305"/>
      <c r="K18" s="286"/>
      <c r="L18" s="305"/>
      <c r="M18" s="305"/>
      <c r="N18" s="305"/>
      <c r="O18" s="305"/>
      <c r="P18" s="337"/>
      <c r="R18" s="422"/>
      <c r="S18" s="422"/>
    </row>
    <row r="19" spans="1:19" ht="15" customHeight="1" x14ac:dyDescent="0.25">
      <c r="A19" s="309" t="s">
        <v>146</v>
      </c>
      <c r="B19" s="313"/>
      <c r="C19" s="148"/>
      <c r="D19" s="147"/>
      <c r="E19" s="314"/>
      <c r="F19" s="300"/>
      <c r="G19" s="297"/>
      <c r="H19" s="148"/>
      <c r="I19" s="147"/>
      <c r="J19" s="293"/>
      <c r="K19" s="300"/>
      <c r="L19" s="297"/>
      <c r="M19" s="148"/>
      <c r="N19" s="147"/>
      <c r="O19" s="293"/>
      <c r="P19" s="300"/>
      <c r="R19" s="422"/>
      <c r="S19" s="422"/>
    </row>
    <row r="20" spans="1:19" ht="15" customHeight="1" x14ac:dyDescent="0.25">
      <c r="A20" s="511" t="s">
        <v>145</v>
      </c>
      <c r="B20" s="315">
        <f t="shared" ref="B20:E30" ca="1" si="2">ROUND(INDIRECT("'3.Прогноз.С корректировкой Таб7'!"&amp;B$1&amp;$R20),3)</f>
        <v>0</v>
      </c>
      <c r="C20" s="272">
        <f t="shared" ca="1" si="2"/>
        <v>0.58699999999999997</v>
      </c>
      <c r="D20" s="272">
        <f t="shared" ca="1" si="2"/>
        <v>6.4539999999999997</v>
      </c>
      <c r="E20" s="316">
        <f t="shared" ca="1" si="2"/>
        <v>4.694</v>
      </c>
      <c r="F20" s="288"/>
      <c r="G20" s="279">
        <f t="shared" ref="G20:J30" ca="1" si="3">ROUND(INDIRECT("'3.Прогноз.С корректировкой Таб7'!"&amp;G$1&amp;$R20),3)</f>
        <v>0</v>
      </c>
      <c r="H20" s="272">
        <f t="shared" ca="1" si="3"/>
        <v>0.42799999999999999</v>
      </c>
      <c r="I20" s="272">
        <f t="shared" ca="1" si="3"/>
        <v>4.7160000000000002</v>
      </c>
      <c r="J20" s="273">
        <f t="shared" ca="1" si="3"/>
        <v>3.43</v>
      </c>
      <c r="K20" s="288"/>
      <c r="L20" s="279">
        <f t="shared" ref="L20:O30" ca="1" si="4">ROUND(INDIRECT("'3.Прогноз.С корректировкой Таб7'!"&amp;L$1&amp;$R20),3)</f>
        <v>0</v>
      </c>
      <c r="M20" s="272">
        <f t="shared" ca="1" si="4"/>
        <v>0.42799999999999999</v>
      </c>
      <c r="N20" s="272">
        <f t="shared" ca="1" si="4"/>
        <v>4.7160000000000002</v>
      </c>
      <c r="O20" s="273">
        <f t="shared" ca="1" si="4"/>
        <v>3.43</v>
      </c>
      <c r="P20" s="288"/>
      <c r="R20" s="422">
        <v>22</v>
      </c>
      <c r="S20" s="422"/>
    </row>
    <row r="21" spans="1:19" ht="15" customHeight="1" x14ac:dyDescent="0.25">
      <c r="A21" s="511" t="s">
        <v>144</v>
      </c>
      <c r="B21" s="315">
        <f t="shared" ca="1" si="2"/>
        <v>0</v>
      </c>
      <c r="C21" s="272">
        <f t="shared" ca="1" si="2"/>
        <v>0</v>
      </c>
      <c r="D21" s="272">
        <f t="shared" ca="1" si="2"/>
        <v>0.20799999999999999</v>
      </c>
      <c r="E21" s="316">
        <f t="shared" ca="1" si="2"/>
        <v>0.13900000000000001</v>
      </c>
      <c r="F21" s="288"/>
      <c r="G21" s="279">
        <f t="shared" ca="1" si="3"/>
        <v>0</v>
      </c>
      <c r="H21" s="272">
        <f t="shared" ca="1" si="3"/>
        <v>0</v>
      </c>
      <c r="I21" s="272">
        <f t="shared" ca="1" si="3"/>
        <v>0.20799999999999999</v>
      </c>
      <c r="J21" s="273">
        <f t="shared" ca="1" si="3"/>
        <v>0.13900000000000001</v>
      </c>
      <c r="K21" s="288"/>
      <c r="L21" s="279">
        <f t="shared" ca="1" si="4"/>
        <v>0</v>
      </c>
      <c r="M21" s="272">
        <f t="shared" ca="1" si="4"/>
        <v>0</v>
      </c>
      <c r="N21" s="272">
        <f t="shared" ca="1" si="4"/>
        <v>0.20799999999999999</v>
      </c>
      <c r="O21" s="273">
        <f t="shared" ca="1" si="4"/>
        <v>0.13900000000000001</v>
      </c>
      <c r="P21" s="288"/>
      <c r="R21" s="422">
        <f>R20+S21</f>
        <v>29</v>
      </c>
      <c r="S21" s="422">
        <v>7</v>
      </c>
    </row>
    <row r="22" spans="1:19" ht="15" customHeight="1" x14ac:dyDescent="0.25">
      <c r="A22" s="511" t="s">
        <v>143</v>
      </c>
      <c r="B22" s="315">
        <f t="shared" ca="1" si="2"/>
        <v>0</v>
      </c>
      <c r="C22" s="272">
        <f t="shared" ca="1" si="2"/>
        <v>0</v>
      </c>
      <c r="D22" s="272">
        <f t="shared" ca="1" si="2"/>
        <v>7.6639999999999997</v>
      </c>
      <c r="E22" s="316">
        <f t="shared" ca="1" si="2"/>
        <v>7.0739999999999998</v>
      </c>
      <c r="F22" s="288"/>
      <c r="G22" s="279">
        <f t="shared" ca="1" si="3"/>
        <v>0</v>
      </c>
      <c r="H22" s="272">
        <f t="shared" ca="1" si="3"/>
        <v>0</v>
      </c>
      <c r="I22" s="272">
        <f t="shared" ca="1" si="3"/>
        <v>6.7130000000000001</v>
      </c>
      <c r="J22" s="273">
        <f t="shared" ca="1" si="3"/>
        <v>6.1959999999999997</v>
      </c>
      <c r="K22" s="288"/>
      <c r="L22" s="279">
        <f t="shared" ca="1" si="4"/>
        <v>0</v>
      </c>
      <c r="M22" s="272">
        <f t="shared" ca="1" si="4"/>
        <v>0</v>
      </c>
      <c r="N22" s="272">
        <f t="shared" ca="1" si="4"/>
        <v>6.7130000000000001</v>
      </c>
      <c r="O22" s="273">
        <f t="shared" ca="1" si="4"/>
        <v>6.1959999999999997</v>
      </c>
      <c r="P22" s="288"/>
      <c r="R22" s="422">
        <f t="shared" ref="R22:R30" si="5">R21+S22</f>
        <v>36</v>
      </c>
      <c r="S22" s="422">
        <v>7</v>
      </c>
    </row>
    <row r="23" spans="1:19" ht="15" customHeight="1" x14ac:dyDescent="0.25">
      <c r="A23" s="511" t="s">
        <v>142</v>
      </c>
      <c r="B23" s="315">
        <f t="shared" ca="1" si="2"/>
        <v>0</v>
      </c>
      <c r="C23" s="272">
        <f t="shared" ca="1" si="2"/>
        <v>0</v>
      </c>
      <c r="D23" s="272">
        <f t="shared" ca="1" si="2"/>
        <v>1.1319999999999999</v>
      </c>
      <c r="E23" s="316">
        <f t="shared" ca="1" si="2"/>
        <v>0.754</v>
      </c>
      <c r="F23" s="288"/>
      <c r="G23" s="279">
        <f t="shared" ca="1" si="3"/>
        <v>0</v>
      </c>
      <c r="H23" s="272">
        <f t="shared" ca="1" si="3"/>
        <v>0</v>
      </c>
      <c r="I23" s="272">
        <f t="shared" ca="1" si="3"/>
        <v>0</v>
      </c>
      <c r="J23" s="273">
        <f t="shared" ca="1" si="3"/>
        <v>0</v>
      </c>
      <c r="K23" s="288"/>
      <c r="L23" s="279">
        <f t="shared" ca="1" si="4"/>
        <v>0</v>
      </c>
      <c r="M23" s="272">
        <f t="shared" ca="1" si="4"/>
        <v>0</v>
      </c>
      <c r="N23" s="272">
        <f t="shared" ca="1" si="4"/>
        <v>0</v>
      </c>
      <c r="O23" s="273">
        <f t="shared" ca="1" si="4"/>
        <v>0</v>
      </c>
      <c r="P23" s="288"/>
      <c r="R23" s="422">
        <f t="shared" si="5"/>
        <v>43</v>
      </c>
      <c r="S23" s="422">
        <v>7</v>
      </c>
    </row>
    <row r="24" spans="1:19" ht="15" customHeight="1" x14ac:dyDescent="0.25">
      <c r="A24" s="511" t="s">
        <v>141</v>
      </c>
      <c r="B24" s="315">
        <f t="shared" ca="1" si="2"/>
        <v>0</v>
      </c>
      <c r="C24" s="272">
        <f t="shared" ca="1" si="2"/>
        <v>0</v>
      </c>
      <c r="D24" s="272">
        <f t="shared" ca="1" si="2"/>
        <v>0</v>
      </c>
      <c r="E24" s="316">
        <f t="shared" ca="1" si="2"/>
        <v>0</v>
      </c>
      <c r="F24" s="288"/>
      <c r="G24" s="279">
        <f t="shared" ca="1" si="3"/>
        <v>0</v>
      </c>
      <c r="H24" s="272">
        <f t="shared" ca="1" si="3"/>
        <v>0</v>
      </c>
      <c r="I24" s="272">
        <f t="shared" ca="1" si="3"/>
        <v>0</v>
      </c>
      <c r="J24" s="273">
        <f t="shared" ca="1" si="3"/>
        <v>0</v>
      </c>
      <c r="K24" s="288"/>
      <c r="L24" s="279">
        <f t="shared" ca="1" si="4"/>
        <v>0</v>
      </c>
      <c r="M24" s="272">
        <f t="shared" ca="1" si="4"/>
        <v>0</v>
      </c>
      <c r="N24" s="272">
        <f t="shared" ca="1" si="4"/>
        <v>0</v>
      </c>
      <c r="O24" s="273">
        <f t="shared" ca="1" si="4"/>
        <v>0</v>
      </c>
      <c r="P24" s="288"/>
      <c r="R24" s="422">
        <f t="shared" si="5"/>
        <v>50</v>
      </c>
      <c r="S24" s="422">
        <v>7</v>
      </c>
    </row>
    <row r="25" spans="1:19" ht="15" customHeight="1" x14ac:dyDescent="0.25">
      <c r="A25" s="511" t="s">
        <v>140</v>
      </c>
      <c r="B25" s="315">
        <f t="shared" ca="1" si="2"/>
        <v>0</v>
      </c>
      <c r="C25" s="272">
        <f t="shared" ca="1" si="2"/>
        <v>0</v>
      </c>
      <c r="D25" s="272">
        <f t="shared" ca="1" si="2"/>
        <v>0</v>
      </c>
      <c r="E25" s="316">
        <f t="shared" ca="1" si="2"/>
        <v>0</v>
      </c>
      <c r="F25" s="288"/>
      <c r="G25" s="279">
        <f t="shared" ca="1" si="3"/>
        <v>0</v>
      </c>
      <c r="H25" s="272">
        <f t="shared" ca="1" si="3"/>
        <v>0</v>
      </c>
      <c r="I25" s="272">
        <f t="shared" ca="1" si="3"/>
        <v>0</v>
      </c>
      <c r="J25" s="273">
        <f t="shared" ca="1" si="3"/>
        <v>0</v>
      </c>
      <c r="K25" s="288"/>
      <c r="L25" s="279">
        <f t="shared" ca="1" si="4"/>
        <v>0</v>
      </c>
      <c r="M25" s="272">
        <f t="shared" ca="1" si="4"/>
        <v>0</v>
      </c>
      <c r="N25" s="272">
        <f t="shared" ca="1" si="4"/>
        <v>0</v>
      </c>
      <c r="O25" s="273">
        <f t="shared" ca="1" si="4"/>
        <v>0</v>
      </c>
      <c r="P25" s="288"/>
      <c r="R25" s="422">
        <f t="shared" si="5"/>
        <v>57</v>
      </c>
      <c r="S25" s="422">
        <v>7</v>
      </c>
    </row>
    <row r="26" spans="1:19" ht="15" customHeight="1" x14ac:dyDescent="0.25">
      <c r="A26" s="511" t="s">
        <v>139</v>
      </c>
      <c r="B26" s="315">
        <f t="shared" ca="1" si="2"/>
        <v>0</v>
      </c>
      <c r="C26" s="272">
        <f t="shared" ca="1" si="2"/>
        <v>0</v>
      </c>
      <c r="D26" s="272">
        <f t="shared" ca="1" si="2"/>
        <v>0</v>
      </c>
      <c r="E26" s="316">
        <f t="shared" ca="1" si="2"/>
        <v>0</v>
      </c>
      <c r="F26" s="288"/>
      <c r="G26" s="279">
        <f t="shared" ca="1" si="3"/>
        <v>0</v>
      </c>
      <c r="H26" s="272">
        <f t="shared" ca="1" si="3"/>
        <v>0</v>
      </c>
      <c r="I26" s="272">
        <f t="shared" ca="1" si="3"/>
        <v>0</v>
      </c>
      <c r="J26" s="273">
        <f t="shared" ca="1" si="3"/>
        <v>0</v>
      </c>
      <c r="K26" s="288"/>
      <c r="L26" s="279">
        <f t="shared" ca="1" si="4"/>
        <v>0</v>
      </c>
      <c r="M26" s="272">
        <f t="shared" ca="1" si="4"/>
        <v>0</v>
      </c>
      <c r="N26" s="272">
        <f t="shared" ca="1" si="4"/>
        <v>0</v>
      </c>
      <c r="O26" s="273">
        <f t="shared" ca="1" si="4"/>
        <v>0</v>
      </c>
      <c r="P26" s="288"/>
      <c r="R26" s="422">
        <f t="shared" si="5"/>
        <v>64</v>
      </c>
      <c r="S26" s="422">
        <v>7</v>
      </c>
    </row>
    <row r="27" spans="1:19" ht="15" customHeight="1" x14ac:dyDescent="0.25">
      <c r="A27" s="511" t="s">
        <v>138</v>
      </c>
      <c r="B27" s="315">
        <f t="shared" ca="1" si="2"/>
        <v>0</v>
      </c>
      <c r="C27" s="272">
        <f t="shared" ca="1" si="2"/>
        <v>0</v>
      </c>
      <c r="D27" s="272">
        <f t="shared" ca="1" si="2"/>
        <v>20.689</v>
      </c>
      <c r="E27" s="316">
        <f t="shared" ca="1" si="2"/>
        <v>13.061</v>
      </c>
      <c r="F27" s="288"/>
      <c r="G27" s="279">
        <f t="shared" ca="1" si="3"/>
        <v>0</v>
      </c>
      <c r="H27" s="272">
        <f t="shared" ca="1" si="3"/>
        <v>0</v>
      </c>
      <c r="I27" s="272">
        <f t="shared" ca="1" si="3"/>
        <v>17.350999999999999</v>
      </c>
      <c r="J27" s="273">
        <f t="shared" ca="1" si="3"/>
        <v>10.954000000000001</v>
      </c>
      <c r="K27" s="288"/>
      <c r="L27" s="279">
        <f t="shared" ca="1" si="4"/>
        <v>0</v>
      </c>
      <c r="M27" s="272">
        <f t="shared" ca="1" si="4"/>
        <v>0</v>
      </c>
      <c r="N27" s="272">
        <f t="shared" ca="1" si="4"/>
        <v>17.350999999999999</v>
      </c>
      <c r="O27" s="273">
        <f t="shared" ca="1" si="4"/>
        <v>10.954000000000001</v>
      </c>
      <c r="P27" s="288"/>
      <c r="R27" s="422">
        <f t="shared" si="5"/>
        <v>71</v>
      </c>
      <c r="S27" s="422">
        <v>7</v>
      </c>
    </row>
    <row r="28" spans="1:19" ht="15" customHeight="1" x14ac:dyDescent="0.25">
      <c r="A28" s="511" t="s">
        <v>137</v>
      </c>
      <c r="B28" s="315">
        <f t="shared" ca="1" si="2"/>
        <v>0</v>
      </c>
      <c r="C28" s="272">
        <f t="shared" ca="1" si="2"/>
        <v>0</v>
      </c>
      <c r="D28" s="272">
        <f t="shared" ca="1" si="2"/>
        <v>0</v>
      </c>
      <c r="E28" s="316">
        <f t="shared" ca="1" si="2"/>
        <v>0</v>
      </c>
      <c r="F28" s="288"/>
      <c r="G28" s="279">
        <f t="shared" ca="1" si="3"/>
        <v>0</v>
      </c>
      <c r="H28" s="272">
        <f t="shared" ca="1" si="3"/>
        <v>0</v>
      </c>
      <c r="I28" s="272">
        <f t="shared" ca="1" si="3"/>
        <v>0</v>
      </c>
      <c r="J28" s="273">
        <f t="shared" ca="1" si="3"/>
        <v>0</v>
      </c>
      <c r="K28" s="288"/>
      <c r="L28" s="279">
        <f t="shared" ca="1" si="4"/>
        <v>0</v>
      </c>
      <c r="M28" s="272">
        <f t="shared" ca="1" si="4"/>
        <v>0</v>
      </c>
      <c r="N28" s="272">
        <f t="shared" ca="1" si="4"/>
        <v>0</v>
      </c>
      <c r="O28" s="273">
        <f t="shared" ca="1" si="4"/>
        <v>0</v>
      </c>
      <c r="P28" s="288"/>
      <c r="R28" s="422">
        <f t="shared" si="5"/>
        <v>78</v>
      </c>
      <c r="S28" s="422">
        <v>7</v>
      </c>
    </row>
    <row r="29" spans="1:19" ht="15" customHeight="1" x14ac:dyDescent="0.25">
      <c r="A29" s="511" t="s">
        <v>136</v>
      </c>
      <c r="B29" s="315">
        <f t="shared" ca="1" si="2"/>
        <v>0</v>
      </c>
      <c r="C29" s="272">
        <f t="shared" ca="1" si="2"/>
        <v>0</v>
      </c>
      <c r="D29" s="272">
        <f t="shared" ca="1" si="2"/>
        <v>1.2E-2</v>
      </c>
      <c r="E29" s="316">
        <f t="shared" ca="1" si="2"/>
        <v>0</v>
      </c>
      <c r="F29" s="288"/>
      <c r="G29" s="279">
        <f t="shared" ca="1" si="3"/>
        <v>0</v>
      </c>
      <c r="H29" s="272">
        <f t="shared" ca="1" si="3"/>
        <v>0</v>
      </c>
      <c r="I29" s="272">
        <f t="shared" ca="1" si="3"/>
        <v>0.32</v>
      </c>
      <c r="J29" s="273">
        <f t="shared" ca="1" si="3"/>
        <v>0</v>
      </c>
      <c r="K29" s="288"/>
      <c r="L29" s="279">
        <f t="shared" ca="1" si="4"/>
        <v>0</v>
      </c>
      <c r="M29" s="272">
        <f t="shared" ca="1" si="4"/>
        <v>0</v>
      </c>
      <c r="N29" s="272">
        <f t="shared" ca="1" si="4"/>
        <v>0.32</v>
      </c>
      <c r="O29" s="273">
        <f t="shared" ca="1" si="4"/>
        <v>0</v>
      </c>
      <c r="P29" s="288"/>
      <c r="R29" s="422">
        <f t="shared" si="5"/>
        <v>85</v>
      </c>
      <c r="S29" s="422">
        <v>7</v>
      </c>
    </row>
    <row r="30" spans="1:19" ht="15" customHeight="1" x14ac:dyDescent="0.25">
      <c r="A30" s="511" t="s">
        <v>135</v>
      </c>
      <c r="B30" s="315">
        <f t="shared" ca="1" si="2"/>
        <v>0</v>
      </c>
      <c r="C30" s="272">
        <f t="shared" ca="1" si="2"/>
        <v>0</v>
      </c>
      <c r="D30" s="272">
        <f t="shared" ca="1" si="2"/>
        <v>0.31</v>
      </c>
      <c r="E30" s="316">
        <f t="shared" ca="1" si="2"/>
        <v>0.20699999999999999</v>
      </c>
      <c r="F30" s="288"/>
      <c r="G30" s="279">
        <f t="shared" ca="1" si="3"/>
        <v>0</v>
      </c>
      <c r="H30" s="272">
        <f t="shared" ca="1" si="3"/>
        <v>0</v>
      </c>
      <c r="I30" s="272">
        <f t="shared" ca="1" si="3"/>
        <v>0.44600000000000001</v>
      </c>
      <c r="J30" s="273">
        <f t="shared" ca="1" si="3"/>
        <v>0.29799999999999999</v>
      </c>
      <c r="K30" s="288"/>
      <c r="L30" s="279">
        <f t="shared" ca="1" si="4"/>
        <v>0</v>
      </c>
      <c r="M30" s="272">
        <f t="shared" ca="1" si="4"/>
        <v>0</v>
      </c>
      <c r="N30" s="272">
        <f t="shared" ca="1" si="4"/>
        <v>0.44600000000000001</v>
      </c>
      <c r="O30" s="316">
        <f t="shared" ca="1" si="4"/>
        <v>0.29799999999999999</v>
      </c>
      <c r="P30" s="288"/>
      <c r="R30" s="422">
        <f t="shared" si="5"/>
        <v>92</v>
      </c>
      <c r="S30" s="422">
        <v>7</v>
      </c>
    </row>
    <row r="31" spans="1:19" ht="15" customHeight="1" x14ac:dyDescent="0.25">
      <c r="A31" s="332" t="s">
        <v>154</v>
      </c>
      <c r="B31" s="305"/>
      <c r="C31" s="305"/>
      <c r="D31" s="305"/>
      <c r="E31" s="305"/>
      <c r="F31" s="286"/>
      <c r="G31" s="305"/>
      <c r="H31" s="305"/>
      <c r="I31" s="305"/>
      <c r="J31" s="305"/>
      <c r="K31" s="286"/>
      <c r="L31" s="305"/>
      <c r="M31" s="305"/>
      <c r="N31" s="305"/>
      <c r="O31" s="305"/>
      <c r="P31" s="337"/>
      <c r="R31" s="422"/>
      <c r="S31" s="422"/>
    </row>
    <row r="32" spans="1:19" ht="15" customHeight="1" x14ac:dyDescent="0.25">
      <c r="A32" s="309" t="s">
        <v>146</v>
      </c>
      <c r="B32" s="317"/>
      <c r="C32" s="149"/>
      <c r="D32" s="149"/>
      <c r="E32" s="314"/>
      <c r="F32" s="301"/>
      <c r="G32" s="298"/>
      <c r="H32" s="149"/>
      <c r="I32" s="149"/>
      <c r="J32" s="293"/>
      <c r="K32" s="301"/>
      <c r="L32" s="298"/>
      <c r="M32" s="149"/>
      <c r="N32" s="149"/>
      <c r="O32" s="293"/>
      <c r="P32" s="301"/>
      <c r="R32" s="422"/>
      <c r="S32" s="422"/>
    </row>
    <row r="33" spans="1:19" ht="15" customHeight="1" x14ac:dyDescent="0.25">
      <c r="A33" s="511" t="s">
        <v>145</v>
      </c>
      <c r="B33" s="315">
        <f t="shared" ref="B33:E43" ca="1" si="6">ROUND(INDIRECT("'3.Прогноз.С корректировкой Таб7'!"&amp;B$1&amp;$R33),3)</f>
        <v>1.782</v>
      </c>
      <c r="C33" s="272">
        <f t="shared" ca="1" si="6"/>
        <v>52.573</v>
      </c>
      <c r="D33" s="272">
        <f t="shared" ca="1" si="6"/>
        <v>16.850999999999999</v>
      </c>
      <c r="E33" s="316">
        <f t="shared" ca="1" si="6"/>
        <v>48.6</v>
      </c>
      <c r="F33" s="288"/>
      <c r="G33" s="279">
        <f t="shared" ref="G33:J43" ca="1" si="7">ROUND(INDIRECT("'3.Прогноз.С корректировкой Таб7'!"&amp;G$1&amp;$R33),3)</f>
        <v>6.7169999999999996</v>
      </c>
      <c r="H33" s="272">
        <f t="shared" ca="1" si="7"/>
        <v>52.716999999999999</v>
      </c>
      <c r="I33" s="272">
        <f t="shared" ca="1" si="7"/>
        <v>17.72</v>
      </c>
      <c r="J33" s="273">
        <f t="shared" ca="1" si="7"/>
        <v>49.231999999999999</v>
      </c>
      <c r="K33" s="288"/>
      <c r="L33" s="279">
        <f t="shared" ref="L33:O43" ca="1" si="8">ROUND(INDIRECT("'3.Прогноз.С корректировкой Таб7'!"&amp;L$1&amp;$R33),3)</f>
        <v>7.016</v>
      </c>
      <c r="M33" s="272">
        <f t="shared" ca="1" si="8"/>
        <v>52.991999999999997</v>
      </c>
      <c r="N33" s="272">
        <f t="shared" ca="1" si="8"/>
        <v>17.895</v>
      </c>
      <c r="O33" s="273">
        <f t="shared" ca="1" si="8"/>
        <v>45.384</v>
      </c>
      <c r="P33" s="288"/>
      <c r="R33" s="422">
        <v>100</v>
      </c>
      <c r="S33" s="422"/>
    </row>
    <row r="34" spans="1:19" ht="15" customHeight="1" x14ac:dyDescent="0.25">
      <c r="A34" s="511" t="s">
        <v>144</v>
      </c>
      <c r="B34" s="315">
        <f t="shared" ca="1" si="6"/>
        <v>1.9</v>
      </c>
      <c r="C34" s="272">
        <f t="shared" ca="1" si="6"/>
        <v>7.3940000000000001</v>
      </c>
      <c r="D34" s="272">
        <f t="shared" ca="1" si="6"/>
        <v>2.09</v>
      </c>
      <c r="E34" s="316">
        <f t="shared" ca="1" si="6"/>
        <v>22.111000000000001</v>
      </c>
      <c r="F34" s="288"/>
      <c r="G34" s="279">
        <f t="shared" ca="1" si="7"/>
        <v>1.9</v>
      </c>
      <c r="H34" s="272">
        <f t="shared" ca="1" si="7"/>
        <v>7.3940000000000001</v>
      </c>
      <c r="I34" s="272">
        <f t="shared" ca="1" si="7"/>
        <v>2.09</v>
      </c>
      <c r="J34" s="273">
        <f t="shared" ca="1" si="7"/>
        <v>22.11</v>
      </c>
      <c r="K34" s="288"/>
      <c r="L34" s="279">
        <f t="shared" ca="1" si="8"/>
        <v>2.2999999999999998</v>
      </c>
      <c r="M34" s="272">
        <f t="shared" ca="1" si="8"/>
        <v>7.5190000000000001</v>
      </c>
      <c r="N34" s="272">
        <f t="shared" ca="1" si="8"/>
        <v>2.165</v>
      </c>
      <c r="O34" s="273">
        <f t="shared" ca="1" si="8"/>
        <v>22.225999999999999</v>
      </c>
      <c r="P34" s="288"/>
      <c r="R34" s="422">
        <f>R33+S34</f>
        <v>103</v>
      </c>
      <c r="S34" s="422">
        <v>3</v>
      </c>
    </row>
    <row r="35" spans="1:19" ht="15" customHeight="1" x14ac:dyDescent="0.25">
      <c r="A35" s="511" t="s">
        <v>143</v>
      </c>
      <c r="B35" s="315">
        <f t="shared" ca="1" si="6"/>
        <v>91.122</v>
      </c>
      <c r="C35" s="272">
        <f t="shared" ca="1" si="6"/>
        <v>39.179000000000002</v>
      </c>
      <c r="D35" s="272">
        <f t="shared" ca="1" si="6"/>
        <v>37.622999999999998</v>
      </c>
      <c r="E35" s="316">
        <f t="shared" ca="1" si="6"/>
        <v>24.216999999999999</v>
      </c>
      <c r="F35" s="288"/>
      <c r="G35" s="279">
        <f t="shared" ca="1" si="7"/>
        <v>99.518000000000001</v>
      </c>
      <c r="H35" s="272">
        <f t="shared" ca="1" si="7"/>
        <v>39.177999999999997</v>
      </c>
      <c r="I35" s="272">
        <f t="shared" ca="1" si="7"/>
        <v>38.091999999999999</v>
      </c>
      <c r="J35" s="273">
        <f t="shared" ca="1" si="7"/>
        <v>25.088000000000001</v>
      </c>
      <c r="K35" s="288"/>
      <c r="L35" s="279">
        <f t="shared" ca="1" si="8"/>
        <v>99.518000000000001</v>
      </c>
      <c r="M35" s="272">
        <f t="shared" ca="1" si="8"/>
        <v>39.177999999999997</v>
      </c>
      <c r="N35" s="272">
        <f t="shared" ca="1" si="8"/>
        <v>38.090000000000003</v>
      </c>
      <c r="O35" s="273">
        <f t="shared" ca="1" si="8"/>
        <v>25.087</v>
      </c>
      <c r="P35" s="288"/>
      <c r="R35" s="422">
        <f t="shared" ref="R35:R43" si="9">R34+S35</f>
        <v>106</v>
      </c>
      <c r="S35" s="422">
        <v>3</v>
      </c>
    </row>
    <row r="36" spans="1:19" ht="15" customHeight="1" x14ac:dyDescent="0.25">
      <c r="A36" s="511" t="s">
        <v>142</v>
      </c>
      <c r="B36" s="315">
        <f t="shared" ca="1" si="6"/>
        <v>57.5</v>
      </c>
      <c r="C36" s="272">
        <f t="shared" ca="1" si="6"/>
        <v>0</v>
      </c>
      <c r="D36" s="272">
        <f t="shared" ca="1" si="6"/>
        <v>0</v>
      </c>
      <c r="E36" s="316">
        <f t="shared" ca="1" si="6"/>
        <v>22.963000000000001</v>
      </c>
      <c r="F36" s="288"/>
      <c r="G36" s="279">
        <f t="shared" ca="1" si="7"/>
        <v>57.5</v>
      </c>
      <c r="H36" s="272">
        <f t="shared" ca="1" si="7"/>
        <v>10.622</v>
      </c>
      <c r="I36" s="272">
        <f t="shared" ca="1" si="7"/>
        <v>0</v>
      </c>
      <c r="J36" s="273">
        <f t="shared" ca="1" si="7"/>
        <v>25.045000000000002</v>
      </c>
      <c r="K36" s="288"/>
      <c r="L36" s="279">
        <f t="shared" ca="1" si="8"/>
        <v>57.5</v>
      </c>
      <c r="M36" s="272">
        <f t="shared" ca="1" si="8"/>
        <v>15.07</v>
      </c>
      <c r="N36" s="272">
        <f t="shared" ca="1" si="8"/>
        <v>0</v>
      </c>
      <c r="O36" s="273">
        <f t="shared" ca="1" si="8"/>
        <v>25.045000000000002</v>
      </c>
      <c r="P36" s="288"/>
      <c r="R36" s="422">
        <f t="shared" si="9"/>
        <v>109</v>
      </c>
      <c r="S36" s="422">
        <v>3</v>
      </c>
    </row>
    <row r="37" spans="1:19" ht="15" customHeight="1" x14ac:dyDescent="0.25">
      <c r="A37" s="511" t="s">
        <v>141</v>
      </c>
      <c r="B37" s="315">
        <f t="shared" ca="1" si="6"/>
        <v>0</v>
      </c>
      <c r="C37" s="272">
        <f t="shared" ca="1" si="6"/>
        <v>0.51400000000000001</v>
      </c>
      <c r="D37" s="272">
        <f t="shared" ca="1" si="6"/>
        <v>0</v>
      </c>
      <c r="E37" s="316">
        <f t="shared" ca="1" si="6"/>
        <v>2</v>
      </c>
      <c r="F37" s="288"/>
      <c r="G37" s="279">
        <f t="shared" ca="1" si="7"/>
        <v>0</v>
      </c>
      <c r="H37" s="272">
        <f t="shared" ca="1" si="7"/>
        <v>0.51400000000000001</v>
      </c>
      <c r="I37" s="272">
        <f t="shared" ca="1" si="7"/>
        <v>0</v>
      </c>
      <c r="J37" s="273">
        <f t="shared" ca="1" si="7"/>
        <v>2</v>
      </c>
      <c r="K37" s="288"/>
      <c r="L37" s="279">
        <f t="shared" ca="1" si="8"/>
        <v>0</v>
      </c>
      <c r="M37" s="272">
        <f t="shared" ca="1" si="8"/>
        <v>0.51400000000000001</v>
      </c>
      <c r="N37" s="272">
        <f t="shared" ca="1" si="8"/>
        <v>0</v>
      </c>
      <c r="O37" s="273">
        <f t="shared" ca="1" si="8"/>
        <v>2</v>
      </c>
      <c r="P37" s="288"/>
      <c r="R37" s="422">
        <f t="shared" si="9"/>
        <v>112</v>
      </c>
      <c r="S37" s="422">
        <v>3</v>
      </c>
    </row>
    <row r="38" spans="1:19" ht="15" customHeight="1" x14ac:dyDescent="0.25">
      <c r="A38" s="511" t="s">
        <v>140</v>
      </c>
      <c r="B38" s="315">
        <f t="shared" ca="1" si="6"/>
        <v>0</v>
      </c>
      <c r="C38" s="272">
        <f t="shared" ca="1" si="6"/>
        <v>0</v>
      </c>
      <c r="D38" s="272">
        <f t="shared" ca="1" si="6"/>
        <v>0</v>
      </c>
      <c r="E38" s="316">
        <f t="shared" ca="1" si="6"/>
        <v>0</v>
      </c>
      <c r="F38" s="288"/>
      <c r="G38" s="279">
        <f t="shared" ca="1" si="7"/>
        <v>0</v>
      </c>
      <c r="H38" s="272">
        <f t="shared" ca="1" si="7"/>
        <v>0</v>
      </c>
      <c r="I38" s="272">
        <f t="shared" ca="1" si="7"/>
        <v>0</v>
      </c>
      <c r="J38" s="273">
        <f t="shared" ca="1" si="7"/>
        <v>0</v>
      </c>
      <c r="K38" s="288"/>
      <c r="L38" s="279">
        <f t="shared" ca="1" si="8"/>
        <v>0</v>
      </c>
      <c r="M38" s="272">
        <f t="shared" ca="1" si="8"/>
        <v>0</v>
      </c>
      <c r="N38" s="272">
        <f t="shared" ca="1" si="8"/>
        <v>0</v>
      </c>
      <c r="O38" s="273">
        <f t="shared" ca="1" si="8"/>
        <v>0</v>
      </c>
      <c r="P38" s="288"/>
      <c r="R38" s="422">
        <f t="shared" si="9"/>
        <v>115</v>
      </c>
      <c r="S38" s="422">
        <v>3</v>
      </c>
    </row>
    <row r="39" spans="1:19" ht="15" customHeight="1" x14ac:dyDescent="0.25">
      <c r="A39" s="511" t="s">
        <v>139</v>
      </c>
      <c r="B39" s="315">
        <f t="shared" ca="1" si="6"/>
        <v>0</v>
      </c>
      <c r="C39" s="272">
        <f t="shared" ca="1" si="6"/>
        <v>0</v>
      </c>
      <c r="D39" s="272">
        <f t="shared" ca="1" si="6"/>
        <v>0</v>
      </c>
      <c r="E39" s="316">
        <f t="shared" ca="1" si="6"/>
        <v>0</v>
      </c>
      <c r="F39" s="288"/>
      <c r="G39" s="279">
        <f t="shared" ca="1" si="7"/>
        <v>0</v>
      </c>
      <c r="H39" s="272">
        <f t="shared" ca="1" si="7"/>
        <v>0</v>
      </c>
      <c r="I39" s="272">
        <f t="shared" ca="1" si="7"/>
        <v>0</v>
      </c>
      <c r="J39" s="273">
        <f t="shared" ca="1" si="7"/>
        <v>0</v>
      </c>
      <c r="K39" s="288"/>
      <c r="L39" s="279">
        <f t="shared" ca="1" si="8"/>
        <v>0</v>
      </c>
      <c r="M39" s="272">
        <f t="shared" ca="1" si="8"/>
        <v>0</v>
      </c>
      <c r="N39" s="272">
        <f t="shared" ca="1" si="8"/>
        <v>0</v>
      </c>
      <c r="O39" s="273">
        <f t="shared" ca="1" si="8"/>
        <v>0</v>
      </c>
      <c r="P39" s="288"/>
      <c r="R39" s="422">
        <f t="shared" si="9"/>
        <v>118</v>
      </c>
      <c r="S39" s="422">
        <v>3</v>
      </c>
    </row>
    <row r="40" spans="1:19" ht="15" customHeight="1" x14ac:dyDescent="0.25">
      <c r="A40" s="511" t="s">
        <v>138</v>
      </c>
      <c r="B40" s="315">
        <f t="shared" ca="1" si="6"/>
        <v>8.3520000000000003</v>
      </c>
      <c r="C40" s="272">
        <f t="shared" ca="1" si="6"/>
        <v>3.6459999999999999</v>
      </c>
      <c r="D40" s="272">
        <f t="shared" ca="1" si="6"/>
        <v>0.73599999999999999</v>
      </c>
      <c r="E40" s="316">
        <f t="shared" ca="1" si="6"/>
        <v>0</v>
      </c>
      <c r="F40" s="288"/>
      <c r="G40" s="279">
        <f t="shared" ca="1" si="7"/>
        <v>6.9420000000000002</v>
      </c>
      <c r="H40" s="272">
        <f t="shared" ca="1" si="7"/>
        <v>3.65</v>
      </c>
      <c r="I40" s="272">
        <f t="shared" ca="1" si="7"/>
        <v>2.41</v>
      </c>
      <c r="J40" s="273">
        <f t="shared" ca="1" si="7"/>
        <v>0</v>
      </c>
      <c r="K40" s="288"/>
      <c r="L40" s="279">
        <f t="shared" ca="1" si="8"/>
        <v>8.6329999999999991</v>
      </c>
      <c r="M40" s="272">
        <f t="shared" ca="1" si="8"/>
        <v>4.6509999999999998</v>
      </c>
      <c r="N40" s="272">
        <f t="shared" ca="1" si="8"/>
        <v>3.0750000000000002</v>
      </c>
      <c r="O40" s="273">
        <f t="shared" ca="1" si="8"/>
        <v>0</v>
      </c>
      <c r="P40" s="288"/>
      <c r="R40" s="422">
        <f t="shared" si="9"/>
        <v>121</v>
      </c>
      <c r="S40" s="422">
        <v>3</v>
      </c>
    </row>
    <row r="41" spans="1:19" ht="15" customHeight="1" x14ac:dyDescent="0.25">
      <c r="A41" s="511" t="s">
        <v>137</v>
      </c>
      <c r="B41" s="315">
        <f t="shared" ca="1" si="6"/>
        <v>0</v>
      </c>
      <c r="C41" s="272">
        <f t="shared" ca="1" si="6"/>
        <v>0</v>
      </c>
      <c r="D41" s="272">
        <f t="shared" ca="1" si="6"/>
        <v>0</v>
      </c>
      <c r="E41" s="316">
        <f t="shared" ca="1" si="6"/>
        <v>0</v>
      </c>
      <c r="F41" s="288"/>
      <c r="G41" s="279">
        <f t="shared" ca="1" si="7"/>
        <v>0</v>
      </c>
      <c r="H41" s="272">
        <f t="shared" ca="1" si="7"/>
        <v>0</v>
      </c>
      <c r="I41" s="272">
        <f t="shared" ca="1" si="7"/>
        <v>0</v>
      </c>
      <c r="J41" s="273">
        <f t="shared" ca="1" si="7"/>
        <v>0</v>
      </c>
      <c r="K41" s="288"/>
      <c r="L41" s="279">
        <f t="shared" ca="1" si="8"/>
        <v>0</v>
      </c>
      <c r="M41" s="272">
        <f t="shared" ca="1" si="8"/>
        <v>0</v>
      </c>
      <c r="N41" s="272">
        <f t="shared" ca="1" si="8"/>
        <v>0</v>
      </c>
      <c r="O41" s="273">
        <f t="shared" ca="1" si="8"/>
        <v>0</v>
      </c>
      <c r="P41" s="288"/>
      <c r="R41" s="422">
        <f t="shared" si="9"/>
        <v>124</v>
      </c>
      <c r="S41" s="422">
        <v>3</v>
      </c>
    </row>
    <row r="42" spans="1:19" ht="15" customHeight="1" x14ac:dyDescent="0.25">
      <c r="A42" s="511" t="s">
        <v>136</v>
      </c>
      <c r="B42" s="315">
        <f t="shared" ca="1" si="6"/>
        <v>0</v>
      </c>
      <c r="C42" s="272">
        <f t="shared" ca="1" si="6"/>
        <v>1.337</v>
      </c>
      <c r="D42" s="272">
        <f t="shared" ca="1" si="6"/>
        <v>0.317</v>
      </c>
      <c r="E42" s="316">
        <f t="shared" ca="1" si="6"/>
        <v>1.1359999999999999</v>
      </c>
      <c r="F42" s="288"/>
      <c r="G42" s="279">
        <f t="shared" ca="1" si="7"/>
        <v>0</v>
      </c>
      <c r="H42" s="272">
        <f t="shared" ca="1" si="7"/>
        <v>1.337</v>
      </c>
      <c r="I42" s="272">
        <f t="shared" ca="1" si="7"/>
        <v>0.317</v>
      </c>
      <c r="J42" s="273">
        <f t="shared" ca="1" si="7"/>
        <v>1.1359999999999999</v>
      </c>
      <c r="K42" s="288"/>
      <c r="L42" s="279">
        <f t="shared" ca="1" si="8"/>
        <v>0</v>
      </c>
      <c r="M42" s="272">
        <f t="shared" ca="1" si="8"/>
        <v>1.337</v>
      </c>
      <c r="N42" s="272">
        <f t="shared" ca="1" si="8"/>
        <v>0.317</v>
      </c>
      <c r="O42" s="273">
        <f t="shared" ca="1" si="8"/>
        <v>1.1359999999999999</v>
      </c>
      <c r="P42" s="288"/>
      <c r="R42" s="422">
        <f t="shared" si="9"/>
        <v>127</v>
      </c>
      <c r="S42" s="422">
        <v>3</v>
      </c>
    </row>
    <row r="43" spans="1:19" ht="15" customHeight="1" x14ac:dyDescent="0.25">
      <c r="A43" s="511" t="s">
        <v>135</v>
      </c>
      <c r="B43" s="315">
        <f t="shared" ca="1" si="6"/>
        <v>0.53600000000000003</v>
      </c>
      <c r="C43" s="272">
        <f t="shared" ca="1" si="6"/>
        <v>0.41099999999999998</v>
      </c>
      <c r="D43" s="272">
        <f t="shared" ca="1" si="6"/>
        <v>0.13600000000000001</v>
      </c>
      <c r="E43" s="316">
        <f t="shared" ca="1" si="6"/>
        <v>2.3839999999999999</v>
      </c>
      <c r="F43" s="288"/>
      <c r="G43" s="279">
        <f t="shared" ca="1" si="7"/>
        <v>0</v>
      </c>
      <c r="H43" s="272">
        <f t="shared" ca="1" si="7"/>
        <v>0.91700000000000004</v>
      </c>
      <c r="I43" s="272">
        <f t="shared" ca="1" si="7"/>
        <v>0</v>
      </c>
      <c r="J43" s="273">
        <f t="shared" ca="1" si="7"/>
        <v>2.5499999999999998</v>
      </c>
      <c r="K43" s="288"/>
      <c r="L43" s="279">
        <f t="shared" ca="1" si="8"/>
        <v>0</v>
      </c>
      <c r="M43" s="272">
        <f t="shared" ca="1" si="8"/>
        <v>0.91700000000000004</v>
      </c>
      <c r="N43" s="272">
        <f t="shared" ca="1" si="8"/>
        <v>0</v>
      </c>
      <c r="O43" s="273">
        <f t="shared" ca="1" si="8"/>
        <v>2.5499999999999998</v>
      </c>
      <c r="P43" s="288"/>
      <c r="R43" s="422">
        <f t="shared" si="9"/>
        <v>130</v>
      </c>
      <c r="S43" s="422">
        <v>3</v>
      </c>
    </row>
    <row r="44" spans="1:19" ht="15" customHeight="1" x14ac:dyDescent="0.25">
      <c r="A44" s="332" t="s">
        <v>153</v>
      </c>
      <c r="B44" s="305"/>
      <c r="C44" s="305"/>
      <c r="D44" s="305"/>
      <c r="E44" s="305"/>
      <c r="F44" s="286"/>
      <c r="G44" s="305"/>
      <c r="H44" s="305"/>
      <c r="I44" s="305"/>
      <c r="J44" s="305"/>
      <c r="K44" s="286"/>
      <c r="L44" s="305"/>
      <c r="M44" s="305"/>
      <c r="N44" s="305"/>
      <c r="O44" s="305"/>
      <c r="P44" s="337"/>
      <c r="R44" s="422"/>
      <c r="S44" s="422"/>
    </row>
    <row r="45" spans="1:19" ht="15" customHeight="1" x14ac:dyDescent="0.25">
      <c r="A45" s="309" t="s">
        <v>146</v>
      </c>
      <c r="B45" s="310"/>
      <c r="C45" s="147"/>
      <c r="D45" s="147"/>
      <c r="E45" s="311"/>
      <c r="F45" s="300"/>
      <c r="G45" s="296"/>
      <c r="H45" s="147"/>
      <c r="I45" s="147"/>
      <c r="J45" s="292"/>
      <c r="K45" s="300"/>
      <c r="L45" s="296"/>
      <c r="M45" s="147"/>
      <c r="N45" s="147"/>
      <c r="O45" s="292"/>
      <c r="P45" s="300"/>
      <c r="R45" s="422"/>
      <c r="S45" s="422"/>
    </row>
    <row r="46" spans="1:19" ht="15" customHeight="1" x14ac:dyDescent="0.25">
      <c r="A46" s="511" t="s">
        <v>145</v>
      </c>
      <c r="B46" s="318"/>
      <c r="C46" s="142"/>
      <c r="D46" s="142"/>
      <c r="E46" s="319"/>
      <c r="F46" s="288"/>
      <c r="G46" s="280"/>
      <c r="H46" s="142"/>
      <c r="I46" s="142"/>
      <c r="J46" s="274"/>
      <c r="K46" s="288"/>
      <c r="L46" s="280"/>
      <c r="M46" s="142"/>
      <c r="N46" s="142"/>
      <c r="O46" s="274"/>
      <c r="P46" s="288"/>
      <c r="R46" s="422">
        <v>134</v>
      </c>
      <c r="S46" s="422"/>
    </row>
    <row r="47" spans="1:19" ht="15" customHeight="1" x14ac:dyDescent="0.25">
      <c r="A47" s="511" t="s">
        <v>144</v>
      </c>
      <c r="B47" s="318"/>
      <c r="C47" s="142"/>
      <c r="D47" s="142"/>
      <c r="E47" s="319"/>
      <c r="F47" s="288"/>
      <c r="G47" s="280"/>
      <c r="H47" s="142"/>
      <c r="I47" s="142"/>
      <c r="J47" s="274"/>
      <c r="K47" s="288"/>
      <c r="L47" s="280"/>
      <c r="M47" s="142"/>
      <c r="N47" s="142"/>
      <c r="O47" s="274"/>
      <c r="P47" s="288"/>
      <c r="R47" s="422">
        <f t="shared" ref="R47:R56" si="10">R46+S47</f>
        <v>135</v>
      </c>
      <c r="S47" s="422">
        <v>1</v>
      </c>
    </row>
    <row r="48" spans="1:19" ht="15" customHeight="1" x14ac:dyDescent="0.25">
      <c r="A48" s="511" t="s">
        <v>143</v>
      </c>
      <c r="B48" s="318"/>
      <c r="C48" s="142"/>
      <c r="D48" s="142"/>
      <c r="E48" s="319"/>
      <c r="F48" s="288"/>
      <c r="G48" s="280"/>
      <c r="H48" s="142"/>
      <c r="I48" s="142"/>
      <c r="J48" s="274"/>
      <c r="K48" s="288"/>
      <c r="L48" s="280"/>
      <c r="M48" s="142"/>
      <c r="N48" s="142"/>
      <c r="O48" s="274"/>
      <c r="P48" s="288"/>
      <c r="R48" s="422">
        <f t="shared" si="10"/>
        <v>136</v>
      </c>
      <c r="S48" s="422">
        <v>1</v>
      </c>
    </row>
    <row r="49" spans="1:19" ht="15" customHeight="1" x14ac:dyDescent="0.25">
      <c r="A49" s="511" t="s">
        <v>142</v>
      </c>
      <c r="B49" s="318"/>
      <c r="C49" s="142"/>
      <c r="D49" s="142"/>
      <c r="E49" s="319"/>
      <c r="F49" s="288"/>
      <c r="G49" s="280"/>
      <c r="H49" s="142"/>
      <c r="I49" s="142"/>
      <c r="J49" s="274"/>
      <c r="K49" s="288"/>
      <c r="L49" s="280"/>
      <c r="M49" s="142"/>
      <c r="N49" s="142"/>
      <c r="O49" s="274"/>
      <c r="P49" s="288"/>
      <c r="R49" s="422">
        <f t="shared" si="10"/>
        <v>137</v>
      </c>
      <c r="S49" s="422">
        <v>1</v>
      </c>
    </row>
    <row r="50" spans="1:19" ht="15" customHeight="1" x14ac:dyDescent="0.25">
      <c r="A50" s="511" t="s">
        <v>141</v>
      </c>
      <c r="B50" s="318"/>
      <c r="C50" s="142"/>
      <c r="D50" s="142"/>
      <c r="E50" s="319"/>
      <c r="F50" s="288"/>
      <c r="G50" s="280"/>
      <c r="H50" s="142"/>
      <c r="I50" s="142"/>
      <c r="J50" s="274"/>
      <c r="K50" s="288"/>
      <c r="L50" s="280"/>
      <c r="M50" s="142"/>
      <c r="N50" s="142"/>
      <c r="O50" s="274"/>
      <c r="P50" s="288"/>
      <c r="R50" s="422">
        <f t="shared" si="10"/>
        <v>138</v>
      </c>
      <c r="S50" s="422">
        <v>1</v>
      </c>
    </row>
    <row r="51" spans="1:19" ht="15" customHeight="1" x14ac:dyDescent="0.25">
      <c r="A51" s="511" t="s">
        <v>140</v>
      </c>
      <c r="B51" s="318"/>
      <c r="C51" s="142"/>
      <c r="D51" s="142"/>
      <c r="E51" s="319"/>
      <c r="F51" s="288"/>
      <c r="G51" s="280"/>
      <c r="H51" s="142"/>
      <c r="I51" s="142"/>
      <c r="J51" s="274"/>
      <c r="K51" s="288"/>
      <c r="L51" s="280"/>
      <c r="M51" s="142"/>
      <c r="N51" s="142"/>
      <c r="O51" s="274"/>
      <c r="P51" s="288"/>
      <c r="R51" s="422">
        <f t="shared" si="10"/>
        <v>139</v>
      </c>
      <c r="S51" s="422">
        <v>1</v>
      </c>
    </row>
    <row r="52" spans="1:19" ht="15" customHeight="1" x14ac:dyDescent="0.25">
      <c r="A52" s="511" t="s">
        <v>139</v>
      </c>
      <c r="B52" s="318"/>
      <c r="C52" s="142"/>
      <c r="D52" s="142"/>
      <c r="E52" s="319"/>
      <c r="F52" s="288"/>
      <c r="G52" s="280"/>
      <c r="H52" s="142"/>
      <c r="I52" s="142"/>
      <c r="J52" s="274"/>
      <c r="K52" s="288"/>
      <c r="L52" s="280"/>
      <c r="M52" s="142"/>
      <c r="N52" s="142"/>
      <c r="O52" s="274"/>
      <c r="P52" s="288"/>
      <c r="R52" s="422">
        <f t="shared" si="10"/>
        <v>140</v>
      </c>
      <c r="S52" s="422">
        <v>1</v>
      </c>
    </row>
    <row r="53" spans="1:19" ht="15" customHeight="1" x14ac:dyDescent="0.25">
      <c r="A53" s="511" t="s">
        <v>138</v>
      </c>
      <c r="B53" s="318"/>
      <c r="C53" s="142"/>
      <c r="D53" s="142"/>
      <c r="E53" s="319"/>
      <c r="F53" s="288"/>
      <c r="G53" s="280"/>
      <c r="H53" s="142"/>
      <c r="I53" s="142"/>
      <c r="J53" s="274"/>
      <c r="K53" s="288"/>
      <c r="L53" s="280"/>
      <c r="M53" s="142"/>
      <c r="N53" s="142"/>
      <c r="O53" s="274"/>
      <c r="P53" s="288"/>
      <c r="R53" s="422">
        <f t="shared" si="10"/>
        <v>141</v>
      </c>
      <c r="S53" s="422">
        <v>1</v>
      </c>
    </row>
    <row r="54" spans="1:19" ht="15" customHeight="1" x14ac:dyDescent="0.25">
      <c r="A54" s="511" t="s">
        <v>137</v>
      </c>
      <c r="B54" s="318"/>
      <c r="C54" s="142"/>
      <c r="D54" s="142"/>
      <c r="E54" s="319"/>
      <c r="F54" s="288"/>
      <c r="G54" s="280"/>
      <c r="H54" s="142"/>
      <c r="I54" s="142"/>
      <c r="J54" s="274"/>
      <c r="K54" s="288"/>
      <c r="L54" s="280"/>
      <c r="M54" s="142"/>
      <c r="N54" s="142"/>
      <c r="O54" s="274"/>
      <c r="P54" s="288"/>
      <c r="R54" s="422">
        <f t="shared" si="10"/>
        <v>142</v>
      </c>
      <c r="S54" s="422">
        <v>1</v>
      </c>
    </row>
    <row r="55" spans="1:19" ht="15" customHeight="1" x14ac:dyDescent="0.25">
      <c r="A55" s="511" t="s">
        <v>136</v>
      </c>
      <c r="B55" s="318"/>
      <c r="C55" s="142"/>
      <c r="D55" s="142"/>
      <c r="E55" s="319"/>
      <c r="F55" s="288"/>
      <c r="G55" s="280"/>
      <c r="H55" s="142"/>
      <c r="I55" s="142"/>
      <c r="J55" s="274"/>
      <c r="K55" s="288"/>
      <c r="L55" s="280"/>
      <c r="M55" s="142"/>
      <c r="N55" s="142"/>
      <c r="O55" s="274"/>
      <c r="P55" s="288"/>
      <c r="R55" s="422">
        <f t="shared" si="10"/>
        <v>143</v>
      </c>
      <c r="S55" s="422">
        <v>1</v>
      </c>
    </row>
    <row r="56" spans="1:19" ht="15" customHeight="1" x14ac:dyDescent="0.25">
      <c r="A56" s="511" t="s">
        <v>135</v>
      </c>
      <c r="B56" s="318"/>
      <c r="C56" s="142"/>
      <c r="D56" s="142"/>
      <c r="E56" s="319"/>
      <c r="F56" s="288"/>
      <c r="G56" s="280"/>
      <c r="H56" s="142"/>
      <c r="I56" s="142"/>
      <c r="J56" s="274"/>
      <c r="K56" s="288"/>
      <c r="L56" s="280"/>
      <c r="M56" s="142"/>
      <c r="N56" s="142"/>
      <c r="O56" s="274"/>
      <c r="P56" s="288"/>
      <c r="R56" s="422">
        <f t="shared" si="10"/>
        <v>144</v>
      </c>
      <c r="S56" s="422">
        <v>1</v>
      </c>
    </row>
    <row r="57" spans="1:19" ht="15" customHeight="1" x14ac:dyDescent="0.25">
      <c r="A57" s="332" t="s">
        <v>152</v>
      </c>
      <c r="B57" s="305"/>
      <c r="C57" s="305"/>
      <c r="D57" s="305"/>
      <c r="E57" s="305"/>
      <c r="F57" s="286"/>
      <c r="G57" s="305"/>
      <c r="H57" s="305"/>
      <c r="I57" s="305"/>
      <c r="J57" s="305"/>
      <c r="K57" s="286"/>
      <c r="L57" s="305"/>
      <c r="M57" s="305"/>
      <c r="N57" s="305"/>
      <c r="O57" s="305"/>
      <c r="P57" s="337"/>
      <c r="R57" s="422"/>
      <c r="S57" s="422"/>
    </row>
    <row r="58" spans="1:19" ht="15" customHeight="1" x14ac:dyDescent="0.25">
      <c r="A58" s="309" t="s">
        <v>146</v>
      </c>
      <c r="B58" s="313"/>
      <c r="C58" s="149"/>
      <c r="D58" s="149"/>
      <c r="E58" s="320"/>
      <c r="F58" s="301"/>
      <c r="G58" s="297"/>
      <c r="H58" s="149"/>
      <c r="I58" s="149"/>
      <c r="J58" s="294"/>
      <c r="K58" s="301"/>
      <c r="L58" s="297"/>
      <c r="M58" s="149"/>
      <c r="N58" s="149"/>
      <c r="O58" s="294"/>
      <c r="P58" s="301"/>
      <c r="R58" s="422"/>
      <c r="S58" s="422"/>
    </row>
    <row r="59" spans="1:19" ht="15" customHeight="1" x14ac:dyDescent="0.25">
      <c r="A59" s="511" t="s">
        <v>145</v>
      </c>
      <c r="B59" s="315">
        <f t="shared" ref="B59:E69" ca="1" si="11">ROUND(INDIRECT("'3.Прогноз.С корректировкой Таб7'!"&amp;B$1&amp;$R59),3)</f>
        <v>0</v>
      </c>
      <c r="C59" s="272">
        <f t="shared" ca="1" si="11"/>
        <v>0.158</v>
      </c>
      <c r="D59" s="272">
        <f t="shared" ca="1" si="11"/>
        <v>0</v>
      </c>
      <c r="E59" s="316">
        <f t="shared" ca="1" si="11"/>
        <v>0.23799999999999999</v>
      </c>
      <c r="F59" s="288"/>
      <c r="G59" s="279">
        <f t="shared" ref="G59:J69" ca="1" si="12">ROUND(INDIRECT("'3.Прогноз.С корректировкой Таб7'!"&amp;G$1&amp;$R59),3)</f>
        <v>0</v>
      </c>
      <c r="H59" s="272">
        <f t="shared" ca="1" si="12"/>
        <v>0.158</v>
      </c>
      <c r="I59" s="272">
        <f t="shared" ca="1" si="12"/>
        <v>0</v>
      </c>
      <c r="J59" s="273">
        <f t="shared" ca="1" si="12"/>
        <v>0.23799999999999999</v>
      </c>
      <c r="K59" s="288"/>
      <c r="L59" s="279">
        <f t="shared" ref="L59:O69" ca="1" si="13">ROUND(INDIRECT("'3.Прогноз.С корректировкой Таб7'!"&amp;L$1&amp;$R59),3)</f>
        <v>0</v>
      </c>
      <c r="M59" s="272">
        <f t="shared" ca="1" si="13"/>
        <v>0.158</v>
      </c>
      <c r="N59" s="272">
        <f t="shared" ca="1" si="13"/>
        <v>0</v>
      </c>
      <c r="O59" s="273">
        <f t="shared" ca="1" si="13"/>
        <v>0.23799999999999999</v>
      </c>
      <c r="P59" s="288"/>
      <c r="R59" s="422">
        <v>158</v>
      </c>
      <c r="S59" s="422"/>
    </row>
    <row r="60" spans="1:19" ht="15" customHeight="1" x14ac:dyDescent="0.25">
      <c r="A60" s="511" t="s">
        <v>144</v>
      </c>
      <c r="B60" s="315">
        <f t="shared" ca="1" si="11"/>
        <v>0</v>
      </c>
      <c r="C60" s="272">
        <f t="shared" ca="1" si="11"/>
        <v>0.01</v>
      </c>
      <c r="D60" s="272">
        <f t="shared" ca="1" si="11"/>
        <v>0</v>
      </c>
      <c r="E60" s="316">
        <f t="shared" ca="1" si="11"/>
        <v>1.6E-2</v>
      </c>
      <c r="F60" s="288"/>
      <c r="G60" s="279">
        <f t="shared" ca="1" si="12"/>
        <v>0</v>
      </c>
      <c r="H60" s="272">
        <f t="shared" ca="1" si="12"/>
        <v>0.01</v>
      </c>
      <c r="I60" s="272">
        <f t="shared" ca="1" si="12"/>
        <v>0</v>
      </c>
      <c r="J60" s="273">
        <f t="shared" ca="1" si="12"/>
        <v>1.6E-2</v>
      </c>
      <c r="K60" s="288"/>
      <c r="L60" s="279">
        <f t="shared" ca="1" si="13"/>
        <v>0</v>
      </c>
      <c r="M60" s="272">
        <f t="shared" ca="1" si="13"/>
        <v>0.01</v>
      </c>
      <c r="N60" s="272">
        <f t="shared" ca="1" si="13"/>
        <v>0</v>
      </c>
      <c r="O60" s="273">
        <f t="shared" ca="1" si="13"/>
        <v>1.6E-2</v>
      </c>
      <c r="P60" s="288"/>
      <c r="R60" s="422">
        <f t="shared" ref="R60:R69" si="14">R59+S60</f>
        <v>161</v>
      </c>
      <c r="S60" s="422">
        <v>3</v>
      </c>
    </row>
    <row r="61" spans="1:19" ht="15" customHeight="1" x14ac:dyDescent="0.25">
      <c r="A61" s="511" t="s">
        <v>143</v>
      </c>
      <c r="B61" s="315">
        <f t="shared" ca="1" si="11"/>
        <v>0</v>
      </c>
      <c r="C61" s="272">
        <f t="shared" ca="1" si="11"/>
        <v>0.47799999999999998</v>
      </c>
      <c r="D61" s="272">
        <f t="shared" ca="1" si="11"/>
        <v>0</v>
      </c>
      <c r="E61" s="316">
        <f t="shared" ca="1" si="11"/>
        <v>0</v>
      </c>
      <c r="F61" s="288"/>
      <c r="G61" s="279">
        <f t="shared" ca="1" si="12"/>
        <v>0</v>
      </c>
      <c r="H61" s="272">
        <f t="shared" ca="1" si="12"/>
        <v>0.47799999999999998</v>
      </c>
      <c r="I61" s="272">
        <f t="shared" ca="1" si="12"/>
        <v>0</v>
      </c>
      <c r="J61" s="273">
        <f t="shared" ca="1" si="12"/>
        <v>0</v>
      </c>
      <c r="K61" s="288"/>
      <c r="L61" s="279">
        <f t="shared" ca="1" si="13"/>
        <v>0</v>
      </c>
      <c r="M61" s="272">
        <f t="shared" ca="1" si="13"/>
        <v>0.47799999999999998</v>
      </c>
      <c r="N61" s="272">
        <f t="shared" ca="1" si="13"/>
        <v>0</v>
      </c>
      <c r="O61" s="273">
        <f t="shared" ca="1" si="13"/>
        <v>0</v>
      </c>
      <c r="P61" s="288"/>
      <c r="R61" s="422">
        <f t="shared" si="14"/>
        <v>164</v>
      </c>
      <c r="S61" s="422">
        <v>3</v>
      </c>
    </row>
    <row r="62" spans="1:19" ht="15" customHeight="1" x14ac:dyDescent="0.25">
      <c r="A62" s="511" t="s">
        <v>142</v>
      </c>
      <c r="B62" s="315">
        <f t="shared" ca="1" si="11"/>
        <v>0</v>
      </c>
      <c r="C62" s="272">
        <f t="shared" ca="1" si="11"/>
        <v>0</v>
      </c>
      <c r="D62" s="272">
        <f t="shared" ca="1" si="11"/>
        <v>0</v>
      </c>
      <c r="E62" s="316">
        <f t="shared" ca="1" si="11"/>
        <v>0</v>
      </c>
      <c r="F62" s="288"/>
      <c r="G62" s="279">
        <f t="shared" ca="1" si="12"/>
        <v>0</v>
      </c>
      <c r="H62" s="272">
        <f t="shared" ca="1" si="12"/>
        <v>0</v>
      </c>
      <c r="I62" s="272">
        <f t="shared" ca="1" si="12"/>
        <v>0</v>
      </c>
      <c r="J62" s="273">
        <f t="shared" ca="1" si="12"/>
        <v>0</v>
      </c>
      <c r="K62" s="288"/>
      <c r="L62" s="279">
        <f t="shared" ca="1" si="13"/>
        <v>0</v>
      </c>
      <c r="M62" s="272">
        <f t="shared" ca="1" si="13"/>
        <v>0</v>
      </c>
      <c r="N62" s="272">
        <f t="shared" ca="1" si="13"/>
        <v>0</v>
      </c>
      <c r="O62" s="273">
        <f t="shared" ca="1" si="13"/>
        <v>0</v>
      </c>
      <c r="P62" s="288"/>
      <c r="R62" s="422">
        <f t="shared" si="14"/>
        <v>167</v>
      </c>
      <c r="S62" s="422">
        <v>3</v>
      </c>
    </row>
    <row r="63" spans="1:19" ht="15" customHeight="1" x14ac:dyDescent="0.25">
      <c r="A63" s="511" t="s">
        <v>141</v>
      </c>
      <c r="B63" s="315">
        <f t="shared" ca="1" si="11"/>
        <v>0</v>
      </c>
      <c r="C63" s="272">
        <f t="shared" ca="1" si="11"/>
        <v>4.0000000000000001E-3</v>
      </c>
      <c r="D63" s="272">
        <f t="shared" ca="1" si="11"/>
        <v>0</v>
      </c>
      <c r="E63" s="316">
        <f t="shared" ca="1" si="11"/>
        <v>7.0000000000000001E-3</v>
      </c>
      <c r="F63" s="288"/>
      <c r="G63" s="279">
        <f t="shared" ca="1" si="12"/>
        <v>0</v>
      </c>
      <c r="H63" s="272">
        <f t="shared" ca="1" si="12"/>
        <v>4.0000000000000001E-3</v>
      </c>
      <c r="I63" s="272">
        <f t="shared" ca="1" si="12"/>
        <v>0</v>
      </c>
      <c r="J63" s="273">
        <f t="shared" ca="1" si="12"/>
        <v>7.0000000000000001E-3</v>
      </c>
      <c r="K63" s="288"/>
      <c r="L63" s="279">
        <f t="shared" ca="1" si="13"/>
        <v>0</v>
      </c>
      <c r="M63" s="272">
        <f t="shared" ca="1" si="13"/>
        <v>4.0000000000000001E-3</v>
      </c>
      <c r="N63" s="272">
        <f t="shared" ca="1" si="13"/>
        <v>0</v>
      </c>
      <c r="O63" s="273">
        <f t="shared" ca="1" si="13"/>
        <v>7.0000000000000001E-3</v>
      </c>
      <c r="P63" s="288"/>
      <c r="R63" s="422">
        <f t="shared" si="14"/>
        <v>170</v>
      </c>
      <c r="S63" s="422">
        <v>3</v>
      </c>
    </row>
    <row r="64" spans="1:19" ht="15" customHeight="1" x14ac:dyDescent="0.25">
      <c r="A64" s="511" t="s">
        <v>140</v>
      </c>
      <c r="B64" s="315">
        <f t="shared" ca="1" si="11"/>
        <v>0</v>
      </c>
      <c r="C64" s="272">
        <f t="shared" ca="1" si="11"/>
        <v>0</v>
      </c>
      <c r="D64" s="272">
        <f t="shared" ca="1" si="11"/>
        <v>0</v>
      </c>
      <c r="E64" s="316">
        <f t="shared" ca="1" si="11"/>
        <v>0</v>
      </c>
      <c r="F64" s="288"/>
      <c r="G64" s="279">
        <f t="shared" ca="1" si="12"/>
        <v>0</v>
      </c>
      <c r="H64" s="272">
        <f t="shared" ca="1" si="12"/>
        <v>0</v>
      </c>
      <c r="I64" s="272">
        <f t="shared" ca="1" si="12"/>
        <v>0</v>
      </c>
      <c r="J64" s="273">
        <f t="shared" ca="1" si="12"/>
        <v>0</v>
      </c>
      <c r="K64" s="288"/>
      <c r="L64" s="279">
        <f t="shared" ca="1" si="13"/>
        <v>0</v>
      </c>
      <c r="M64" s="272">
        <f t="shared" ca="1" si="13"/>
        <v>0</v>
      </c>
      <c r="N64" s="272">
        <f t="shared" ca="1" si="13"/>
        <v>0</v>
      </c>
      <c r="O64" s="273">
        <f t="shared" ca="1" si="13"/>
        <v>0</v>
      </c>
      <c r="P64" s="288"/>
      <c r="R64" s="422">
        <f t="shared" si="14"/>
        <v>173</v>
      </c>
      <c r="S64" s="422">
        <v>3</v>
      </c>
    </row>
    <row r="65" spans="1:19" ht="15" customHeight="1" x14ac:dyDescent="0.25">
      <c r="A65" s="511" t="s">
        <v>139</v>
      </c>
      <c r="B65" s="315">
        <f t="shared" ca="1" si="11"/>
        <v>0</v>
      </c>
      <c r="C65" s="272">
        <f t="shared" ca="1" si="11"/>
        <v>0</v>
      </c>
      <c r="D65" s="272">
        <f t="shared" ca="1" si="11"/>
        <v>0</v>
      </c>
      <c r="E65" s="316">
        <f t="shared" ca="1" si="11"/>
        <v>0</v>
      </c>
      <c r="F65" s="288"/>
      <c r="G65" s="279">
        <f t="shared" ca="1" si="12"/>
        <v>0</v>
      </c>
      <c r="H65" s="272">
        <f t="shared" ca="1" si="12"/>
        <v>0</v>
      </c>
      <c r="I65" s="272">
        <f t="shared" ca="1" si="12"/>
        <v>0</v>
      </c>
      <c r="J65" s="273">
        <f t="shared" ca="1" si="12"/>
        <v>0</v>
      </c>
      <c r="K65" s="288"/>
      <c r="L65" s="279">
        <f t="shared" ca="1" si="13"/>
        <v>0</v>
      </c>
      <c r="M65" s="272">
        <f t="shared" ca="1" si="13"/>
        <v>0</v>
      </c>
      <c r="N65" s="272">
        <f t="shared" ca="1" si="13"/>
        <v>0</v>
      </c>
      <c r="O65" s="273">
        <f t="shared" ca="1" si="13"/>
        <v>0</v>
      </c>
      <c r="P65" s="288"/>
      <c r="R65" s="422">
        <f t="shared" si="14"/>
        <v>176</v>
      </c>
      <c r="S65" s="422">
        <v>3</v>
      </c>
    </row>
    <row r="66" spans="1:19" ht="15" customHeight="1" x14ac:dyDescent="0.25">
      <c r="A66" s="511" t="s">
        <v>138</v>
      </c>
      <c r="B66" s="315">
        <f t="shared" ca="1" si="11"/>
        <v>0</v>
      </c>
      <c r="C66" s="272">
        <f t="shared" ca="1" si="11"/>
        <v>1.0449999999999999</v>
      </c>
      <c r="D66" s="272">
        <f t="shared" ca="1" si="11"/>
        <v>0</v>
      </c>
      <c r="E66" s="316">
        <f t="shared" ca="1" si="11"/>
        <v>0</v>
      </c>
      <c r="F66" s="288"/>
      <c r="G66" s="279">
        <f t="shared" ca="1" si="12"/>
        <v>0</v>
      </c>
      <c r="H66" s="272">
        <f t="shared" ca="1" si="12"/>
        <v>1.0449999999999999</v>
      </c>
      <c r="I66" s="272">
        <f t="shared" ca="1" si="12"/>
        <v>0</v>
      </c>
      <c r="J66" s="273">
        <f t="shared" ca="1" si="12"/>
        <v>0</v>
      </c>
      <c r="K66" s="288"/>
      <c r="L66" s="279">
        <f t="shared" ca="1" si="13"/>
        <v>0</v>
      </c>
      <c r="M66" s="272">
        <f t="shared" ca="1" si="13"/>
        <v>1.0449999999999999</v>
      </c>
      <c r="N66" s="272">
        <f t="shared" ca="1" si="13"/>
        <v>0</v>
      </c>
      <c r="O66" s="273">
        <f t="shared" ca="1" si="13"/>
        <v>0</v>
      </c>
      <c r="P66" s="288"/>
      <c r="R66" s="422">
        <f t="shared" si="14"/>
        <v>179</v>
      </c>
      <c r="S66" s="422">
        <v>3</v>
      </c>
    </row>
    <row r="67" spans="1:19" ht="15" customHeight="1" x14ac:dyDescent="0.25">
      <c r="A67" s="511" t="s">
        <v>137</v>
      </c>
      <c r="B67" s="315">
        <f t="shared" ca="1" si="11"/>
        <v>0</v>
      </c>
      <c r="C67" s="272">
        <f t="shared" ca="1" si="11"/>
        <v>0</v>
      </c>
      <c r="D67" s="272">
        <f t="shared" ca="1" si="11"/>
        <v>0</v>
      </c>
      <c r="E67" s="316">
        <f t="shared" ca="1" si="11"/>
        <v>0</v>
      </c>
      <c r="F67" s="288"/>
      <c r="G67" s="279">
        <f t="shared" ca="1" si="12"/>
        <v>0</v>
      </c>
      <c r="H67" s="272">
        <f t="shared" ca="1" si="12"/>
        <v>0</v>
      </c>
      <c r="I67" s="272">
        <f t="shared" ca="1" si="12"/>
        <v>0</v>
      </c>
      <c r="J67" s="273">
        <f t="shared" ca="1" si="12"/>
        <v>0</v>
      </c>
      <c r="K67" s="288"/>
      <c r="L67" s="279">
        <f t="shared" ca="1" si="13"/>
        <v>0</v>
      </c>
      <c r="M67" s="272">
        <f t="shared" ca="1" si="13"/>
        <v>0</v>
      </c>
      <c r="N67" s="272">
        <f t="shared" ca="1" si="13"/>
        <v>0</v>
      </c>
      <c r="O67" s="273">
        <f t="shared" ca="1" si="13"/>
        <v>0</v>
      </c>
      <c r="P67" s="288"/>
      <c r="R67" s="422">
        <f t="shared" si="14"/>
        <v>182</v>
      </c>
      <c r="S67" s="422">
        <v>3</v>
      </c>
    </row>
    <row r="68" spans="1:19" ht="15" customHeight="1" x14ac:dyDescent="0.25">
      <c r="A68" s="511" t="s">
        <v>136</v>
      </c>
      <c r="B68" s="315">
        <f t="shared" ca="1" si="11"/>
        <v>0</v>
      </c>
      <c r="C68" s="272">
        <f t="shared" ca="1" si="11"/>
        <v>1.2999999999999999E-2</v>
      </c>
      <c r="D68" s="272">
        <f t="shared" ca="1" si="11"/>
        <v>0</v>
      </c>
      <c r="E68" s="316">
        <f t="shared" ca="1" si="11"/>
        <v>0.02</v>
      </c>
      <c r="F68" s="288"/>
      <c r="G68" s="279">
        <f t="shared" ca="1" si="12"/>
        <v>0</v>
      </c>
      <c r="H68" s="272">
        <f t="shared" ca="1" si="12"/>
        <v>1.2999999999999999E-2</v>
      </c>
      <c r="I68" s="272">
        <f t="shared" ca="1" si="12"/>
        <v>0</v>
      </c>
      <c r="J68" s="273">
        <f t="shared" ca="1" si="12"/>
        <v>0.02</v>
      </c>
      <c r="K68" s="288"/>
      <c r="L68" s="279">
        <f t="shared" ca="1" si="13"/>
        <v>0</v>
      </c>
      <c r="M68" s="272">
        <f t="shared" ca="1" si="13"/>
        <v>1.2999999999999999E-2</v>
      </c>
      <c r="N68" s="272">
        <f t="shared" ca="1" si="13"/>
        <v>0</v>
      </c>
      <c r="O68" s="273">
        <f t="shared" ca="1" si="13"/>
        <v>0.02</v>
      </c>
      <c r="P68" s="288"/>
      <c r="R68" s="422">
        <f t="shared" si="14"/>
        <v>185</v>
      </c>
      <c r="S68" s="422">
        <v>3</v>
      </c>
    </row>
    <row r="69" spans="1:19" ht="15" customHeight="1" x14ac:dyDescent="0.25">
      <c r="A69" s="511" t="s">
        <v>135</v>
      </c>
      <c r="B69" s="315">
        <f t="shared" ca="1" si="11"/>
        <v>0</v>
      </c>
      <c r="C69" s="272">
        <f t="shared" ca="1" si="11"/>
        <v>0.41099999999999998</v>
      </c>
      <c r="D69" s="272">
        <f t="shared" ca="1" si="11"/>
        <v>0</v>
      </c>
      <c r="E69" s="316">
        <f t="shared" ca="1" si="11"/>
        <v>0</v>
      </c>
      <c r="F69" s="288"/>
      <c r="G69" s="279">
        <f t="shared" ca="1" si="12"/>
        <v>0</v>
      </c>
      <c r="H69" s="272">
        <f t="shared" ca="1" si="12"/>
        <v>0.41099999999999998</v>
      </c>
      <c r="I69" s="272">
        <f t="shared" ca="1" si="12"/>
        <v>0</v>
      </c>
      <c r="J69" s="273">
        <f t="shared" ca="1" si="12"/>
        <v>0</v>
      </c>
      <c r="K69" s="288"/>
      <c r="L69" s="279">
        <f t="shared" ca="1" si="13"/>
        <v>0</v>
      </c>
      <c r="M69" s="272">
        <f t="shared" ca="1" si="13"/>
        <v>0.41099999999999998</v>
      </c>
      <c r="N69" s="272">
        <f t="shared" ca="1" si="13"/>
        <v>0</v>
      </c>
      <c r="O69" s="273">
        <f t="shared" ca="1" si="13"/>
        <v>0</v>
      </c>
      <c r="P69" s="288"/>
      <c r="R69" s="422">
        <f t="shared" si="14"/>
        <v>188</v>
      </c>
      <c r="S69" s="422">
        <v>3</v>
      </c>
    </row>
    <row r="70" spans="1:19" ht="15" customHeight="1" x14ac:dyDescent="0.25">
      <c r="A70" s="339" t="s">
        <v>151</v>
      </c>
      <c r="B70" s="305"/>
      <c r="C70" s="305"/>
      <c r="D70" s="305"/>
      <c r="E70" s="305"/>
      <c r="F70" s="286"/>
      <c r="G70" s="305"/>
      <c r="H70" s="305"/>
      <c r="I70" s="305"/>
      <c r="J70" s="305"/>
      <c r="K70" s="286"/>
      <c r="L70" s="305"/>
      <c r="M70" s="305"/>
      <c r="N70" s="305"/>
      <c r="O70" s="305"/>
      <c r="P70" s="337"/>
      <c r="R70" s="422"/>
      <c r="S70" s="422"/>
    </row>
    <row r="71" spans="1:19" ht="15" customHeight="1" x14ac:dyDescent="0.25">
      <c r="A71" s="309" t="s">
        <v>146</v>
      </c>
      <c r="B71" s="317"/>
      <c r="C71" s="149"/>
      <c r="D71" s="149"/>
      <c r="E71" s="314"/>
      <c r="F71" s="301"/>
      <c r="G71" s="298"/>
      <c r="H71" s="149"/>
      <c r="I71" s="149"/>
      <c r="J71" s="293"/>
      <c r="K71" s="301"/>
      <c r="L71" s="298"/>
      <c r="M71" s="149"/>
      <c r="N71" s="149"/>
      <c r="O71" s="293"/>
      <c r="P71" s="301"/>
      <c r="R71" s="422"/>
      <c r="S71" s="422"/>
    </row>
    <row r="72" spans="1:19" ht="15" customHeight="1" x14ac:dyDescent="0.25">
      <c r="A72" s="511" t="s">
        <v>145</v>
      </c>
      <c r="B72" s="315">
        <f t="shared" ref="B72:E82" ca="1" si="15">ROUND(INDIRECT("'3.Прогноз.С корректировкой Таб7'!"&amp;B$1&amp;$R72),3)</f>
        <v>1.3</v>
      </c>
      <c r="C72" s="272">
        <f t="shared" ca="1" si="15"/>
        <v>0.85</v>
      </c>
      <c r="D72" s="272">
        <f t="shared" ca="1" si="15"/>
        <v>0.37</v>
      </c>
      <c r="E72" s="316">
        <f t="shared" ca="1" si="15"/>
        <v>3.78</v>
      </c>
      <c r="F72" s="288"/>
      <c r="G72" s="279">
        <f t="shared" ref="G72:J82" ca="1" si="16">ROUND(INDIRECT("'3.Прогноз.С корректировкой Таб7'!"&amp;G$1&amp;$R72),3)</f>
        <v>1.3</v>
      </c>
      <c r="H72" s="272">
        <f t="shared" ca="1" si="16"/>
        <v>0.85</v>
      </c>
      <c r="I72" s="272">
        <f t="shared" ca="1" si="16"/>
        <v>0.37</v>
      </c>
      <c r="J72" s="273">
        <f t="shared" ca="1" si="16"/>
        <v>3.78</v>
      </c>
      <c r="K72" s="288"/>
      <c r="L72" s="279">
        <f t="shared" ref="L72:O82" ca="1" si="17">ROUND(INDIRECT("'3.Прогноз.С корректировкой Таб7'!"&amp;L$1&amp;$R72),3)</f>
        <v>1.3</v>
      </c>
      <c r="M72" s="272">
        <f t="shared" ca="1" si="17"/>
        <v>0.85</v>
      </c>
      <c r="N72" s="272">
        <f t="shared" ca="1" si="17"/>
        <v>0.37</v>
      </c>
      <c r="O72" s="273">
        <f t="shared" ca="1" si="17"/>
        <v>3.78</v>
      </c>
      <c r="P72" s="288"/>
      <c r="R72" s="422">
        <v>192</v>
      </c>
      <c r="S72" s="422"/>
    </row>
    <row r="73" spans="1:19" ht="15" customHeight="1" x14ac:dyDescent="0.25">
      <c r="A73" s="511" t="s">
        <v>144</v>
      </c>
      <c r="B73" s="315">
        <f t="shared" ca="1" si="15"/>
        <v>0</v>
      </c>
      <c r="C73" s="272">
        <f t="shared" ca="1" si="15"/>
        <v>0</v>
      </c>
      <c r="D73" s="272">
        <f t="shared" ca="1" si="15"/>
        <v>0</v>
      </c>
      <c r="E73" s="316">
        <f t="shared" ca="1" si="15"/>
        <v>0</v>
      </c>
      <c r="F73" s="288"/>
      <c r="G73" s="279">
        <f t="shared" ca="1" si="16"/>
        <v>0</v>
      </c>
      <c r="H73" s="272">
        <f t="shared" ca="1" si="16"/>
        <v>0</v>
      </c>
      <c r="I73" s="272">
        <f t="shared" ca="1" si="16"/>
        <v>0</v>
      </c>
      <c r="J73" s="273">
        <f t="shared" ca="1" si="16"/>
        <v>0</v>
      </c>
      <c r="K73" s="288"/>
      <c r="L73" s="279">
        <f t="shared" ca="1" si="17"/>
        <v>0</v>
      </c>
      <c r="M73" s="272">
        <f t="shared" ca="1" si="17"/>
        <v>0</v>
      </c>
      <c r="N73" s="272">
        <f t="shared" ca="1" si="17"/>
        <v>0</v>
      </c>
      <c r="O73" s="273">
        <f t="shared" ca="1" si="17"/>
        <v>0</v>
      </c>
      <c r="P73" s="288"/>
      <c r="R73" s="422">
        <f t="shared" ref="R73:R82" si="18">R72+S73</f>
        <v>195</v>
      </c>
      <c r="S73" s="422">
        <v>3</v>
      </c>
    </row>
    <row r="74" spans="1:19" ht="15" customHeight="1" x14ac:dyDescent="0.25">
      <c r="A74" s="511" t="s">
        <v>143</v>
      </c>
      <c r="B74" s="315">
        <f t="shared" ca="1" si="15"/>
        <v>0</v>
      </c>
      <c r="C74" s="272">
        <f t="shared" ca="1" si="15"/>
        <v>2.5</v>
      </c>
      <c r="D74" s="272">
        <f t="shared" ca="1" si="15"/>
        <v>1.4</v>
      </c>
      <c r="E74" s="316">
        <f t="shared" ca="1" si="15"/>
        <v>14.207000000000001</v>
      </c>
      <c r="F74" s="288"/>
      <c r="G74" s="279">
        <f t="shared" ca="1" si="16"/>
        <v>0</v>
      </c>
      <c r="H74" s="272">
        <f t="shared" ca="1" si="16"/>
        <v>2.5</v>
      </c>
      <c r="I74" s="272">
        <f t="shared" ca="1" si="16"/>
        <v>1.4</v>
      </c>
      <c r="J74" s="273">
        <f t="shared" ca="1" si="16"/>
        <v>14.207000000000001</v>
      </c>
      <c r="K74" s="288"/>
      <c r="L74" s="279">
        <f t="shared" ca="1" si="17"/>
        <v>0</v>
      </c>
      <c r="M74" s="272">
        <f t="shared" ca="1" si="17"/>
        <v>2.5</v>
      </c>
      <c r="N74" s="272">
        <f t="shared" ca="1" si="17"/>
        <v>1.4</v>
      </c>
      <c r="O74" s="273">
        <f t="shared" ca="1" si="17"/>
        <v>14.207000000000001</v>
      </c>
      <c r="P74" s="288"/>
      <c r="R74" s="422">
        <f t="shared" si="18"/>
        <v>198</v>
      </c>
      <c r="S74" s="422">
        <v>3</v>
      </c>
    </row>
    <row r="75" spans="1:19" ht="15" customHeight="1" x14ac:dyDescent="0.25">
      <c r="A75" s="511" t="s">
        <v>142</v>
      </c>
      <c r="B75" s="315">
        <f t="shared" ca="1" si="15"/>
        <v>0.1</v>
      </c>
      <c r="C75" s="272">
        <f t="shared" ca="1" si="15"/>
        <v>1.3</v>
      </c>
      <c r="D75" s="272">
        <f t="shared" ca="1" si="15"/>
        <v>0.2</v>
      </c>
      <c r="E75" s="316">
        <f t="shared" ca="1" si="15"/>
        <v>2.5</v>
      </c>
      <c r="F75" s="288"/>
      <c r="G75" s="279">
        <f t="shared" ca="1" si="16"/>
        <v>0.1</v>
      </c>
      <c r="H75" s="272">
        <f t="shared" ca="1" si="16"/>
        <v>1.3</v>
      </c>
      <c r="I75" s="272">
        <f t="shared" ca="1" si="16"/>
        <v>0.2</v>
      </c>
      <c r="J75" s="273">
        <f t="shared" ca="1" si="16"/>
        <v>2.5</v>
      </c>
      <c r="K75" s="288"/>
      <c r="L75" s="279">
        <f t="shared" ca="1" si="17"/>
        <v>0.1</v>
      </c>
      <c r="M75" s="272">
        <f t="shared" ca="1" si="17"/>
        <v>1.3</v>
      </c>
      <c r="N75" s="272">
        <f t="shared" ca="1" si="17"/>
        <v>0.2</v>
      </c>
      <c r="O75" s="273">
        <f t="shared" ca="1" si="17"/>
        <v>2.5</v>
      </c>
      <c r="P75" s="288"/>
      <c r="R75" s="422">
        <f t="shared" si="18"/>
        <v>201</v>
      </c>
      <c r="S75" s="422">
        <v>3</v>
      </c>
    </row>
    <row r="76" spans="1:19" ht="15" customHeight="1" x14ac:dyDescent="0.25">
      <c r="A76" s="511" t="s">
        <v>141</v>
      </c>
      <c r="B76" s="315">
        <f t="shared" ca="1" si="15"/>
        <v>0</v>
      </c>
      <c r="C76" s="272">
        <f t="shared" ca="1" si="15"/>
        <v>0.5</v>
      </c>
      <c r="D76" s="272">
        <f t="shared" ca="1" si="15"/>
        <v>0.1</v>
      </c>
      <c r="E76" s="316">
        <f t="shared" ca="1" si="15"/>
        <v>2</v>
      </c>
      <c r="F76" s="288"/>
      <c r="G76" s="279">
        <f t="shared" ca="1" si="16"/>
        <v>0</v>
      </c>
      <c r="H76" s="272">
        <f t="shared" ca="1" si="16"/>
        <v>0.5</v>
      </c>
      <c r="I76" s="272">
        <f t="shared" ca="1" si="16"/>
        <v>0.1</v>
      </c>
      <c r="J76" s="273">
        <f t="shared" ca="1" si="16"/>
        <v>2</v>
      </c>
      <c r="K76" s="288"/>
      <c r="L76" s="279">
        <f t="shared" ca="1" si="17"/>
        <v>0</v>
      </c>
      <c r="M76" s="272">
        <f t="shared" ca="1" si="17"/>
        <v>0.5</v>
      </c>
      <c r="N76" s="272">
        <f t="shared" ca="1" si="17"/>
        <v>0.1</v>
      </c>
      <c r="O76" s="273">
        <f t="shared" ca="1" si="17"/>
        <v>2</v>
      </c>
      <c r="P76" s="288"/>
      <c r="R76" s="422">
        <f t="shared" si="18"/>
        <v>204</v>
      </c>
      <c r="S76" s="422">
        <v>3</v>
      </c>
    </row>
    <row r="77" spans="1:19" ht="15" customHeight="1" x14ac:dyDescent="0.25">
      <c r="A77" s="511" t="s">
        <v>140</v>
      </c>
      <c r="B77" s="315">
        <f t="shared" ca="1" si="15"/>
        <v>0</v>
      </c>
      <c r="C77" s="272">
        <f t="shared" ca="1" si="15"/>
        <v>0</v>
      </c>
      <c r="D77" s="272">
        <f t="shared" ca="1" si="15"/>
        <v>0</v>
      </c>
      <c r="E77" s="316">
        <f t="shared" ca="1" si="15"/>
        <v>0</v>
      </c>
      <c r="F77" s="288"/>
      <c r="G77" s="279">
        <f t="shared" ca="1" si="16"/>
        <v>0</v>
      </c>
      <c r="H77" s="272">
        <f t="shared" ca="1" si="16"/>
        <v>0</v>
      </c>
      <c r="I77" s="272">
        <f t="shared" ca="1" si="16"/>
        <v>0</v>
      </c>
      <c r="J77" s="273">
        <f t="shared" ca="1" si="16"/>
        <v>0</v>
      </c>
      <c r="K77" s="288"/>
      <c r="L77" s="279">
        <f t="shared" ca="1" si="17"/>
        <v>0</v>
      </c>
      <c r="M77" s="272">
        <f t="shared" ca="1" si="17"/>
        <v>0</v>
      </c>
      <c r="N77" s="272">
        <f t="shared" ca="1" si="17"/>
        <v>0</v>
      </c>
      <c r="O77" s="273">
        <f t="shared" ca="1" si="17"/>
        <v>0</v>
      </c>
      <c r="P77" s="288"/>
      <c r="R77" s="422">
        <f t="shared" si="18"/>
        <v>207</v>
      </c>
      <c r="S77" s="422">
        <v>3</v>
      </c>
    </row>
    <row r="78" spans="1:19" ht="15" customHeight="1" x14ac:dyDescent="0.25">
      <c r="A78" s="511" t="s">
        <v>139</v>
      </c>
      <c r="B78" s="315">
        <f t="shared" ca="1" si="15"/>
        <v>0</v>
      </c>
      <c r="C78" s="272">
        <f t="shared" ca="1" si="15"/>
        <v>0</v>
      </c>
      <c r="D78" s="272">
        <f t="shared" ca="1" si="15"/>
        <v>0</v>
      </c>
      <c r="E78" s="316">
        <f t="shared" ca="1" si="15"/>
        <v>0</v>
      </c>
      <c r="F78" s="288"/>
      <c r="G78" s="279">
        <f t="shared" ca="1" si="16"/>
        <v>0</v>
      </c>
      <c r="H78" s="272">
        <f t="shared" ca="1" si="16"/>
        <v>0</v>
      </c>
      <c r="I78" s="272">
        <f t="shared" ca="1" si="16"/>
        <v>0</v>
      </c>
      <c r="J78" s="273">
        <f t="shared" ca="1" si="16"/>
        <v>0</v>
      </c>
      <c r="K78" s="288"/>
      <c r="L78" s="279">
        <f t="shared" ca="1" si="17"/>
        <v>0</v>
      </c>
      <c r="M78" s="272">
        <f t="shared" ca="1" si="17"/>
        <v>0</v>
      </c>
      <c r="N78" s="272">
        <f t="shared" ca="1" si="17"/>
        <v>0</v>
      </c>
      <c r="O78" s="273">
        <f t="shared" ca="1" si="17"/>
        <v>0</v>
      </c>
      <c r="P78" s="288"/>
      <c r="R78" s="422">
        <f t="shared" si="18"/>
        <v>210</v>
      </c>
      <c r="S78" s="422">
        <v>3</v>
      </c>
    </row>
    <row r="79" spans="1:19" ht="15" customHeight="1" x14ac:dyDescent="0.25">
      <c r="A79" s="511" t="s">
        <v>138</v>
      </c>
      <c r="B79" s="315">
        <f t="shared" ca="1" si="15"/>
        <v>0</v>
      </c>
      <c r="C79" s="272">
        <f t="shared" ca="1" si="15"/>
        <v>0</v>
      </c>
      <c r="D79" s="272">
        <f t="shared" ca="1" si="15"/>
        <v>0</v>
      </c>
      <c r="E79" s="316">
        <f t="shared" ca="1" si="15"/>
        <v>0</v>
      </c>
      <c r="F79" s="288"/>
      <c r="G79" s="279">
        <f t="shared" ca="1" si="16"/>
        <v>0</v>
      </c>
      <c r="H79" s="272">
        <f t="shared" ca="1" si="16"/>
        <v>0</v>
      </c>
      <c r="I79" s="272">
        <f t="shared" ca="1" si="16"/>
        <v>0</v>
      </c>
      <c r="J79" s="273">
        <f t="shared" ca="1" si="16"/>
        <v>0</v>
      </c>
      <c r="K79" s="288"/>
      <c r="L79" s="279">
        <f t="shared" ca="1" si="17"/>
        <v>0</v>
      </c>
      <c r="M79" s="272">
        <f t="shared" ca="1" si="17"/>
        <v>0</v>
      </c>
      <c r="N79" s="272">
        <f t="shared" ca="1" si="17"/>
        <v>0</v>
      </c>
      <c r="O79" s="273">
        <f t="shared" ca="1" si="17"/>
        <v>0</v>
      </c>
      <c r="P79" s="288"/>
      <c r="R79" s="422">
        <f t="shared" si="18"/>
        <v>213</v>
      </c>
      <c r="S79" s="422">
        <v>3</v>
      </c>
    </row>
    <row r="80" spans="1:19" ht="15" customHeight="1" x14ac:dyDescent="0.25">
      <c r="A80" s="511" t="s">
        <v>137</v>
      </c>
      <c r="B80" s="315">
        <f t="shared" ca="1" si="15"/>
        <v>0</v>
      </c>
      <c r="C80" s="272">
        <f t="shared" ca="1" si="15"/>
        <v>0</v>
      </c>
      <c r="D80" s="272">
        <f t="shared" ca="1" si="15"/>
        <v>0</v>
      </c>
      <c r="E80" s="316">
        <f t="shared" ca="1" si="15"/>
        <v>0</v>
      </c>
      <c r="F80" s="288"/>
      <c r="G80" s="279">
        <f t="shared" ca="1" si="16"/>
        <v>0</v>
      </c>
      <c r="H80" s="272">
        <f t="shared" ca="1" si="16"/>
        <v>0</v>
      </c>
      <c r="I80" s="272">
        <f t="shared" ca="1" si="16"/>
        <v>0</v>
      </c>
      <c r="J80" s="273">
        <f t="shared" ca="1" si="16"/>
        <v>0</v>
      </c>
      <c r="K80" s="288"/>
      <c r="L80" s="279">
        <f t="shared" ca="1" si="17"/>
        <v>0</v>
      </c>
      <c r="M80" s="272">
        <f t="shared" ca="1" si="17"/>
        <v>0</v>
      </c>
      <c r="N80" s="272">
        <f t="shared" ca="1" si="17"/>
        <v>0</v>
      </c>
      <c r="O80" s="273">
        <f t="shared" ca="1" si="17"/>
        <v>0</v>
      </c>
      <c r="P80" s="288"/>
      <c r="R80" s="422">
        <f t="shared" si="18"/>
        <v>216</v>
      </c>
      <c r="S80" s="422">
        <v>3</v>
      </c>
    </row>
    <row r="81" spans="1:19" ht="15" customHeight="1" x14ac:dyDescent="0.25">
      <c r="A81" s="511" t="s">
        <v>136</v>
      </c>
      <c r="B81" s="315">
        <f t="shared" ca="1" si="15"/>
        <v>0</v>
      </c>
      <c r="C81" s="272">
        <f t="shared" ca="1" si="15"/>
        <v>1.1870000000000001</v>
      </c>
      <c r="D81" s="272">
        <f t="shared" ca="1" si="15"/>
        <v>0.1</v>
      </c>
      <c r="E81" s="316">
        <f t="shared" ca="1" si="15"/>
        <v>1.036</v>
      </c>
      <c r="F81" s="288"/>
      <c r="G81" s="279">
        <f t="shared" ca="1" si="16"/>
        <v>0</v>
      </c>
      <c r="H81" s="272">
        <f t="shared" ca="1" si="16"/>
        <v>1.1870000000000001</v>
      </c>
      <c r="I81" s="272">
        <f t="shared" ca="1" si="16"/>
        <v>0.1</v>
      </c>
      <c r="J81" s="273">
        <f t="shared" ca="1" si="16"/>
        <v>1.036</v>
      </c>
      <c r="K81" s="288"/>
      <c r="L81" s="279">
        <f t="shared" ca="1" si="17"/>
        <v>0</v>
      </c>
      <c r="M81" s="272">
        <f t="shared" ca="1" si="17"/>
        <v>1.1870000000000001</v>
      </c>
      <c r="N81" s="272">
        <f t="shared" ca="1" si="17"/>
        <v>0.1</v>
      </c>
      <c r="O81" s="273">
        <f t="shared" ca="1" si="17"/>
        <v>1.036</v>
      </c>
      <c r="P81" s="288"/>
      <c r="R81" s="422">
        <f t="shared" si="18"/>
        <v>219</v>
      </c>
      <c r="S81" s="422">
        <v>3</v>
      </c>
    </row>
    <row r="82" spans="1:19" ht="15" customHeight="1" x14ac:dyDescent="0.25">
      <c r="A82" s="511" t="s">
        <v>135</v>
      </c>
      <c r="B82" s="315">
        <f t="shared" ca="1" si="15"/>
        <v>0.17</v>
      </c>
      <c r="C82" s="272">
        <f t="shared" ca="1" si="15"/>
        <v>0</v>
      </c>
      <c r="D82" s="272">
        <f t="shared" ca="1" si="15"/>
        <v>0</v>
      </c>
      <c r="E82" s="316">
        <f t="shared" ca="1" si="15"/>
        <v>0</v>
      </c>
      <c r="F82" s="288"/>
      <c r="G82" s="279">
        <f t="shared" ca="1" si="16"/>
        <v>0.17</v>
      </c>
      <c r="H82" s="272">
        <f t="shared" ca="1" si="16"/>
        <v>0</v>
      </c>
      <c r="I82" s="272">
        <f t="shared" ca="1" si="16"/>
        <v>0</v>
      </c>
      <c r="J82" s="273">
        <f t="shared" ca="1" si="16"/>
        <v>0</v>
      </c>
      <c r="K82" s="288"/>
      <c r="L82" s="279">
        <f t="shared" ca="1" si="17"/>
        <v>0.17</v>
      </c>
      <c r="M82" s="272">
        <f t="shared" ca="1" si="17"/>
        <v>0</v>
      </c>
      <c r="N82" s="272">
        <f t="shared" ca="1" si="17"/>
        <v>0</v>
      </c>
      <c r="O82" s="273">
        <f t="shared" ca="1" si="17"/>
        <v>0</v>
      </c>
      <c r="P82" s="288"/>
      <c r="R82" s="422">
        <f t="shared" si="18"/>
        <v>222</v>
      </c>
      <c r="S82" s="422">
        <v>3</v>
      </c>
    </row>
    <row r="83" spans="1:19" ht="15" customHeight="1" x14ac:dyDescent="0.25">
      <c r="A83" s="332" t="s">
        <v>20</v>
      </c>
      <c r="B83" s="305"/>
      <c r="C83" s="305"/>
      <c r="D83" s="305"/>
      <c r="E83" s="305"/>
      <c r="F83" s="286"/>
      <c r="G83" s="305"/>
      <c r="H83" s="305"/>
      <c r="I83" s="305"/>
      <c r="J83" s="305"/>
      <c r="K83" s="286"/>
      <c r="L83" s="305"/>
      <c r="M83" s="305"/>
      <c r="N83" s="305"/>
      <c r="O83" s="305"/>
      <c r="P83" s="337"/>
      <c r="R83" s="422"/>
      <c r="S83" s="422"/>
    </row>
    <row r="84" spans="1:19" ht="15" customHeight="1" x14ac:dyDescent="0.25">
      <c r="A84" s="309" t="s">
        <v>146</v>
      </c>
      <c r="B84" s="317"/>
      <c r="C84" s="149"/>
      <c r="D84" s="149"/>
      <c r="E84" s="314"/>
      <c r="F84" s="300"/>
      <c r="G84" s="298"/>
      <c r="H84" s="149"/>
      <c r="I84" s="149"/>
      <c r="J84" s="293"/>
      <c r="K84" s="300"/>
      <c r="L84" s="298"/>
      <c r="M84" s="149"/>
      <c r="N84" s="149"/>
      <c r="O84" s="293"/>
      <c r="P84" s="300"/>
      <c r="R84" s="422"/>
      <c r="S84" s="422"/>
    </row>
    <row r="85" spans="1:19" ht="15" customHeight="1" x14ac:dyDescent="0.25">
      <c r="A85" s="511" t="s">
        <v>145</v>
      </c>
      <c r="B85" s="315">
        <f t="shared" ref="B85:E95" ca="1" si="19">ROUND(INDIRECT("'3.Прогноз.С корректировкой Таб7'!"&amp;B$1&amp;$R85),3)</f>
        <v>2.5</v>
      </c>
      <c r="C85" s="272">
        <f t="shared" ca="1" si="19"/>
        <v>2.4</v>
      </c>
      <c r="D85" s="272">
        <f t="shared" ca="1" si="19"/>
        <v>2.06</v>
      </c>
      <c r="E85" s="316">
        <f t="shared" ca="1" si="19"/>
        <v>9.1</v>
      </c>
      <c r="F85" s="288"/>
      <c r="G85" s="279">
        <f t="shared" ref="G85:J95" ca="1" si="20">ROUND(INDIRECT("'3.Прогноз.С корректировкой Таб7'!"&amp;G$1&amp;$R85),3)</f>
        <v>2.5</v>
      </c>
      <c r="H85" s="272">
        <f t="shared" ca="1" si="20"/>
        <v>2.4</v>
      </c>
      <c r="I85" s="272">
        <f t="shared" ca="1" si="20"/>
        <v>2.06</v>
      </c>
      <c r="J85" s="273">
        <f t="shared" ca="1" si="20"/>
        <v>9.1</v>
      </c>
      <c r="K85" s="288"/>
      <c r="L85" s="279">
        <f t="shared" ref="L85:O95" ca="1" si="21">ROUND(INDIRECT("'3.Прогноз.С корректировкой Таб7'!"&amp;L$1&amp;$R85),3)</f>
        <v>3.1</v>
      </c>
      <c r="M85" s="272">
        <f t="shared" ca="1" si="21"/>
        <v>2.95</v>
      </c>
      <c r="N85" s="272">
        <f t="shared" ca="1" si="21"/>
        <v>2.41</v>
      </c>
      <c r="O85" s="273">
        <f t="shared" ca="1" si="21"/>
        <v>2.54</v>
      </c>
      <c r="P85" s="288"/>
      <c r="R85" s="422">
        <v>238</v>
      </c>
      <c r="S85" s="422"/>
    </row>
    <row r="86" spans="1:19" ht="15" customHeight="1" x14ac:dyDescent="0.25">
      <c r="A86" s="511" t="s">
        <v>144</v>
      </c>
      <c r="B86" s="315">
        <f t="shared" ca="1" si="19"/>
        <v>1.9</v>
      </c>
      <c r="C86" s="272">
        <f t="shared" ca="1" si="19"/>
        <v>1.2</v>
      </c>
      <c r="D86" s="272">
        <f t="shared" ca="1" si="19"/>
        <v>0.7</v>
      </c>
      <c r="E86" s="316">
        <f t="shared" ca="1" si="19"/>
        <v>0.5</v>
      </c>
      <c r="F86" s="288"/>
      <c r="G86" s="279">
        <f t="shared" ca="1" si="20"/>
        <v>1.9</v>
      </c>
      <c r="H86" s="272">
        <f t="shared" ca="1" si="20"/>
        <v>1.2</v>
      </c>
      <c r="I86" s="272">
        <f t="shared" ca="1" si="20"/>
        <v>0.7</v>
      </c>
      <c r="J86" s="273">
        <f t="shared" ca="1" si="20"/>
        <v>0.5</v>
      </c>
      <c r="K86" s="288"/>
      <c r="L86" s="279">
        <f t="shared" ca="1" si="21"/>
        <v>2.2999999999999998</v>
      </c>
      <c r="M86" s="272">
        <f t="shared" ca="1" si="21"/>
        <v>1.45</v>
      </c>
      <c r="N86" s="272">
        <f t="shared" ca="1" si="21"/>
        <v>0.85</v>
      </c>
      <c r="O86" s="273">
        <f t="shared" ca="1" si="21"/>
        <v>0.73</v>
      </c>
      <c r="P86" s="288"/>
      <c r="R86" s="422">
        <f t="shared" ref="R86:R95" si="22">R85+S86</f>
        <v>243</v>
      </c>
      <c r="S86" s="422">
        <v>5</v>
      </c>
    </row>
    <row r="87" spans="1:19" ht="15" customHeight="1" x14ac:dyDescent="0.25">
      <c r="A87" s="511" t="s">
        <v>143</v>
      </c>
      <c r="B87" s="315">
        <f t="shared" ca="1" si="19"/>
        <v>0</v>
      </c>
      <c r="C87" s="272">
        <f t="shared" ca="1" si="19"/>
        <v>0</v>
      </c>
      <c r="D87" s="272">
        <f t="shared" ca="1" si="19"/>
        <v>0</v>
      </c>
      <c r="E87" s="316">
        <f t="shared" ca="1" si="19"/>
        <v>0</v>
      </c>
      <c r="F87" s="288"/>
      <c r="G87" s="279">
        <f t="shared" ca="1" si="20"/>
        <v>0</v>
      </c>
      <c r="H87" s="272">
        <f t="shared" ca="1" si="20"/>
        <v>0</v>
      </c>
      <c r="I87" s="272">
        <f t="shared" ca="1" si="20"/>
        <v>0</v>
      </c>
      <c r="J87" s="273">
        <f t="shared" ca="1" si="20"/>
        <v>0</v>
      </c>
      <c r="K87" s="288"/>
      <c r="L87" s="279">
        <f t="shared" ca="1" si="21"/>
        <v>0</v>
      </c>
      <c r="M87" s="272">
        <f t="shared" ca="1" si="21"/>
        <v>0</v>
      </c>
      <c r="N87" s="272">
        <f t="shared" ca="1" si="21"/>
        <v>0</v>
      </c>
      <c r="O87" s="273">
        <f t="shared" ca="1" si="21"/>
        <v>0</v>
      </c>
      <c r="P87" s="288"/>
      <c r="R87" s="422">
        <f t="shared" si="22"/>
        <v>248</v>
      </c>
      <c r="S87" s="422">
        <v>5</v>
      </c>
    </row>
    <row r="88" spans="1:19" ht="15" customHeight="1" x14ac:dyDescent="0.25">
      <c r="A88" s="511" t="s">
        <v>142</v>
      </c>
      <c r="B88" s="315">
        <f t="shared" ca="1" si="19"/>
        <v>0</v>
      </c>
      <c r="C88" s="272">
        <f t="shared" ca="1" si="19"/>
        <v>0</v>
      </c>
      <c r="D88" s="272">
        <f t="shared" ca="1" si="19"/>
        <v>0</v>
      </c>
      <c r="E88" s="316">
        <f t="shared" ca="1" si="19"/>
        <v>0</v>
      </c>
      <c r="F88" s="288"/>
      <c r="G88" s="279">
        <f t="shared" ca="1" si="20"/>
        <v>0</v>
      </c>
      <c r="H88" s="272">
        <f t="shared" ca="1" si="20"/>
        <v>0</v>
      </c>
      <c r="I88" s="272">
        <f t="shared" ca="1" si="20"/>
        <v>0</v>
      </c>
      <c r="J88" s="273">
        <f t="shared" ca="1" si="20"/>
        <v>0</v>
      </c>
      <c r="K88" s="288"/>
      <c r="L88" s="279">
        <f t="shared" ca="1" si="21"/>
        <v>0</v>
      </c>
      <c r="M88" s="272">
        <f t="shared" ca="1" si="21"/>
        <v>0</v>
      </c>
      <c r="N88" s="272">
        <f t="shared" ca="1" si="21"/>
        <v>0</v>
      </c>
      <c r="O88" s="273">
        <f t="shared" ca="1" si="21"/>
        <v>0</v>
      </c>
      <c r="P88" s="288"/>
      <c r="R88" s="422">
        <f t="shared" si="22"/>
        <v>253</v>
      </c>
      <c r="S88" s="422">
        <v>5</v>
      </c>
    </row>
    <row r="89" spans="1:19" ht="15" customHeight="1" x14ac:dyDescent="0.25">
      <c r="A89" s="511" t="s">
        <v>141</v>
      </c>
      <c r="B89" s="315">
        <f t="shared" ca="1" si="19"/>
        <v>0</v>
      </c>
      <c r="C89" s="272">
        <f t="shared" ca="1" si="19"/>
        <v>0</v>
      </c>
      <c r="D89" s="272">
        <f t="shared" ca="1" si="19"/>
        <v>0</v>
      </c>
      <c r="E89" s="316">
        <f t="shared" ca="1" si="19"/>
        <v>0</v>
      </c>
      <c r="F89" s="288"/>
      <c r="G89" s="279">
        <f t="shared" ca="1" si="20"/>
        <v>0</v>
      </c>
      <c r="H89" s="272">
        <f t="shared" ca="1" si="20"/>
        <v>0</v>
      </c>
      <c r="I89" s="272">
        <f t="shared" ca="1" si="20"/>
        <v>0</v>
      </c>
      <c r="J89" s="273">
        <f t="shared" ca="1" si="20"/>
        <v>0</v>
      </c>
      <c r="K89" s="288"/>
      <c r="L89" s="279">
        <f t="shared" ca="1" si="21"/>
        <v>0</v>
      </c>
      <c r="M89" s="272">
        <f t="shared" ca="1" si="21"/>
        <v>0</v>
      </c>
      <c r="N89" s="272">
        <f t="shared" ca="1" si="21"/>
        <v>0</v>
      </c>
      <c r="O89" s="273">
        <f t="shared" ca="1" si="21"/>
        <v>0</v>
      </c>
      <c r="P89" s="288"/>
      <c r="R89" s="422">
        <f t="shared" si="22"/>
        <v>258</v>
      </c>
      <c r="S89" s="422">
        <v>5</v>
      </c>
    </row>
    <row r="90" spans="1:19" ht="15" customHeight="1" x14ac:dyDescent="0.25">
      <c r="A90" s="511" t="s">
        <v>140</v>
      </c>
      <c r="B90" s="315">
        <f t="shared" ca="1" si="19"/>
        <v>0</v>
      </c>
      <c r="C90" s="272">
        <f t="shared" ca="1" si="19"/>
        <v>0</v>
      </c>
      <c r="D90" s="272">
        <f t="shared" ca="1" si="19"/>
        <v>0</v>
      </c>
      <c r="E90" s="316">
        <f t="shared" ca="1" si="19"/>
        <v>0</v>
      </c>
      <c r="F90" s="288"/>
      <c r="G90" s="279">
        <f t="shared" ca="1" si="20"/>
        <v>0</v>
      </c>
      <c r="H90" s="272">
        <f t="shared" ca="1" si="20"/>
        <v>0</v>
      </c>
      <c r="I90" s="272">
        <f t="shared" ca="1" si="20"/>
        <v>0</v>
      </c>
      <c r="J90" s="273">
        <f t="shared" ca="1" si="20"/>
        <v>0</v>
      </c>
      <c r="K90" s="288"/>
      <c r="L90" s="279">
        <f t="shared" ca="1" si="21"/>
        <v>0</v>
      </c>
      <c r="M90" s="272">
        <f t="shared" ca="1" si="21"/>
        <v>0</v>
      </c>
      <c r="N90" s="272">
        <f t="shared" ca="1" si="21"/>
        <v>0</v>
      </c>
      <c r="O90" s="273">
        <f t="shared" ca="1" si="21"/>
        <v>0</v>
      </c>
      <c r="P90" s="288"/>
      <c r="R90" s="422">
        <f t="shared" si="22"/>
        <v>263</v>
      </c>
      <c r="S90" s="422">
        <v>5</v>
      </c>
    </row>
    <row r="91" spans="1:19" ht="15" customHeight="1" x14ac:dyDescent="0.25">
      <c r="A91" s="511" t="s">
        <v>139</v>
      </c>
      <c r="B91" s="315">
        <f t="shared" ca="1" si="19"/>
        <v>0</v>
      </c>
      <c r="C91" s="272">
        <f t="shared" ca="1" si="19"/>
        <v>0</v>
      </c>
      <c r="D91" s="272">
        <f t="shared" ca="1" si="19"/>
        <v>0</v>
      </c>
      <c r="E91" s="316">
        <f t="shared" ca="1" si="19"/>
        <v>0</v>
      </c>
      <c r="F91" s="288"/>
      <c r="G91" s="279">
        <f t="shared" ca="1" si="20"/>
        <v>0</v>
      </c>
      <c r="H91" s="272">
        <f t="shared" ca="1" si="20"/>
        <v>0</v>
      </c>
      <c r="I91" s="272">
        <f t="shared" ca="1" si="20"/>
        <v>0</v>
      </c>
      <c r="J91" s="273">
        <f t="shared" ca="1" si="20"/>
        <v>0</v>
      </c>
      <c r="K91" s="288"/>
      <c r="L91" s="279">
        <f t="shared" ca="1" si="21"/>
        <v>0</v>
      </c>
      <c r="M91" s="272">
        <f t="shared" ca="1" si="21"/>
        <v>0</v>
      </c>
      <c r="N91" s="272">
        <f t="shared" ca="1" si="21"/>
        <v>0</v>
      </c>
      <c r="O91" s="273">
        <f t="shared" ca="1" si="21"/>
        <v>0</v>
      </c>
      <c r="P91" s="288"/>
      <c r="R91" s="422">
        <f t="shared" si="22"/>
        <v>268</v>
      </c>
      <c r="S91" s="422">
        <v>5</v>
      </c>
    </row>
    <row r="92" spans="1:19" ht="15" customHeight="1" x14ac:dyDescent="0.25">
      <c r="A92" s="511" t="s">
        <v>138</v>
      </c>
      <c r="B92" s="315">
        <f t="shared" ca="1" si="19"/>
        <v>1</v>
      </c>
      <c r="C92" s="272">
        <f t="shared" ca="1" si="19"/>
        <v>2.5</v>
      </c>
      <c r="D92" s="272">
        <f t="shared" ca="1" si="19"/>
        <v>1.2</v>
      </c>
      <c r="E92" s="316">
        <f t="shared" ca="1" si="19"/>
        <v>0.94</v>
      </c>
      <c r="F92" s="288"/>
      <c r="G92" s="279">
        <f t="shared" ca="1" si="20"/>
        <v>1</v>
      </c>
      <c r="H92" s="272">
        <f t="shared" ca="1" si="20"/>
        <v>2.5</v>
      </c>
      <c r="I92" s="272">
        <f t="shared" ca="1" si="20"/>
        <v>1.2</v>
      </c>
      <c r="J92" s="273">
        <f t="shared" ca="1" si="20"/>
        <v>0.94</v>
      </c>
      <c r="K92" s="288"/>
      <c r="L92" s="279">
        <f t="shared" ca="1" si="21"/>
        <v>2</v>
      </c>
      <c r="M92" s="272">
        <f t="shared" ca="1" si="21"/>
        <v>3.5</v>
      </c>
      <c r="N92" s="272">
        <f t="shared" ca="1" si="21"/>
        <v>2.5299999999999998</v>
      </c>
      <c r="O92" s="273">
        <f t="shared" ca="1" si="21"/>
        <v>1.64</v>
      </c>
      <c r="P92" s="288"/>
      <c r="R92" s="422">
        <f t="shared" si="22"/>
        <v>273</v>
      </c>
      <c r="S92" s="422">
        <v>5</v>
      </c>
    </row>
    <row r="93" spans="1:19" ht="15" customHeight="1" x14ac:dyDescent="0.25">
      <c r="A93" s="511" t="s">
        <v>137</v>
      </c>
      <c r="B93" s="315">
        <f t="shared" ca="1" si="19"/>
        <v>0</v>
      </c>
      <c r="C93" s="272">
        <f t="shared" ca="1" si="19"/>
        <v>0</v>
      </c>
      <c r="D93" s="272">
        <f t="shared" ca="1" si="19"/>
        <v>0</v>
      </c>
      <c r="E93" s="316">
        <f t="shared" ca="1" si="19"/>
        <v>0</v>
      </c>
      <c r="F93" s="288"/>
      <c r="G93" s="279">
        <f t="shared" ca="1" si="20"/>
        <v>0</v>
      </c>
      <c r="H93" s="272">
        <f t="shared" ca="1" si="20"/>
        <v>0</v>
      </c>
      <c r="I93" s="272">
        <f t="shared" ca="1" si="20"/>
        <v>0</v>
      </c>
      <c r="J93" s="273">
        <f t="shared" ca="1" si="20"/>
        <v>0</v>
      </c>
      <c r="K93" s="288"/>
      <c r="L93" s="279">
        <f t="shared" ca="1" si="21"/>
        <v>0</v>
      </c>
      <c r="M93" s="272">
        <f t="shared" ca="1" si="21"/>
        <v>0</v>
      </c>
      <c r="N93" s="272">
        <f t="shared" ca="1" si="21"/>
        <v>0</v>
      </c>
      <c r="O93" s="273">
        <f t="shared" ca="1" si="21"/>
        <v>0</v>
      </c>
      <c r="P93" s="288"/>
      <c r="R93" s="422">
        <f t="shared" si="22"/>
        <v>278</v>
      </c>
      <c r="S93" s="422">
        <v>5</v>
      </c>
    </row>
    <row r="94" spans="1:19" ht="15" customHeight="1" x14ac:dyDescent="0.25">
      <c r="A94" s="511" t="s">
        <v>136</v>
      </c>
      <c r="B94" s="315">
        <f t="shared" ca="1" si="19"/>
        <v>0</v>
      </c>
      <c r="C94" s="272">
        <f t="shared" ca="1" si="19"/>
        <v>0</v>
      </c>
      <c r="D94" s="272">
        <f t="shared" ca="1" si="19"/>
        <v>0</v>
      </c>
      <c r="E94" s="316">
        <f t="shared" ca="1" si="19"/>
        <v>0</v>
      </c>
      <c r="F94" s="288"/>
      <c r="G94" s="279">
        <f t="shared" ca="1" si="20"/>
        <v>0</v>
      </c>
      <c r="H94" s="272">
        <f t="shared" ca="1" si="20"/>
        <v>0</v>
      </c>
      <c r="I94" s="272">
        <f t="shared" ca="1" si="20"/>
        <v>0</v>
      </c>
      <c r="J94" s="273">
        <f t="shared" ca="1" si="20"/>
        <v>0</v>
      </c>
      <c r="K94" s="288"/>
      <c r="L94" s="279">
        <f t="shared" ca="1" si="21"/>
        <v>0</v>
      </c>
      <c r="M94" s="272">
        <f t="shared" ca="1" si="21"/>
        <v>0</v>
      </c>
      <c r="N94" s="272">
        <f t="shared" ca="1" si="21"/>
        <v>0</v>
      </c>
      <c r="O94" s="273">
        <f t="shared" ca="1" si="21"/>
        <v>0</v>
      </c>
      <c r="P94" s="288"/>
      <c r="R94" s="422">
        <f t="shared" si="22"/>
        <v>283</v>
      </c>
      <c r="S94" s="422">
        <v>5</v>
      </c>
    </row>
    <row r="95" spans="1:19" ht="15" customHeight="1" x14ac:dyDescent="0.25">
      <c r="A95" s="511" t="s">
        <v>135</v>
      </c>
      <c r="B95" s="315">
        <f t="shared" ca="1" si="19"/>
        <v>0</v>
      </c>
      <c r="C95" s="272">
        <f t="shared" ca="1" si="19"/>
        <v>0</v>
      </c>
      <c r="D95" s="272">
        <f t="shared" ca="1" si="19"/>
        <v>0</v>
      </c>
      <c r="E95" s="316">
        <f t="shared" ca="1" si="19"/>
        <v>0</v>
      </c>
      <c r="F95" s="288"/>
      <c r="G95" s="279">
        <f t="shared" ca="1" si="20"/>
        <v>0</v>
      </c>
      <c r="H95" s="272">
        <f t="shared" ca="1" si="20"/>
        <v>0</v>
      </c>
      <c r="I95" s="272">
        <f t="shared" ca="1" si="20"/>
        <v>0</v>
      </c>
      <c r="J95" s="273">
        <f t="shared" ca="1" si="20"/>
        <v>0</v>
      </c>
      <c r="K95" s="288"/>
      <c r="L95" s="279">
        <f t="shared" ca="1" si="21"/>
        <v>0</v>
      </c>
      <c r="M95" s="272">
        <f t="shared" ca="1" si="21"/>
        <v>0</v>
      </c>
      <c r="N95" s="272">
        <f t="shared" ca="1" si="21"/>
        <v>0</v>
      </c>
      <c r="O95" s="273">
        <f t="shared" ca="1" si="21"/>
        <v>0</v>
      </c>
      <c r="P95" s="288"/>
      <c r="R95" s="422">
        <f t="shared" si="22"/>
        <v>288</v>
      </c>
      <c r="S95" s="422">
        <v>5</v>
      </c>
    </row>
    <row r="96" spans="1:19" ht="15" customHeight="1" x14ac:dyDescent="0.25">
      <c r="A96" s="332" t="s">
        <v>21</v>
      </c>
      <c r="B96" s="305"/>
      <c r="C96" s="305"/>
      <c r="D96" s="305"/>
      <c r="E96" s="305"/>
      <c r="F96" s="286"/>
      <c r="G96" s="305"/>
      <c r="H96" s="305"/>
      <c r="I96" s="305"/>
      <c r="J96" s="305"/>
      <c r="K96" s="286"/>
      <c r="L96" s="305"/>
      <c r="M96" s="305"/>
      <c r="N96" s="305"/>
      <c r="O96" s="305"/>
      <c r="P96" s="337"/>
      <c r="R96" s="422"/>
      <c r="S96" s="422"/>
    </row>
    <row r="97" spans="1:19" ht="15" customHeight="1" x14ac:dyDescent="0.25">
      <c r="A97" s="309" t="s">
        <v>146</v>
      </c>
      <c r="B97" s="317"/>
      <c r="C97" s="149"/>
      <c r="D97" s="149"/>
      <c r="E97" s="314"/>
      <c r="F97" s="301"/>
      <c r="G97" s="298"/>
      <c r="H97" s="149"/>
      <c r="I97" s="149"/>
      <c r="J97" s="293"/>
      <c r="K97" s="301"/>
      <c r="L97" s="298"/>
      <c r="M97" s="149"/>
      <c r="N97" s="149"/>
      <c r="O97" s="293"/>
      <c r="P97" s="301"/>
      <c r="R97" s="422"/>
      <c r="S97" s="422"/>
    </row>
    <row r="98" spans="1:19" ht="15" customHeight="1" x14ac:dyDescent="0.25">
      <c r="A98" s="511" t="s">
        <v>145</v>
      </c>
      <c r="B98" s="315">
        <f t="shared" ref="B98:E108" ca="1" si="23">ROUND(INDIRECT("'3.Прогноз.С корректировкой Таб7'!"&amp;B$1&amp;$R98),3)</f>
        <v>0</v>
      </c>
      <c r="C98" s="272">
        <f t="shared" ca="1" si="23"/>
        <v>0</v>
      </c>
      <c r="D98" s="272">
        <f t="shared" ca="1" si="23"/>
        <v>0</v>
      </c>
      <c r="E98" s="316">
        <f t="shared" ca="1" si="23"/>
        <v>0</v>
      </c>
      <c r="F98" s="288"/>
      <c r="G98" s="279">
        <f t="shared" ref="G98:J108" ca="1" si="24">ROUND(INDIRECT("'3.Прогноз.С корректировкой Таб7'!"&amp;G$1&amp;$R98),3)</f>
        <v>0</v>
      </c>
      <c r="H98" s="272">
        <f t="shared" ca="1" si="24"/>
        <v>0</v>
      </c>
      <c r="I98" s="272">
        <f t="shared" ca="1" si="24"/>
        <v>0</v>
      </c>
      <c r="J98" s="273">
        <f t="shared" ca="1" si="24"/>
        <v>0</v>
      </c>
      <c r="K98" s="288"/>
      <c r="L98" s="279">
        <f t="shared" ref="L98:O108" ca="1" si="25">ROUND(INDIRECT("'3.Прогноз.С корректировкой Таб7'!"&amp;L$1&amp;$R98),3)</f>
        <v>0</v>
      </c>
      <c r="M98" s="272">
        <f t="shared" ca="1" si="25"/>
        <v>0</v>
      </c>
      <c r="N98" s="272">
        <f t="shared" ca="1" si="25"/>
        <v>0</v>
      </c>
      <c r="O98" s="273">
        <f t="shared" ca="1" si="25"/>
        <v>0</v>
      </c>
      <c r="P98" s="288"/>
      <c r="R98" s="422">
        <v>294</v>
      </c>
      <c r="S98" s="422"/>
    </row>
    <row r="99" spans="1:19" ht="15" customHeight="1" x14ac:dyDescent="0.25">
      <c r="A99" s="511" t="s">
        <v>144</v>
      </c>
      <c r="B99" s="315">
        <f t="shared" ca="1" si="23"/>
        <v>0</v>
      </c>
      <c r="C99" s="272">
        <f t="shared" ca="1" si="23"/>
        <v>0</v>
      </c>
      <c r="D99" s="272">
        <f t="shared" ca="1" si="23"/>
        <v>0</v>
      </c>
      <c r="E99" s="316">
        <f t="shared" ca="1" si="23"/>
        <v>0</v>
      </c>
      <c r="F99" s="288"/>
      <c r="G99" s="279">
        <f t="shared" ca="1" si="24"/>
        <v>0</v>
      </c>
      <c r="H99" s="272">
        <f t="shared" ca="1" si="24"/>
        <v>0</v>
      </c>
      <c r="I99" s="272">
        <f t="shared" ca="1" si="24"/>
        <v>0</v>
      </c>
      <c r="J99" s="273">
        <f t="shared" ca="1" si="24"/>
        <v>0</v>
      </c>
      <c r="K99" s="288"/>
      <c r="L99" s="279">
        <f t="shared" ca="1" si="25"/>
        <v>0</v>
      </c>
      <c r="M99" s="272">
        <f t="shared" ca="1" si="25"/>
        <v>0</v>
      </c>
      <c r="N99" s="272">
        <f t="shared" ca="1" si="25"/>
        <v>0</v>
      </c>
      <c r="O99" s="273">
        <f t="shared" ca="1" si="25"/>
        <v>0</v>
      </c>
      <c r="P99" s="288"/>
      <c r="R99" s="422">
        <f t="shared" ref="R99:R108" si="26">R98+S99</f>
        <v>299</v>
      </c>
      <c r="S99" s="422">
        <v>5</v>
      </c>
    </row>
    <row r="100" spans="1:19" ht="15" customHeight="1" x14ac:dyDescent="0.25">
      <c r="A100" s="511" t="s">
        <v>143</v>
      </c>
      <c r="B100" s="315">
        <f t="shared" ca="1" si="23"/>
        <v>0</v>
      </c>
      <c r="C100" s="272">
        <f t="shared" ca="1" si="23"/>
        <v>0</v>
      </c>
      <c r="D100" s="272">
        <f t="shared" ca="1" si="23"/>
        <v>0</v>
      </c>
      <c r="E100" s="316">
        <f t="shared" ca="1" si="23"/>
        <v>0</v>
      </c>
      <c r="F100" s="288"/>
      <c r="G100" s="279">
        <f t="shared" ca="1" si="24"/>
        <v>0</v>
      </c>
      <c r="H100" s="272">
        <f t="shared" ca="1" si="24"/>
        <v>0</v>
      </c>
      <c r="I100" s="272">
        <f t="shared" ca="1" si="24"/>
        <v>0</v>
      </c>
      <c r="J100" s="273">
        <f t="shared" ca="1" si="24"/>
        <v>0</v>
      </c>
      <c r="K100" s="288"/>
      <c r="L100" s="279">
        <f t="shared" ca="1" si="25"/>
        <v>0</v>
      </c>
      <c r="M100" s="272">
        <f t="shared" ca="1" si="25"/>
        <v>0</v>
      </c>
      <c r="N100" s="272">
        <f t="shared" ca="1" si="25"/>
        <v>0</v>
      </c>
      <c r="O100" s="273">
        <f t="shared" ca="1" si="25"/>
        <v>0</v>
      </c>
      <c r="P100" s="288"/>
      <c r="R100" s="422">
        <f t="shared" si="26"/>
        <v>304</v>
      </c>
      <c r="S100" s="422">
        <v>5</v>
      </c>
    </row>
    <row r="101" spans="1:19" ht="15" customHeight="1" x14ac:dyDescent="0.25">
      <c r="A101" s="511" t="s">
        <v>142</v>
      </c>
      <c r="B101" s="315">
        <f t="shared" ca="1" si="23"/>
        <v>0</v>
      </c>
      <c r="C101" s="272">
        <f t="shared" ca="1" si="23"/>
        <v>0</v>
      </c>
      <c r="D101" s="272">
        <f t="shared" ca="1" si="23"/>
        <v>0</v>
      </c>
      <c r="E101" s="316">
        <f t="shared" ca="1" si="23"/>
        <v>0</v>
      </c>
      <c r="F101" s="288"/>
      <c r="G101" s="279">
        <f t="shared" ca="1" si="24"/>
        <v>0</v>
      </c>
      <c r="H101" s="272">
        <f t="shared" ca="1" si="24"/>
        <v>0</v>
      </c>
      <c r="I101" s="272">
        <f t="shared" ca="1" si="24"/>
        <v>0</v>
      </c>
      <c r="J101" s="273">
        <f t="shared" ca="1" si="24"/>
        <v>0</v>
      </c>
      <c r="K101" s="288"/>
      <c r="L101" s="279">
        <f t="shared" ca="1" si="25"/>
        <v>0</v>
      </c>
      <c r="M101" s="272">
        <f t="shared" ca="1" si="25"/>
        <v>0</v>
      </c>
      <c r="N101" s="272">
        <f t="shared" ca="1" si="25"/>
        <v>0</v>
      </c>
      <c r="O101" s="273">
        <f t="shared" ca="1" si="25"/>
        <v>0</v>
      </c>
      <c r="P101" s="288"/>
      <c r="R101" s="422">
        <f t="shared" si="26"/>
        <v>309</v>
      </c>
      <c r="S101" s="422">
        <v>5</v>
      </c>
    </row>
    <row r="102" spans="1:19" ht="15" customHeight="1" x14ac:dyDescent="0.25">
      <c r="A102" s="511" t="s">
        <v>141</v>
      </c>
      <c r="B102" s="315">
        <f t="shared" ca="1" si="23"/>
        <v>0</v>
      </c>
      <c r="C102" s="272">
        <f t="shared" ca="1" si="23"/>
        <v>0</v>
      </c>
      <c r="D102" s="272">
        <f t="shared" ca="1" si="23"/>
        <v>0</v>
      </c>
      <c r="E102" s="316">
        <f t="shared" ca="1" si="23"/>
        <v>0</v>
      </c>
      <c r="F102" s="288"/>
      <c r="G102" s="279">
        <f t="shared" ca="1" si="24"/>
        <v>0</v>
      </c>
      <c r="H102" s="272">
        <f t="shared" ca="1" si="24"/>
        <v>0</v>
      </c>
      <c r="I102" s="272">
        <f t="shared" ca="1" si="24"/>
        <v>0</v>
      </c>
      <c r="J102" s="273">
        <f t="shared" ca="1" si="24"/>
        <v>0</v>
      </c>
      <c r="K102" s="288"/>
      <c r="L102" s="279">
        <f t="shared" ca="1" si="25"/>
        <v>0</v>
      </c>
      <c r="M102" s="272">
        <f t="shared" ca="1" si="25"/>
        <v>0</v>
      </c>
      <c r="N102" s="272">
        <f t="shared" ca="1" si="25"/>
        <v>0</v>
      </c>
      <c r="O102" s="273">
        <f t="shared" ca="1" si="25"/>
        <v>0</v>
      </c>
      <c r="P102" s="288"/>
      <c r="R102" s="422">
        <f t="shared" si="26"/>
        <v>314</v>
      </c>
      <c r="S102" s="422">
        <v>5</v>
      </c>
    </row>
    <row r="103" spans="1:19" ht="15" customHeight="1" x14ac:dyDescent="0.25">
      <c r="A103" s="511" t="s">
        <v>140</v>
      </c>
      <c r="B103" s="315">
        <f t="shared" ca="1" si="23"/>
        <v>0</v>
      </c>
      <c r="C103" s="272">
        <f t="shared" ca="1" si="23"/>
        <v>0</v>
      </c>
      <c r="D103" s="272">
        <f t="shared" ca="1" si="23"/>
        <v>0</v>
      </c>
      <c r="E103" s="316">
        <f t="shared" ca="1" si="23"/>
        <v>0</v>
      </c>
      <c r="F103" s="288"/>
      <c r="G103" s="279">
        <f t="shared" ca="1" si="24"/>
        <v>0</v>
      </c>
      <c r="H103" s="272">
        <f t="shared" ca="1" si="24"/>
        <v>0</v>
      </c>
      <c r="I103" s="272">
        <f t="shared" ca="1" si="24"/>
        <v>0</v>
      </c>
      <c r="J103" s="273">
        <f t="shared" ca="1" si="24"/>
        <v>0</v>
      </c>
      <c r="K103" s="288"/>
      <c r="L103" s="279">
        <f t="shared" ca="1" si="25"/>
        <v>0</v>
      </c>
      <c r="M103" s="272">
        <f t="shared" ca="1" si="25"/>
        <v>0</v>
      </c>
      <c r="N103" s="272">
        <f t="shared" ca="1" si="25"/>
        <v>0</v>
      </c>
      <c r="O103" s="273">
        <f t="shared" ca="1" si="25"/>
        <v>0</v>
      </c>
      <c r="P103" s="288"/>
      <c r="R103" s="422">
        <f t="shared" si="26"/>
        <v>319</v>
      </c>
      <c r="S103" s="422">
        <v>5</v>
      </c>
    </row>
    <row r="104" spans="1:19" ht="15" customHeight="1" x14ac:dyDescent="0.25">
      <c r="A104" s="511" t="s">
        <v>139</v>
      </c>
      <c r="B104" s="315">
        <f t="shared" ca="1" si="23"/>
        <v>0</v>
      </c>
      <c r="C104" s="272">
        <f t="shared" ca="1" si="23"/>
        <v>0</v>
      </c>
      <c r="D104" s="272">
        <f t="shared" ca="1" si="23"/>
        <v>0</v>
      </c>
      <c r="E104" s="316">
        <f t="shared" ca="1" si="23"/>
        <v>0</v>
      </c>
      <c r="F104" s="288"/>
      <c r="G104" s="279">
        <f t="shared" ca="1" si="24"/>
        <v>0</v>
      </c>
      <c r="H104" s="272">
        <f t="shared" ca="1" si="24"/>
        <v>0</v>
      </c>
      <c r="I104" s="272">
        <f t="shared" ca="1" si="24"/>
        <v>0</v>
      </c>
      <c r="J104" s="273">
        <f t="shared" ca="1" si="24"/>
        <v>0</v>
      </c>
      <c r="K104" s="288"/>
      <c r="L104" s="279">
        <f t="shared" ca="1" si="25"/>
        <v>0</v>
      </c>
      <c r="M104" s="272">
        <f t="shared" ca="1" si="25"/>
        <v>0</v>
      </c>
      <c r="N104" s="272">
        <f t="shared" ca="1" si="25"/>
        <v>0</v>
      </c>
      <c r="O104" s="273">
        <f t="shared" ca="1" si="25"/>
        <v>0</v>
      </c>
      <c r="P104" s="288"/>
      <c r="R104" s="422">
        <f t="shared" si="26"/>
        <v>324</v>
      </c>
      <c r="S104" s="422">
        <v>5</v>
      </c>
    </row>
    <row r="105" spans="1:19" ht="15" customHeight="1" x14ac:dyDescent="0.25">
      <c r="A105" s="511" t="s">
        <v>138</v>
      </c>
      <c r="B105" s="315">
        <f t="shared" ca="1" si="23"/>
        <v>0</v>
      </c>
      <c r="C105" s="272">
        <f t="shared" ca="1" si="23"/>
        <v>0</v>
      </c>
      <c r="D105" s="272">
        <f t="shared" ca="1" si="23"/>
        <v>0</v>
      </c>
      <c r="E105" s="316">
        <f t="shared" ca="1" si="23"/>
        <v>0</v>
      </c>
      <c r="F105" s="288"/>
      <c r="G105" s="279">
        <f t="shared" ca="1" si="24"/>
        <v>0</v>
      </c>
      <c r="H105" s="272">
        <f t="shared" ca="1" si="24"/>
        <v>0</v>
      </c>
      <c r="I105" s="272">
        <f t="shared" ca="1" si="24"/>
        <v>0</v>
      </c>
      <c r="J105" s="273">
        <f t="shared" ca="1" si="24"/>
        <v>0</v>
      </c>
      <c r="K105" s="288"/>
      <c r="L105" s="279">
        <f t="shared" ca="1" si="25"/>
        <v>0</v>
      </c>
      <c r="M105" s="272">
        <f t="shared" ca="1" si="25"/>
        <v>0</v>
      </c>
      <c r="N105" s="272">
        <f t="shared" ca="1" si="25"/>
        <v>0</v>
      </c>
      <c r="O105" s="273">
        <f t="shared" ca="1" si="25"/>
        <v>0</v>
      </c>
      <c r="P105" s="288"/>
      <c r="R105" s="422">
        <f t="shared" si="26"/>
        <v>329</v>
      </c>
      <c r="S105" s="422">
        <v>5</v>
      </c>
    </row>
    <row r="106" spans="1:19" ht="15" customHeight="1" x14ac:dyDescent="0.25">
      <c r="A106" s="511" t="s">
        <v>137</v>
      </c>
      <c r="B106" s="315">
        <f t="shared" ca="1" si="23"/>
        <v>0</v>
      </c>
      <c r="C106" s="272">
        <f t="shared" ca="1" si="23"/>
        <v>0</v>
      </c>
      <c r="D106" s="272">
        <f t="shared" ca="1" si="23"/>
        <v>0</v>
      </c>
      <c r="E106" s="316">
        <f t="shared" ca="1" si="23"/>
        <v>0</v>
      </c>
      <c r="F106" s="288"/>
      <c r="G106" s="279">
        <f t="shared" ca="1" si="24"/>
        <v>0</v>
      </c>
      <c r="H106" s="272">
        <f t="shared" ca="1" si="24"/>
        <v>0</v>
      </c>
      <c r="I106" s="272">
        <f t="shared" ca="1" si="24"/>
        <v>0</v>
      </c>
      <c r="J106" s="273">
        <f t="shared" ca="1" si="24"/>
        <v>0</v>
      </c>
      <c r="K106" s="288"/>
      <c r="L106" s="279">
        <f t="shared" ca="1" si="25"/>
        <v>0</v>
      </c>
      <c r="M106" s="272">
        <f t="shared" ca="1" si="25"/>
        <v>0</v>
      </c>
      <c r="N106" s="272">
        <f t="shared" ca="1" si="25"/>
        <v>0</v>
      </c>
      <c r="O106" s="273">
        <f t="shared" ca="1" si="25"/>
        <v>0</v>
      </c>
      <c r="P106" s="288"/>
      <c r="R106" s="422">
        <f t="shared" si="26"/>
        <v>334</v>
      </c>
      <c r="S106" s="422">
        <v>5</v>
      </c>
    </row>
    <row r="107" spans="1:19" ht="15" customHeight="1" x14ac:dyDescent="0.25">
      <c r="A107" s="511" t="s">
        <v>136</v>
      </c>
      <c r="B107" s="315">
        <f t="shared" ca="1" si="23"/>
        <v>0</v>
      </c>
      <c r="C107" s="272">
        <f t="shared" ca="1" si="23"/>
        <v>0</v>
      </c>
      <c r="D107" s="272">
        <f t="shared" ca="1" si="23"/>
        <v>0</v>
      </c>
      <c r="E107" s="316">
        <f t="shared" ca="1" si="23"/>
        <v>0</v>
      </c>
      <c r="F107" s="288"/>
      <c r="G107" s="279">
        <f t="shared" ca="1" si="24"/>
        <v>0</v>
      </c>
      <c r="H107" s="272">
        <f t="shared" ca="1" si="24"/>
        <v>0</v>
      </c>
      <c r="I107" s="272">
        <f t="shared" ca="1" si="24"/>
        <v>0</v>
      </c>
      <c r="J107" s="273">
        <f t="shared" ca="1" si="24"/>
        <v>0</v>
      </c>
      <c r="K107" s="288"/>
      <c r="L107" s="279">
        <f t="shared" ca="1" si="25"/>
        <v>0</v>
      </c>
      <c r="M107" s="272">
        <f t="shared" ca="1" si="25"/>
        <v>0</v>
      </c>
      <c r="N107" s="272">
        <f t="shared" ca="1" si="25"/>
        <v>0</v>
      </c>
      <c r="O107" s="273">
        <f t="shared" ca="1" si="25"/>
        <v>0</v>
      </c>
      <c r="P107" s="288"/>
      <c r="R107" s="422">
        <f t="shared" si="26"/>
        <v>339</v>
      </c>
      <c r="S107" s="422">
        <v>5</v>
      </c>
    </row>
    <row r="108" spans="1:19" ht="15" customHeight="1" x14ac:dyDescent="0.25">
      <c r="A108" s="511" t="s">
        <v>135</v>
      </c>
      <c r="B108" s="315">
        <f t="shared" ca="1" si="23"/>
        <v>0</v>
      </c>
      <c r="C108" s="272">
        <f t="shared" ca="1" si="23"/>
        <v>0</v>
      </c>
      <c r="D108" s="272">
        <f t="shared" ca="1" si="23"/>
        <v>0</v>
      </c>
      <c r="E108" s="316">
        <f t="shared" ca="1" si="23"/>
        <v>0</v>
      </c>
      <c r="F108" s="288"/>
      <c r="G108" s="279">
        <f t="shared" ca="1" si="24"/>
        <v>0</v>
      </c>
      <c r="H108" s="272">
        <f t="shared" ca="1" si="24"/>
        <v>0</v>
      </c>
      <c r="I108" s="272">
        <f t="shared" ca="1" si="24"/>
        <v>0</v>
      </c>
      <c r="J108" s="273">
        <f t="shared" ca="1" si="24"/>
        <v>0</v>
      </c>
      <c r="K108" s="288"/>
      <c r="L108" s="279">
        <f t="shared" ca="1" si="25"/>
        <v>0</v>
      </c>
      <c r="M108" s="272">
        <f t="shared" ca="1" si="25"/>
        <v>0</v>
      </c>
      <c r="N108" s="272">
        <f t="shared" ca="1" si="25"/>
        <v>0</v>
      </c>
      <c r="O108" s="273">
        <f t="shared" ca="1" si="25"/>
        <v>0</v>
      </c>
      <c r="P108" s="288"/>
      <c r="R108" s="422">
        <f t="shared" si="26"/>
        <v>344</v>
      </c>
      <c r="S108" s="422">
        <v>5</v>
      </c>
    </row>
    <row r="109" spans="1:19" ht="15" customHeight="1" x14ac:dyDescent="0.25">
      <c r="A109" s="332" t="s">
        <v>150</v>
      </c>
      <c r="B109" s="305"/>
      <c r="C109" s="305"/>
      <c r="D109" s="305"/>
      <c r="E109" s="305"/>
      <c r="F109" s="286"/>
      <c r="G109" s="305"/>
      <c r="H109" s="305"/>
      <c r="I109" s="305"/>
      <c r="J109" s="305"/>
      <c r="K109" s="286"/>
      <c r="L109" s="305"/>
      <c r="M109" s="305"/>
      <c r="N109" s="305"/>
      <c r="O109" s="305"/>
      <c r="P109" s="337"/>
      <c r="R109" s="422"/>
      <c r="S109" s="422"/>
    </row>
    <row r="110" spans="1:19" ht="15" customHeight="1" x14ac:dyDescent="0.25">
      <c r="A110" s="309" t="s">
        <v>146</v>
      </c>
      <c r="B110" s="317"/>
      <c r="C110" s="149"/>
      <c r="D110" s="149"/>
      <c r="E110" s="314"/>
      <c r="F110" s="301"/>
      <c r="G110" s="298"/>
      <c r="H110" s="149"/>
      <c r="I110" s="149"/>
      <c r="J110" s="293"/>
      <c r="K110" s="301"/>
      <c r="L110" s="298"/>
      <c r="M110" s="149"/>
      <c r="N110" s="149"/>
      <c r="O110" s="293"/>
      <c r="P110" s="301"/>
      <c r="R110" s="422"/>
      <c r="S110" s="422"/>
    </row>
    <row r="111" spans="1:19" ht="15" customHeight="1" x14ac:dyDescent="0.25">
      <c r="A111" s="511" t="s">
        <v>145</v>
      </c>
      <c r="B111" s="315">
        <f t="shared" ref="B111:E121" ca="1" si="27">ROUND(INDIRECT("'3.Прогноз.С корректировкой Таб7'!"&amp;B$1&amp;$R111),3)</f>
        <v>0</v>
      </c>
      <c r="C111" s="272">
        <f t="shared" ca="1" si="27"/>
        <v>0</v>
      </c>
      <c r="D111" s="272">
        <f t="shared" ca="1" si="27"/>
        <v>0</v>
      </c>
      <c r="E111" s="316">
        <f t="shared" ca="1" si="27"/>
        <v>0</v>
      </c>
      <c r="F111" s="288"/>
      <c r="G111" s="279">
        <f t="shared" ref="G111:J121" ca="1" si="28">ROUND(INDIRECT("'3.Прогноз.С корректировкой Таб7'!"&amp;G$1&amp;$R111),3)</f>
        <v>0</v>
      </c>
      <c r="H111" s="272">
        <f t="shared" ca="1" si="28"/>
        <v>0</v>
      </c>
      <c r="I111" s="272">
        <f t="shared" ca="1" si="28"/>
        <v>0</v>
      </c>
      <c r="J111" s="273">
        <f t="shared" ca="1" si="28"/>
        <v>0</v>
      </c>
      <c r="K111" s="288"/>
      <c r="L111" s="279">
        <f t="shared" ref="L111:O121" ca="1" si="29">ROUND(INDIRECT("'3.Прогноз.С корректировкой Таб7'!"&amp;L$1&amp;$R111),3)</f>
        <v>0</v>
      </c>
      <c r="M111" s="272">
        <f t="shared" ca="1" si="29"/>
        <v>0</v>
      </c>
      <c r="N111" s="272">
        <f t="shared" ca="1" si="29"/>
        <v>0</v>
      </c>
      <c r="O111" s="273">
        <f t="shared" ca="1" si="29"/>
        <v>0</v>
      </c>
      <c r="P111" s="288"/>
      <c r="R111" s="422">
        <v>350</v>
      </c>
      <c r="S111" s="422"/>
    </row>
    <row r="112" spans="1:19" ht="15" customHeight="1" x14ac:dyDescent="0.25">
      <c r="A112" s="511" t="s">
        <v>144</v>
      </c>
      <c r="B112" s="315">
        <f t="shared" ca="1" si="27"/>
        <v>0</v>
      </c>
      <c r="C112" s="272">
        <f t="shared" ca="1" si="27"/>
        <v>0</v>
      </c>
      <c r="D112" s="272">
        <f t="shared" ca="1" si="27"/>
        <v>0</v>
      </c>
      <c r="E112" s="316">
        <f t="shared" ca="1" si="27"/>
        <v>0</v>
      </c>
      <c r="F112" s="288"/>
      <c r="G112" s="279">
        <f t="shared" ca="1" si="28"/>
        <v>0</v>
      </c>
      <c r="H112" s="272">
        <f t="shared" ca="1" si="28"/>
        <v>0</v>
      </c>
      <c r="I112" s="272">
        <f t="shared" ca="1" si="28"/>
        <v>0</v>
      </c>
      <c r="J112" s="273">
        <f t="shared" ca="1" si="28"/>
        <v>0</v>
      </c>
      <c r="K112" s="288"/>
      <c r="L112" s="279">
        <f t="shared" ca="1" si="29"/>
        <v>0</v>
      </c>
      <c r="M112" s="272">
        <f t="shared" ca="1" si="29"/>
        <v>0</v>
      </c>
      <c r="N112" s="272">
        <f t="shared" ca="1" si="29"/>
        <v>0</v>
      </c>
      <c r="O112" s="273">
        <f t="shared" ca="1" si="29"/>
        <v>0</v>
      </c>
      <c r="P112" s="288"/>
      <c r="R112" s="422">
        <f t="shared" ref="R112:R121" si="30">R111+S112</f>
        <v>355</v>
      </c>
      <c r="S112" s="422">
        <v>5</v>
      </c>
    </row>
    <row r="113" spans="1:19" ht="15" customHeight="1" x14ac:dyDescent="0.25">
      <c r="A113" s="511" t="s">
        <v>143</v>
      </c>
      <c r="B113" s="315">
        <f t="shared" ca="1" si="27"/>
        <v>0</v>
      </c>
      <c r="C113" s="272">
        <f t="shared" ca="1" si="27"/>
        <v>0</v>
      </c>
      <c r="D113" s="272">
        <f t="shared" ca="1" si="27"/>
        <v>0</v>
      </c>
      <c r="E113" s="316">
        <f t="shared" ca="1" si="27"/>
        <v>0</v>
      </c>
      <c r="F113" s="288"/>
      <c r="G113" s="279">
        <f t="shared" ca="1" si="28"/>
        <v>0</v>
      </c>
      <c r="H113" s="272">
        <f t="shared" ca="1" si="28"/>
        <v>0</v>
      </c>
      <c r="I113" s="272">
        <f t="shared" ca="1" si="28"/>
        <v>0</v>
      </c>
      <c r="J113" s="273">
        <f t="shared" ca="1" si="28"/>
        <v>0</v>
      </c>
      <c r="K113" s="288"/>
      <c r="L113" s="279">
        <f t="shared" ca="1" si="29"/>
        <v>0</v>
      </c>
      <c r="M113" s="272">
        <f t="shared" ca="1" si="29"/>
        <v>0</v>
      </c>
      <c r="N113" s="272">
        <f t="shared" ca="1" si="29"/>
        <v>0</v>
      </c>
      <c r="O113" s="273">
        <f t="shared" ca="1" si="29"/>
        <v>0</v>
      </c>
      <c r="P113" s="288"/>
      <c r="R113" s="422">
        <f t="shared" si="30"/>
        <v>360</v>
      </c>
      <c r="S113" s="422">
        <v>5</v>
      </c>
    </row>
    <row r="114" spans="1:19" ht="15" customHeight="1" x14ac:dyDescent="0.25">
      <c r="A114" s="511" t="s">
        <v>142</v>
      </c>
      <c r="B114" s="315">
        <f t="shared" ca="1" si="27"/>
        <v>0</v>
      </c>
      <c r="C114" s="272">
        <f t="shared" ca="1" si="27"/>
        <v>0</v>
      </c>
      <c r="D114" s="272">
        <f t="shared" ca="1" si="27"/>
        <v>0</v>
      </c>
      <c r="E114" s="316">
        <f t="shared" ca="1" si="27"/>
        <v>0</v>
      </c>
      <c r="F114" s="288"/>
      <c r="G114" s="279">
        <f t="shared" ca="1" si="28"/>
        <v>0</v>
      </c>
      <c r="H114" s="272">
        <f t="shared" ca="1" si="28"/>
        <v>0</v>
      </c>
      <c r="I114" s="272">
        <f t="shared" ca="1" si="28"/>
        <v>0</v>
      </c>
      <c r="J114" s="273">
        <f t="shared" ca="1" si="28"/>
        <v>0</v>
      </c>
      <c r="K114" s="288"/>
      <c r="L114" s="279">
        <f t="shared" ca="1" si="29"/>
        <v>0</v>
      </c>
      <c r="M114" s="272">
        <f t="shared" ca="1" si="29"/>
        <v>0</v>
      </c>
      <c r="N114" s="272">
        <f t="shared" ca="1" si="29"/>
        <v>0</v>
      </c>
      <c r="O114" s="273">
        <f t="shared" ca="1" si="29"/>
        <v>0</v>
      </c>
      <c r="P114" s="288"/>
      <c r="R114" s="422">
        <f t="shared" si="30"/>
        <v>365</v>
      </c>
      <c r="S114" s="422">
        <v>5</v>
      </c>
    </row>
    <row r="115" spans="1:19" ht="15" customHeight="1" x14ac:dyDescent="0.25">
      <c r="A115" s="511" t="s">
        <v>141</v>
      </c>
      <c r="B115" s="315">
        <f t="shared" ca="1" si="27"/>
        <v>0</v>
      </c>
      <c r="C115" s="272">
        <f t="shared" ca="1" si="27"/>
        <v>0</v>
      </c>
      <c r="D115" s="272">
        <f t="shared" ca="1" si="27"/>
        <v>0</v>
      </c>
      <c r="E115" s="316">
        <f t="shared" ca="1" si="27"/>
        <v>0</v>
      </c>
      <c r="F115" s="288"/>
      <c r="G115" s="279">
        <f t="shared" ca="1" si="28"/>
        <v>0</v>
      </c>
      <c r="H115" s="272">
        <f t="shared" ca="1" si="28"/>
        <v>0</v>
      </c>
      <c r="I115" s="272">
        <f t="shared" ca="1" si="28"/>
        <v>0</v>
      </c>
      <c r="J115" s="273">
        <f t="shared" ca="1" si="28"/>
        <v>0</v>
      </c>
      <c r="K115" s="288"/>
      <c r="L115" s="279">
        <f t="shared" ca="1" si="29"/>
        <v>0</v>
      </c>
      <c r="M115" s="272">
        <f t="shared" ca="1" si="29"/>
        <v>0</v>
      </c>
      <c r="N115" s="272">
        <f t="shared" ca="1" si="29"/>
        <v>0</v>
      </c>
      <c r="O115" s="273">
        <f t="shared" ca="1" si="29"/>
        <v>0</v>
      </c>
      <c r="P115" s="288"/>
      <c r="R115" s="422">
        <f t="shared" si="30"/>
        <v>370</v>
      </c>
      <c r="S115" s="422">
        <v>5</v>
      </c>
    </row>
    <row r="116" spans="1:19" ht="15" customHeight="1" x14ac:dyDescent="0.25">
      <c r="A116" s="511" t="s">
        <v>140</v>
      </c>
      <c r="B116" s="315">
        <f t="shared" ca="1" si="27"/>
        <v>0</v>
      </c>
      <c r="C116" s="272">
        <f t="shared" ca="1" si="27"/>
        <v>0</v>
      </c>
      <c r="D116" s="272">
        <f t="shared" ca="1" si="27"/>
        <v>0</v>
      </c>
      <c r="E116" s="316">
        <f t="shared" ca="1" si="27"/>
        <v>0</v>
      </c>
      <c r="F116" s="288"/>
      <c r="G116" s="279">
        <f t="shared" ca="1" si="28"/>
        <v>0</v>
      </c>
      <c r="H116" s="272">
        <f t="shared" ca="1" si="28"/>
        <v>0</v>
      </c>
      <c r="I116" s="272">
        <f t="shared" ca="1" si="28"/>
        <v>0</v>
      </c>
      <c r="J116" s="273">
        <f t="shared" ca="1" si="28"/>
        <v>0</v>
      </c>
      <c r="K116" s="288"/>
      <c r="L116" s="279">
        <f t="shared" ca="1" si="29"/>
        <v>0</v>
      </c>
      <c r="M116" s="272">
        <f t="shared" ca="1" si="29"/>
        <v>0</v>
      </c>
      <c r="N116" s="272">
        <f t="shared" ca="1" si="29"/>
        <v>0</v>
      </c>
      <c r="O116" s="273">
        <f t="shared" ca="1" si="29"/>
        <v>0</v>
      </c>
      <c r="P116" s="288"/>
      <c r="R116" s="422">
        <f t="shared" si="30"/>
        <v>375</v>
      </c>
      <c r="S116" s="422">
        <v>5</v>
      </c>
    </row>
    <row r="117" spans="1:19" ht="15" customHeight="1" x14ac:dyDescent="0.25">
      <c r="A117" s="511" t="s">
        <v>139</v>
      </c>
      <c r="B117" s="315">
        <f t="shared" ca="1" si="27"/>
        <v>0</v>
      </c>
      <c r="C117" s="272">
        <f t="shared" ca="1" si="27"/>
        <v>0</v>
      </c>
      <c r="D117" s="272">
        <f t="shared" ca="1" si="27"/>
        <v>0</v>
      </c>
      <c r="E117" s="316">
        <f t="shared" ca="1" si="27"/>
        <v>0</v>
      </c>
      <c r="F117" s="288"/>
      <c r="G117" s="279">
        <f t="shared" ca="1" si="28"/>
        <v>0</v>
      </c>
      <c r="H117" s="272">
        <f t="shared" ca="1" si="28"/>
        <v>0</v>
      </c>
      <c r="I117" s="272">
        <f t="shared" ca="1" si="28"/>
        <v>0</v>
      </c>
      <c r="J117" s="273">
        <f t="shared" ca="1" si="28"/>
        <v>0</v>
      </c>
      <c r="K117" s="288"/>
      <c r="L117" s="279">
        <f t="shared" ca="1" si="29"/>
        <v>0</v>
      </c>
      <c r="M117" s="272">
        <f t="shared" ca="1" si="29"/>
        <v>0</v>
      </c>
      <c r="N117" s="272">
        <f t="shared" ca="1" si="29"/>
        <v>0</v>
      </c>
      <c r="O117" s="273">
        <f t="shared" ca="1" si="29"/>
        <v>0</v>
      </c>
      <c r="P117" s="288"/>
      <c r="R117" s="422">
        <f t="shared" si="30"/>
        <v>380</v>
      </c>
      <c r="S117" s="422">
        <v>5</v>
      </c>
    </row>
    <row r="118" spans="1:19" ht="15" customHeight="1" x14ac:dyDescent="0.25">
      <c r="A118" s="511" t="s">
        <v>138</v>
      </c>
      <c r="B118" s="315">
        <f t="shared" ca="1" si="27"/>
        <v>0</v>
      </c>
      <c r="C118" s="272">
        <f t="shared" ca="1" si="27"/>
        <v>0</v>
      </c>
      <c r="D118" s="272">
        <f t="shared" ca="1" si="27"/>
        <v>0</v>
      </c>
      <c r="E118" s="316">
        <f t="shared" ca="1" si="27"/>
        <v>0</v>
      </c>
      <c r="F118" s="288"/>
      <c r="G118" s="279">
        <f t="shared" ca="1" si="28"/>
        <v>0</v>
      </c>
      <c r="H118" s="272">
        <f t="shared" ca="1" si="28"/>
        <v>0</v>
      </c>
      <c r="I118" s="272">
        <f t="shared" ca="1" si="28"/>
        <v>0</v>
      </c>
      <c r="J118" s="273">
        <f t="shared" ca="1" si="28"/>
        <v>0</v>
      </c>
      <c r="K118" s="288"/>
      <c r="L118" s="279">
        <f t="shared" ca="1" si="29"/>
        <v>0</v>
      </c>
      <c r="M118" s="272">
        <f t="shared" ca="1" si="29"/>
        <v>0</v>
      </c>
      <c r="N118" s="272">
        <f t="shared" ca="1" si="29"/>
        <v>0</v>
      </c>
      <c r="O118" s="273">
        <f t="shared" ca="1" si="29"/>
        <v>0</v>
      </c>
      <c r="P118" s="288"/>
      <c r="R118" s="422">
        <f t="shared" si="30"/>
        <v>385</v>
      </c>
      <c r="S118" s="422">
        <v>5</v>
      </c>
    </row>
    <row r="119" spans="1:19" ht="15" customHeight="1" x14ac:dyDescent="0.25">
      <c r="A119" s="511" t="s">
        <v>137</v>
      </c>
      <c r="B119" s="315">
        <f t="shared" ca="1" si="27"/>
        <v>0</v>
      </c>
      <c r="C119" s="272">
        <f t="shared" ca="1" si="27"/>
        <v>0</v>
      </c>
      <c r="D119" s="272">
        <f t="shared" ca="1" si="27"/>
        <v>0</v>
      </c>
      <c r="E119" s="316">
        <f t="shared" ca="1" si="27"/>
        <v>0</v>
      </c>
      <c r="F119" s="288"/>
      <c r="G119" s="279">
        <f t="shared" ca="1" si="28"/>
        <v>0</v>
      </c>
      <c r="H119" s="272">
        <f t="shared" ca="1" si="28"/>
        <v>0</v>
      </c>
      <c r="I119" s="272">
        <f t="shared" ca="1" si="28"/>
        <v>0</v>
      </c>
      <c r="J119" s="273">
        <f t="shared" ca="1" si="28"/>
        <v>0</v>
      </c>
      <c r="K119" s="288"/>
      <c r="L119" s="279">
        <f t="shared" ca="1" si="29"/>
        <v>0</v>
      </c>
      <c r="M119" s="272">
        <f t="shared" ca="1" si="29"/>
        <v>0</v>
      </c>
      <c r="N119" s="272">
        <f t="shared" ca="1" si="29"/>
        <v>0</v>
      </c>
      <c r="O119" s="273">
        <f t="shared" ca="1" si="29"/>
        <v>0</v>
      </c>
      <c r="P119" s="288"/>
      <c r="R119" s="422">
        <f t="shared" si="30"/>
        <v>390</v>
      </c>
      <c r="S119" s="422">
        <v>5</v>
      </c>
    </row>
    <row r="120" spans="1:19" ht="15" customHeight="1" x14ac:dyDescent="0.25">
      <c r="A120" s="511" t="s">
        <v>136</v>
      </c>
      <c r="B120" s="315">
        <f t="shared" ca="1" si="27"/>
        <v>0</v>
      </c>
      <c r="C120" s="272">
        <f t="shared" ca="1" si="27"/>
        <v>0</v>
      </c>
      <c r="D120" s="272">
        <f t="shared" ca="1" si="27"/>
        <v>0</v>
      </c>
      <c r="E120" s="316">
        <f t="shared" ca="1" si="27"/>
        <v>0</v>
      </c>
      <c r="F120" s="288"/>
      <c r="G120" s="279">
        <f t="shared" ca="1" si="28"/>
        <v>0</v>
      </c>
      <c r="H120" s="272">
        <f t="shared" ca="1" si="28"/>
        <v>0</v>
      </c>
      <c r="I120" s="272">
        <f t="shared" ca="1" si="28"/>
        <v>0</v>
      </c>
      <c r="J120" s="273">
        <f t="shared" ca="1" si="28"/>
        <v>0</v>
      </c>
      <c r="K120" s="288"/>
      <c r="L120" s="279">
        <f t="shared" ca="1" si="29"/>
        <v>0</v>
      </c>
      <c r="M120" s="272">
        <f t="shared" ca="1" si="29"/>
        <v>0</v>
      </c>
      <c r="N120" s="272">
        <f t="shared" ca="1" si="29"/>
        <v>0</v>
      </c>
      <c r="O120" s="273">
        <f t="shared" ca="1" si="29"/>
        <v>0</v>
      </c>
      <c r="P120" s="288"/>
      <c r="R120" s="422">
        <f t="shared" si="30"/>
        <v>395</v>
      </c>
      <c r="S120" s="422">
        <v>5</v>
      </c>
    </row>
    <row r="121" spans="1:19" ht="15" customHeight="1" x14ac:dyDescent="0.25">
      <c r="A121" s="511" t="s">
        <v>135</v>
      </c>
      <c r="B121" s="315">
        <f t="shared" ca="1" si="27"/>
        <v>0</v>
      </c>
      <c r="C121" s="272">
        <f t="shared" ca="1" si="27"/>
        <v>0</v>
      </c>
      <c r="D121" s="272">
        <f t="shared" ca="1" si="27"/>
        <v>0</v>
      </c>
      <c r="E121" s="316">
        <f t="shared" ca="1" si="27"/>
        <v>0</v>
      </c>
      <c r="F121" s="288"/>
      <c r="G121" s="279">
        <f t="shared" ca="1" si="28"/>
        <v>0</v>
      </c>
      <c r="H121" s="272">
        <f t="shared" ca="1" si="28"/>
        <v>0</v>
      </c>
      <c r="I121" s="272">
        <f t="shared" ca="1" si="28"/>
        <v>0</v>
      </c>
      <c r="J121" s="273">
        <f t="shared" ca="1" si="28"/>
        <v>0</v>
      </c>
      <c r="K121" s="288"/>
      <c r="L121" s="279">
        <f t="shared" ca="1" si="29"/>
        <v>0</v>
      </c>
      <c r="M121" s="272">
        <f t="shared" ca="1" si="29"/>
        <v>0</v>
      </c>
      <c r="N121" s="272">
        <f t="shared" ca="1" si="29"/>
        <v>0</v>
      </c>
      <c r="O121" s="273">
        <f t="shared" ca="1" si="29"/>
        <v>0</v>
      </c>
      <c r="P121" s="288"/>
      <c r="R121" s="422">
        <f t="shared" si="30"/>
        <v>400</v>
      </c>
      <c r="S121" s="422">
        <v>5</v>
      </c>
    </row>
    <row r="122" spans="1:19" ht="15" customHeight="1" x14ac:dyDescent="0.25">
      <c r="A122" s="332" t="s">
        <v>17</v>
      </c>
      <c r="B122" s="305"/>
      <c r="C122" s="305"/>
      <c r="D122" s="305"/>
      <c r="E122" s="305"/>
      <c r="F122" s="286"/>
      <c r="G122" s="305"/>
      <c r="H122" s="305"/>
      <c r="I122" s="305"/>
      <c r="J122" s="305"/>
      <c r="K122" s="286"/>
      <c r="L122" s="305"/>
      <c r="M122" s="305"/>
      <c r="N122" s="305"/>
      <c r="O122" s="305"/>
      <c r="P122" s="337"/>
      <c r="R122" s="422"/>
      <c r="S122" s="422"/>
    </row>
    <row r="123" spans="1:19" ht="15" customHeight="1" x14ac:dyDescent="0.25">
      <c r="A123" s="309" t="s">
        <v>146</v>
      </c>
      <c r="B123" s="317"/>
      <c r="C123" s="149"/>
      <c r="D123" s="149"/>
      <c r="E123" s="314"/>
      <c r="F123" s="301"/>
      <c r="G123" s="298"/>
      <c r="H123" s="149"/>
      <c r="I123" s="149"/>
      <c r="J123" s="293"/>
      <c r="K123" s="301"/>
      <c r="L123" s="298"/>
      <c r="M123" s="149"/>
      <c r="N123" s="149"/>
      <c r="O123" s="293"/>
      <c r="P123" s="301"/>
      <c r="R123" s="422"/>
      <c r="S123" s="422"/>
    </row>
    <row r="124" spans="1:19" ht="15" customHeight="1" x14ac:dyDescent="0.25">
      <c r="A124" s="511" t="s">
        <v>145</v>
      </c>
      <c r="B124" s="315">
        <f t="shared" ref="B124:E134" ca="1" si="31">ROUND(INDIRECT("'3.Прогноз.С корректировкой Таб7'!"&amp;B$1&amp;$R124),3)</f>
        <v>0</v>
      </c>
      <c r="C124" s="272">
        <f t="shared" ca="1" si="31"/>
        <v>0</v>
      </c>
      <c r="D124" s="272">
        <f t="shared" ca="1" si="31"/>
        <v>0</v>
      </c>
      <c r="E124" s="316">
        <f t="shared" ca="1" si="31"/>
        <v>0</v>
      </c>
      <c r="F124" s="288"/>
      <c r="G124" s="279">
        <f t="shared" ref="G124:J134" ca="1" si="32">ROUND(INDIRECT("'3.Прогноз.С корректировкой Таб7'!"&amp;G$1&amp;$R124),3)</f>
        <v>0</v>
      </c>
      <c r="H124" s="272">
        <f t="shared" ca="1" si="32"/>
        <v>0</v>
      </c>
      <c r="I124" s="272">
        <f t="shared" ca="1" si="32"/>
        <v>0</v>
      </c>
      <c r="J124" s="273">
        <f t="shared" ca="1" si="32"/>
        <v>0</v>
      </c>
      <c r="K124" s="288"/>
      <c r="L124" s="279">
        <f t="shared" ref="L124:O134" ca="1" si="33">ROUND(INDIRECT("'3.Прогноз.С корректировкой Таб7'!"&amp;L$1&amp;$R124),3)</f>
        <v>0</v>
      </c>
      <c r="M124" s="272">
        <f t="shared" ca="1" si="33"/>
        <v>0</v>
      </c>
      <c r="N124" s="272">
        <f t="shared" ca="1" si="33"/>
        <v>0</v>
      </c>
      <c r="O124" s="273">
        <f t="shared" ca="1" si="33"/>
        <v>0</v>
      </c>
      <c r="P124" s="288"/>
      <c r="R124" s="422">
        <v>406</v>
      </c>
      <c r="S124" s="422"/>
    </row>
    <row r="125" spans="1:19" ht="15" customHeight="1" x14ac:dyDescent="0.25">
      <c r="A125" s="511" t="s">
        <v>144</v>
      </c>
      <c r="B125" s="315">
        <f t="shared" ca="1" si="31"/>
        <v>0</v>
      </c>
      <c r="C125" s="272">
        <f t="shared" ca="1" si="31"/>
        <v>0</v>
      </c>
      <c r="D125" s="272">
        <f t="shared" ca="1" si="31"/>
        <v>0</v>
      </c>
      <c r="E125" s="316">
        <f t="shared" ca="1" si="31"/>
        <v>0</v>
      </c>
      <c r="F125" s="288"/>
      <c r="G125" s="279">
        <f t="shared" ca="1" si="32"/>
        <v>0</v>
      </c>
      <c r="H125" s="272">
        <f t="shared" ca="1" si="32"/>
        <v>0</v>
      </c>
      <c r="I125" s="272">
        <f t="shared" ca="1" si="32"/>
        <v>0</v>
      </c>
      <c r="J125" s="273">
        <f t="shared" ca="1" si="32"/>
        <v>0</v>
      </c>
      <c r="K125" s="288"/>
      <c r="L125" s="279">
        <f t="shared" ca="1" si="33"/>
        <v>0</v>
      </c>
      <c r="M125" s="272">
        <f t="shared" ca="1" si="33"/>
        <v>0</v>
      </c>
      <c r="N125" s="272">
        <f t="shared" ca="1" si="33"/>
        <v>0</v>
      </c>
      <c r="O125" s="273">
        <f t="shared" ca="1" si="33"/>
        <v>0</v>
      </c>
      <c r="P125" s="288"/>
      <c r="R125" s="422">
        <f t="shared" ref="R125:R134" si="34">R124+S125</f>
        <v>408</v>
      </c>
      <c r="S125" s="422">
        <v>2</v>
      </c>
    </row>
    <row r="126" spans="1:19" ht="15" customHeight="1" x14ac:dyDescent="0.25">
      <c r="A126" s="511" t="s">
        <v>143</v>
      </c>
      <c r="B126" s="315">
        <f t="shared" ca="1" si="31"/>
        <v>0</v>
      </c>
      <c r="C126" s="272">
        <f t="shared" ca="1" si="31"/>
        <v>0.03</v>
      </c>
      <c r="D126" s="272">
        <f t="shared" ca="1" si="31"/>
        <v>0.17899999999999999</v>
      </c>
      <c r="E126" s="316">
        <f t="shared" ca="1" si="31"/>
        <v>0.09</v>
      </c>
      <c r="F126" s="288"/>
      <c r="G126" s="279">
        <f t="shared" ca="1" si="32"/>
        <v>0</v>
      </c>
      <c r="H126" s="272">
        <f t="shared" ca="1" si="32"/>
        <v>2.8000000000000001E-2</v>
      </c>
      <c r="I126" s="272">
        <f t="shared" ca="1" si="32"/>
        <v>0.16600000000000001</v>
      </c>
      <c r="J126" s="273">
        <f t="shared" ca="1" si="32"/>
        <v>8.3000000000000004E-2</v>
      </c>
      <c r="K126" s="288"/>
      <c r="L126" s="279">
        <f t="shared" ca="1" si="33"/>
        <v>0</v>
      </c>
      <c r="M126" s="272">
        <f t="shared" ca="1" si="33"/>
        <v>2.8000000000000001E-2</v>
      </c>
      <c r="N126" s="272">
        <f t="shared" ca="1" si="33"/>
        <v>0.16400000000000001</v>
      </c>
      <c r="O126" s="273">
        <f t="shared" ca="1" si="33"/>
        <v>8.2000000000000003E-2</v>
      </c>
      <c r="P126" s="288"/>
      <c r="R126" s="422">
        <f t="shared" si="34"/>
        <v>410</v>
      </c>
      <c r="S126" s="422">
        <v>2</v>
      </c>
    </row>
    <row r="127" spans="1:19" ht="15" customHeight="1" x14ac:dyDescent="0.25">
      <c r="A127" s="511" t="s">
        <v>142</v>
      </c>
      <c r="B127" s="315">
        <f t="shared" ca="1" si="31"/>
        <v>0</v>
      </c>
      <c r="C127" s="272">
        <f t="shared" ca="1" si="31"/>
        <v>0</v>
      </c>
      <c r="D127" s="272">
        <f t="shared" ca="1" si="31"/>
        <v>0</v>
      </c>
      <c r="E127" s="316">
        <f t="shared" ca="1" si="31"/>
        <v>0</v>
      </c>
      <c r="F127" s="288"/>
      <c r="G127" s="279">
        <f t="shared" ca="1" si="32"/>
        <v>0</v>
      </c>
      <c r="H127" s="272">
        <f t="shared" ca="1" si="32"/>
        <v>0</v>
      </c>
      <c r="I127" s="272">
        <f t="shared" ca="1" si="32"/>
        <v>0</v>
      </c>
      <c r="J127" s="273">
        <f t="shared" ca="1" si="32"/>
        <v>0</v>
      </c>
      <c r="K127" s="288"/>
      <c r="L127" s="279">
        <f t="shared" ca="1" si="33"/>
        <v>0</v>
      </c>
      <c r="M127" s="272">
        <f t="shared" ca="1" si="33"/>
        <v>0</v>
      </c>
      <c r="N127" s="272">
        <f t="shared" ca="1" si="33"/>
        <v>0</v>
      </c>
      <c r="O127" s="273">
        <f t="shared" ca="1" si="33"/>
        <v>0</v>
      </c>
      <c r="P127" s="288"/>
      <c r="R127" s="422">
        <f t="shared" si="34"/>
        <v>412</v>
      </c>
      <c r="S127" s="422">
        <v>2</v>
      </c>
    </row>
    <row r="128" spans="1:19" ht="15" customHeight="1" x14ac:dyDescent="0.25">
      <c r="A128" s="511" t="s">
        <v>141</v>
      </c>
      <c r="B128" s="315">
        <f t="shared" ca="1" si="31"/>
        <v>0</v>
      </c>
      <c r="C128" s="272">
        <f t="shared" ca="1" si="31"/>
        <v>0</v>
      </c>
      <c r="D128" s="272">
        <f t="shared" ca="1" si="31"/>
        <v>0</v>
      </c>
      <c r="E128" s="316">
        <f t="shared" ca="1" si="31"/>
        <v>0</v>
      </c>
      <c r="F128" s="288"/>
      <c r="G128" s="279">
        <f t="shared" ca="1" si="32"/>
        <v>0</v>
      </c>
      <c r="H128" s="272">
        <f t="shared" ca="1" si="32"/>
        <v>0</v>
      </c>
      <c r="I128" s="272">
        <f t="shared" ca="1" si="32"/>
        <v>0</v>
      </c>
      <c r="J128" s="273">
        <f t="shared" ca="1" si="32"/>
        <v>0</v>
      </c>
      <c r="K128" s="288"/>
      <c r="L128" s="279">
        <f t="shared" ca="1" si="33"/>
        <v>0</v>
      </c>
      <c r="M128" s="272">
        <f t="shared" ca="1" si="33"/>
        <v>0</v>
      </c>
      <c r="N128" s="272">
        <f t="shared" ca="1" si="33"/>
        <v>0</v>
      </c>
      <c r="O128" s="273">
        <f t="shared" ca="1" si="33"/>
        <v>0</v>
      </c>
      <c r="P128" s="288"/>
      <c r="R128" s="422">
        <f t="shared" si="34"/>
        <v>414</v>
      </c>
      <c r="S128" s="422">
        <v>2</v>
      </c>
    </row>
    <row r="129" spans="1:19" ht="15" customHeight="1" x14ac:dyDescent="0.25">
      <c r="A129" s="511" t="s">
        <v>140</v>
      </c>
      <c r="B129" s="315">
        <f t="shared" ca="1" si="31"/>
        <v>0</v>
      </c>
      <c r="C129" s="272">
        <f t="shared" ca="1" si="31"/>
        <v>0</v>
      </c>
      <c r="D129" s="272">
        <f t="shared" ca="1" si="31"/>
        <v>0</v>
      </c>
      <c r="E129" s="316">
        <f t="shared" ca="1" si="31"/>
        <v>0</v>
      </c>
      <c r="F129" s="288"/>
      <c r="G129" s="279">
        <f t="shared" ca="1" si="32"/>
        <v>0</v>
      </c>
      <c r="H129" s="272">
        <f t="shared" ca="1" si="32"/>
        <v>0</v>
      </c>
      <c r="I129" s="272">
        <f t="shared" ca="1" si="32"/>
        <v>0</v>
      </c>
      <c r="J129" s="273">
        <f t="shared" ca="1" si="32"/>
        <v>0</v>
      </c>
      <c r="K129" s="288"/>
      <c r="L129" s="279">
        <f t="shared" ca="1" si="33"/>
        <v>0</v>
      </c>
      <c r="M129" s="272">
        <f t="shared" ca="1" si="33"/>
        <v>0</v>
      </c>
      <c r="N129" s="272">
        <f t="shared" ca="1" si="33"/>
        <v>0</v>
      </c>
      <c r="O129" s="273">
        <f t="shared" ca="1" si="33"/>
        <v>0</v>
      </c>
      <c r="P129" s="288"/>
      <c r="R129" s="422">
        <f t="shared" si="34"/>
        <v>416</v>
      </c>
      <c r="S129" s="422">
        <v>2</v>
      </c>
    </row>
    <row r="130" spans="1:19" ht="15" customHeight="1" x14ac:dyDescent="0.25">
      <c r="A130" s="511" t="s">
        <v>139</v>
      </c>
      <c r="B130" s="315">
        <f t="shared" ca="1" si="31"/>
        <v>0</v>
      </c>
      <c r="C130" s="272">
        <f t="shared" ca="1" si="31"/>
        <v>0</v>
      </c>
      <c r="D130" s="272">
        <f t="shared" ca="1" si="31"/>
        <v>0</v>
      </c>
      <c r="E130" s="316">
        <f t="shared" ca="1" si="31"/>
        <v>0</v>
      </c>
      <c r="F130" s="288"/>
      <c r="G130" s="279">
        <f t="shared" ca="1" si="32"/>
        <v>0</v>
      </c>
      <c r="H130" s="272">
        <f t="shared" ca="1" si="32"/>
        <v>0</v>
      </c>
      <c r="I130" s="272">
        <f t="shared" ca="1" si="32"/>
        <v>0</v>
      </c>
      <c r="J130" s="273">
        <f t="shared" ca="1" si="32"/>
        <v>0</v>
      </c>
      <c r="K130" s="288"/>
      <c r="L130" s="279">
        <f t="shared" ca="1" si="33"/>
        <v>0</v>
      </c>
      <c r="M130" s="272">
        <f t="shared" ca="1" si="33"/>
        <v>0</v>
      </c>
      <c r="N130" s="272">
        <f t="shared" ca="1" si="33"/>
        <v>0</v>
      </c>
      <c r="O130" s="273">
        <f t="shared" ca="1" si="33"/>
        <v>0</v>
      </c>
      <c r="P130" s="288"/>
      <c r="R130" s="422">
        <f t="shared" si="34"/>
        <v>418</v>
      </c>
      <c r="S130" s="422">
        <v>2</v>
      </c>
    </row>
    <row r="131" spans="1:19" ht="15" customHeight="1" x14ac:dyDescent="0.25">
      <c r="A131" s="511" t="s">
        <v>138</v>
      </c>
      <c r="B131" s="315">
        <f t="shared" ca="1" si="31"/>
        <v>0</v>
      </c>
      <c r="C131" s="272">
        <f t="shared" ca="1" si="31"/>
        <v>0.10100000000000001</v>
      </c>
      <c r="D131" s="272">
        <f t="shared" ca="1" si="31"/>
        <v>0.185</v>
      </c>
      <c r="E131" s="316">
        <f t="shared" ca="1" si="31"/>
        <v>0.215</v>
      </c>
      <c r="F131" s="288"/>
      <c r="G131" s="279">
        <f t="shared" ca="1" si="32"/>
        <v>0</v>
      </c>
      <c r="H131" s="272">
        <f t="shared" ca="1" si="32"/>
        <v>0.105</v>
      </c>
      <c r="I131" s="272">
        <f t="shared" ca="1" si="32"/>
        <v>0.19400000000000001</v>
      </c>
      <c r="J131" s="273">
        <f t="shared" ca="1" si="32"/>
        <v>0.22500000000000001</v>
      </c>
      <c r="K131" s="288"/>
      <c r="L131" s="279">
        <f t="shared" ca="1" si="33"/>
        <v>0</v>
      </c>
      <c r="M131" s="272">
        <f t="shared" ca="1" si="33"/>
        <v>0.106</v>
      </c>
      <c r="N131" s="272">
        <f t="shared" ca="1" si="33"/>
        <v>0.19500000000000001</v>
      </c>
      <c r="O131" s="273">
        <f t="shared" ca="1" si="33"/>
        <v>0.22700000000000001</v>
      </c>
      <c r="P131" s="288"/>
      <c r="R131" s="422">
        <f t="shared" si="34"/>
        <v>420</v>
      </c>
      <c r="S131" s="422">
        <v>2</v>
      </c>
    </row>
    <row r="132" spans="1:19" ht="15" customHeight="1" x14ac:dyDescent="0.25">
      <c r="A132" s="511" t="s">
        <v>137</v>
      </c>
      <c r="B132" s="315">
        <f t="shared" ca="1" si="31"/>
        <v>0</v>
      </c>
      <c r="C132" s="272">
        <f t="shared" ca="1" si="31"/>
        <v>0</v>
      </c>
      <c r="D132" s="272">
        <f t="shared" ca="1" si="31"/>
        <v>0</v>
      </c>
      <c r="E132" s="316">
        <f t="shared" ca="1" si="31"/>
        <v>0</v>
      </c>
      <c r="F132" s="288"/>
      <c r="G132" s="279">
        <f t="shared" ca="1" si="32"/>
        <v>0</v>
      </c>
      <c r="H132" s="272">
        <f t="shared" ca="1" si="32"/>
        <v>0</v>
      </c>
      <c r="I132" s="272">
        <f t="shared" ca="1" si="32"/>
        <v>0</v>
      </c>
      <c r="J132" s="273">
        <f t="shared" ca="1" si="32"/>
        <v>0</v>
      </c>
      <c r="K132" s="288"/>
      <c r="L132" s="279">
        <f t="shared" ca="1" si="33"/>
        <v>0</v>
      </c>
      <c r="M132" s="272">
        <f t="shared" ca="1" si="33"/>
        <v>0</v>
      </c>
      <c r="N132" s="272">
        <f t="shared" ca="1" si="33"/>
        <v>0</v>
      </c>
      <c r="O132" s="273">
        <f t="shared" ca="1" si="33"/>
        <v>0</v>
      </c>
      <c r="P132" s="288"/>
      <c r="R132" s="422">
        <f t="shared" si="34"/>
        <v>422</v>
      </c>
      <c r="S132" s="422">
        <v>2</v>
      </c>
    </row>
    <row r="133" spans="1:19" ht="15" customHeight="1" x14ac:dyDescent="0.25">
      <c r="A133" s="511" t="s">
        <v>136</v>
      </c>
      <c r="B133" s="315">
        <f t="shared" ca="1" si="31"/>
        <v>0</v>
      </c>
      <c r="C133" s="272">
        <f t="shared" ca="1" si="31"/>
        <v>0</v>
      </c>
      <c r="D133" s="272">
        <f t="shared" ca="1" si="31"/>
        <v>0</v>
      </c>
      <c r="E133" s="316">
        <f t="shared" ca="1" si="31"/>
        <v>0</v>
      </c>
      <c r="F133" s="288"/>
      <c r="G133" s="279">
        <f t="shared" ca="1" si="32"/>
        <v>0</v>
      </c>
      <c r="H133" s="272">
        <f t="shared" ca="1" si="32"/>
        <v>0</v>
      </c>
      <c r="I133" s="272">
        <f t="shared" ca="1" si="32"/>
        <v>0</v>
      </c>
      <c r="J133" s="273">
        <f t="shared" ca="1" si="32"/>
        <v>0</v>
      </c>
      <c r="K133" s="288"/>
      <c r="L133" s="279">
        <f t="shared" ca="1" si="33"/>
        <v>0</v>
      </c>
      <c r="M133" s="272">
        <f t="shared" ca="1" si="33"/>
        <v>0</v>
      </c>
      <c r="N133" s="272">
        <f t="shared" ca="1" si="33"/>
        <v>0</v>
      </c>
      <c r="O133" s="273">
        <f t="shared" ca="1" si="33"/>
        <v>0</v>
      </c>
      <c r="P133" s="288"/>
      <c r="R133" s="422">
        <f t="shared" si="34"/>
        <v>424</v>
      </c>
      <c r="S133" s="422">
        <v>2</v>
      </c>
    </row>
    <row r="134" spans="1:19" ht="15" customHeight="1" x14ac:dyDescent="0.25">
      <c r="A134" s="511" t="s">
        <v>135</v>
      </c>
      <c r="B134" s="315">
        <f t="shared" ca="1" si="31"/>
        <v>0</v>
      </c>
      <c r="C134" s="272">
        <f t="shared" ca="1" si="31"/>
        <v>0</v>
      </c>
      <c r="D134" s="272">
        <f t="shared" ca="1" si="31"/>
        <v>0</v>
      </c>
      <c r="E134" s="316">
        <f t="shared" ca="1" si="31"/>
        <v>0</v>
      </c>
      <c r="F134" s="288"/>
      <c r="G134" s="279">
        <f t="shared" ca="1" si="32"/>
        <v>0</v>
      </c>
      <c r="H134" s="272">
        <f t="shared" ca="1" si="32"/>
        <v>0</v>
      </c>
      <c r="I134" s="272">
        <f t="shared" ca="1" si="32"/>
        <v>0</v>
      </c>
      <c r="J134" s="273">
        <f t="shared" ca="1" si="32"/>
        <v>0</v>
      </c>
      <c r="K134" s="288"/>
      <c r="L134" s="279">
        <f t="shared" ca="1" si="33"/>
        <v>0</v>
      </c>
      <c r="M134" s="272">
        <f t="shared" ca="1" si="33"/>
        <v>0</v>
      </c>
      <c r="N134" s="272">
        <f t="shared" ca="1" si="33"/>
        <v>0</v>
      </c>
      <c r="O134" s="273">
        <f t="shared" ca="1" si="33"/>
        <v>0</v>
      </c>
      <c r="P134" s="288"/>
      <c r="R134" s="422">
        <f t="shared" si="34"/>
        <v>426</v>
      </c>
      <c r="S134" s="422">
        <v>2</v>
      </c>
    </row>
    <row r="135" spans="1:19" ht="15" customHeight="1" x14ac:dyDescent="0.25">
      <c r="A135" s="332" t="s">
        <v>149</v>
      </c>
      <c r="B135" s="305"/>
      <c r="C135" s="305"/>
      <c r="D135" s="305"/>
      <c r="E135" s="305"/>
      <c r="F135" s="286"/>
      <c r="G135" s="305"/>
      <c r="H135" s="305"/>
      <c r="I135" s="305"/>
      <c r="J135" s="305"/>
      <c r="K135" s="286"/>
      <c r="L135" s="305"/>
      <c r="M135" s="305"/>
      <c r="N135" s="305"/>
      <c r="O135" s="305"/>
      <c r="P135" s="337"/>
      <c r="R135" s="422"/>
      <c r="S135" s="422"/>
    </row>
    <row r="136" spans="1:19" ht="15" customHeight="1" x14ac:dyDescent="0.25">
      <c r="A136" s="309" t="s">
        <v>146</v>
      </c>
      <c r="B136" s="317"/>
      <c r="C136" s="149"/>
      <c r="D136" s="149"/>
      <c r="E136" s="314"/>
      <c r="F136" s="301"/>
      <c r="G136" s="298"/>
      <c r="H136" s="149"/>
      <c r="I136" s="149"/>
      <c r="J136" s="293"/>
      <c r="K136" s="301"/>
      <c r="L136" s="298"/>
      <c r="M136" s="149"/>
      <c r="N136" s="149"/>
      <c r="O136" s="293"/>
      <c r="P136" s="301"/>
      <c r="R136" s="422"/>
      <c r="S136" s="422"/>
    </row>
    <row r="137" spans="1:19" ht="15" customHeight="1" x14ac:dyDescent="0.25">
      <c r="A137" s="511" t="s">
        <v>145</v>
      </c>
      <c r="B137" s="315">
        <f t="shared" ref="B137:E147" ca="1" si="35">ROUND(INDIRECT("'3.Прогноз.С корректировкой Таб7'!"&amp;B$1&amp;$R137),3)</f>
        <v>8.7309999999999999</v>
      </c>
      <c r="C137" s="272">
        <f t="shared" ca="1" si="35"/>
        <v>49.252000000000002</v>
      </c>
      <c r="D137" s="272">
        <f t="shared" ca="1" si="35"/>
        <v>21.01</v>
      </c>
      <c r="E137" s="316">
        <f t="shared" ca="1" si="35"/>
        <v>39.659999999999997</v>
      </c>
      <c r="F137" s="288"/>
      <c r="G137" s="279">
        <f t="shared" ref="G137:J147" ca="1" si="36">ROUND(INDIRECT("'3.Прогноз.С корректировкой Таб7'!"&amp;G$1&amp;$R137),3)</f>
        <v>3.7959999999999998</v>
      </c>
      <c r="H137" s="272">
        <f t="shared" ca="1" si="36"/>
        <v>49.237000000000002</v>
      </c>
      <c r="I137" s="272">
        <f t="shared" ca="1" si="36"/>
        <v>20.140999999999998</v>
      </c>
      <c r="J137" s="273">
        <f t="shared" ca="1" si="36"/>
        <v>39.027999999999999</v>
      </c>
      <c r="K137" s="288"/>
      <c r="L137" s="279">
        <f t="shared" ref="L137:O147" ca="1" si="37">ROUND(INDIRECT("'3.Прогноз.С корректировкой Таб7'!"&amp;L$1&amp;$R137),3)</f>
        <v>3.4969999999999999</v>
      </c>
      <c r="M137" s="272">
        <f t="shared" ca="1" si="37"/>
        <v>48.962000000000003</v>
      </c>
      <c r="N137" s="272">
        <f t="shared" ca="1" si="37"/>
        <v>19.966999999999999</v>
      </c>
      <c r="O137" s="273">
        <f t="shared" ca="1" si="37"/>
        <v>41.74</v>
      </c>
      <c r="P137" s="288"/>
      <c r="R137" s="422">
        <v>429</v>
      </c>
      <c r="S137" s="422"/>
    </row>
    <row r="138" spans="1:19" ht="15" customHeight="1" x14ac:dyDescent="0.25">
      <c r="A138" s="511" t="s">
        <v>144</v>
      </c>
      <c r="B138" s="315">
        <f t="shared" ca="1" si="35"/>
        <v>0</v>
      </c>
      <c r="C138" s="272">
        <f t="shared" ca="1" si="35"/>
        <v>5.7649999999999997</v>
      </c>
      <c r="D138" s="272">
        <f t="shared" ca="1" si="35"/>
        <v>1.498</v>
      </c>
      <c r="E138" s="316">
        <f t="shared" ca="1" si="35"/>
        <v>22.251999999999999</v>
      </c>
      <c r="F138" s="288"/>
      <c r="G138" s="279">
        <f t="shared" ca="1" si="36"/>
        <v>0</v>
      </c>
      <c r="H138" s="272">
        <f t="shared" ca="1" si="36"/>
        <v>5.7649999999999997</v>
      </c>
      <c r="I138" s="272">
        <f t="shared" ca="1" si="36"/>
        <v>1.498</v>
      </c>
      <c r="J138" s="273">
        <f t="shared" ca="1" si="36"/>
        <v>22.253</v>
      </c>
      <c r="K138" s="288"/>
      <c r="L138" s="279">
        <f t="shared" ca="1" si="37"/>
        <v>0</v>
      </c>
      <c r="M138" s="272">
        <f t="shared" ca="1" si="37"/>
        <v>5.64</v>
      </c>
      <c r="N138" s="272">
        <f t="shared" ca="1" si="37"/>
        <v>1.423</v>
      </c>
      <c r="O138" s="273">
        <f t="shared" ca="1" si="37"/>
        <v>22.137</v>
      </c>
      <c r="P138" s="288"/>
      <c r="R138" s="422">
        <f t="shared" ref="R138:R147" si="38">R137+S138</f>
        <v>432</v>
      </c>
      <c r="S138" s="422">
        <v>3</v>
      </c>
    </row>
    <row r="139" spans="1:19" ht="15" customHeight="1" x14ac:dyDescent="0.25">
      <c r="A139" s="511" t="s">
        <v>143</v>
      </c>
      <c r="B139" s="315">
        <f t="shared" ca="1" si="35"/>
        <v>110.39700000000001</v>
      </c>
      <c r="C139" s="272">
        <f t="shared" ca="1" si="35"/>
        <v>35.265999999999998</v>
      </c>
      <c r="D139" s="272">
        <f t="shared" ca="1" si="35"/>
        <v>42.646000000000001</v>
      </c>
      <c r="E139" s="316">
        <f t="shared" ca="1" si="35"/>
        <v>16.477</v>
      </c>
      <c r="F139" s="288"/>
      <c r="G139" s="279">
        <f t="shared" ca="1" si="36"/>
        <v>102.001</v>
      </c>
      <c r="H139" s="272">
        <f t="shared" ca="1" si="36"/>
        <v>35.267000000000003</v>
      </c>
      <c r="I139" s="272">
        <f t="shared" ca="1" si="36"/>
        <v>42.177</v>
      </c>
      <c r="J139" s="273">
        <f t="shared" ca="1" si="36"/>
        <v>16.477</v>
      </c>
      <c r="K139" s="288"/>
      <c r="L139" s="279">
        <f t="shared" ca="1" si="37"/>
        <v>102.001</v>
      </c>
      <c r="M139" s="272">
        <f t="shared" ca="1" si="37"/>
        <v>35.267000000000003</v>
      </c>
      <c r="N139" s="272">
        <f t="shared" ca="1" si="37"/>
        <v>42.179000000000002</v>
      </c>
      <c r="O139" s="273">
        <f t="shared" ca="1" si="37"/>
        <v>16.477</v>
      </c>
      <c r="P139" s="288"/>
      <c r="R139" s="422">
        <f t="shared" si="38"/>
        <v>435</v>
      </c>
      <c r="S139" s="422">
        <v>3</v>
      </c>
    </row>
    <row r="140" spans="1:19" ht="15" customHeight="1" x14ac:dyDescent="0.25">
      <c r="A140" s="511" t="s">
        <v>142</v>
      </c>
      <c r="B140" s="315">
        <f t="shared" ca="1" si="35"/>
        <v>73</v>
      </c>
      <c r="C140" s="272">
        <f t="shared" ca="1" si="35"/>
        <v>5</v>
      </c>
      <c r="D140" s="272">
        <f t="shared" ca="1" si="35"/>
        <v>13.3</v>
      </c>
      <c r="E140" s="316">
        <f t="shared" ca="1" si="35"/>
        <v>4.2960000000000003</v>
      </c>
      <c r="F140" s="288"/>
      <c r="G140" s="279">
        <f t="shared" ca="1" si="36"/>
        <v>73</v>
      </c>
      <c r="H140" s="272">
        <f t="shared" ca="1" si="36"/>
        <v>0</v>
      </c>
      <c r="I140" s="272">
        <f t="shared" ca="1" si="36"/>
        <v>13.852</v>
      </c>
      <c r="J140" s="273">
        <f t="shared" ca="1" si="36"/>
        <v>6.6630000000000003</v>
      </c>
      <c r="K140" s="288"/>
      <c r="L140" s="279">
        <f t="shared" ca="1" si="37"/>
        <v>73</v>
      </c>
      <c r="M140" s="272">
        <f t="shared" ca="1" si="37"/>
        <v>0</v>
      </c>
      <c r="N140" s="272">
        <f t="shared" ca="1" si="37"/>
        <v>13.852</v>
      </c>
      <c r="O140" s="273">
        <f t="shared" ca="1" si="37"/>
        <v>6.6630000000000003</v>
      </c>
      <c r="P140" s="288"/>
      <c r="R140" s="422">
        <f t="shared" si="38"/>
        <v>438</v>
      </c>
      <c r="S140" s="422">
        <v>3</v>
      </c>
    </row>
    <row r="141" spans="1:19" ht="15" customHeight="1" x14ac:dyDescent="0.25">
      <c r="A141" s="511" t="s">
        <v>141</v>
      </c>
      <c r="B141" s="315">
        <f t="shared" ca="1" si="35"/>
        <v>0</v>
      </c>
      <c r="C141" s="272">
        <f t="shared" ca="1" si="35"/>
        <v>0</v>
      </c>
      <c r="D141" s="272">
        <f t="shared" ca="1" si="35"/>
        <v>0</v>
      </c>
      <c r="E141" s="316">
        <f t="shared" ca="1" si="35"/>
        <v>0</v>
      </c>
      <c r="F141" s="288"/>
      <c r="G141" s="279">
        <f t="shared" ca="1" si="36"/>
        <v>0</v>
      </c>
      <c r="H141" s="272">
        <f t="shared" ca="1" si="36"/>
        <v>0</v>
      </c>
      <c r="I141" s="272">
        <f t="shared" ca="1" si="36"/>
        <v>0</v>
      </c>
      <c r="J141" s="273">
        <f t="shared" ca="1" si="36"/>
        <v>0</v>
      </c>
      <c r="K141" s="288"/>
      <c r="L141" s="279">
        <f t="shared" ca="1" si="37"/>
        <v>0</v>
      </c>
      <c r="M141" s="272">
        <f t="shared" ca="1" si="37"/>
        <v>0</v>
      </c>
      <c r="N141" s="272">
        <f t="shared" ca="1" si="37"/>
        <v>0</v>
      </c>
      <c r="O141" s="273">
        <f t="shared" ca="1" si="37"/>
        <v>0</v>
      </c>
      <c r="P141" s="288"/>
      <c r="R141" s="422">
        <f t="shared" si="38"/>
        <v>441</v>
      </c>
      <c r="S141" s="422">
        <v>3</v>
      </c>
    </row>
    <row r="142" spans="1:19" ht="15" customHeight="1" x14ac:dyDescent="0.25">
      <c r="A142" s="511" t="s">
        <v>140</v>
      </c>
      <c r="B142" s="315">
        <f t="shared" ca="1" si="35"/>
        <v>0</v>
      </c>
      <c r="C142" s="272">
        <f t="shared" ca="1" si="35"/>
        <v>0</v>
      </c>
      <c r="D142" s="272">
        <f t="shared" ca="1" si="35"/>
        <v>0</v>
      </c>
      <c r="E142" s="316">
        <f t="shared" ca="1" si="35"/>
        <v>0</v>
      </c>
      <c r="F142" s="288"/>
      <c r="G142" s="279">
        <f t="shared" ca="1" si="36"/>
        <v>0</v>
      </c>
      <c r="H142" s="272">
        <f t="shared" ca="1" si="36"/>
        <v>0</v>
      </c>
      <c r="I142" s="272">
        <f t="shared" ca="1" si="36"/>
        <v>0</v>
      </c>
      <c r="J142" s="273">
        <f t="shared" ca="1" si="36"/>
        <v>0</v>
      </c>
      <c r="K142" s="288"/>
      <c r="L142" s="279">
        <f t="shared" ca="1" si="37"/>
        <v>0</v>
      </c>
      <c r="M142" s="272">
        <f t="shared" ca="1" si="37"/>
        <v>0</v>
      </c>
      <c r="N142" s="272">
        <f t="shared" ca="1" si="37"/>
        <v>0</v>
      </c>
      <c r="O142" s="273">
        <f t="shared" ca="1" si="37"/>
        <v>0</v>
      </c>
      <c r="P142" s="288"/>
      <c r="R142" s="422">
        <f t="shared" si="38"/>
        <v>444</v>
      </c>
      <c r="S142" s="422">
        <v>3</v>
      </c>
    </row>
    <row r="143" spans="1:19" ht="15" customHeight="1" x14ac:dyDescent="0.25">
      <c r="A143" s="511" t="s">
        <v>139</v>
      </c>
      <c r="B143" s="315">
        <f t="shared" ca="1" si="35"/>
        <v>0</v>
      </c>
      <c r="C143" s="272">
        <f t="shared" ca="1" si="35"/>
        <v>0</v>
      </c>
      <c r="D143" s="272">
        <f t="shared" ca="1" si="35"/>
        <v>0</v>
      </c>
      <c r="E143" s="316">
        <f t="shared" ca="1" si="35"/>
        <v>0</v>
      </c>
      <c r="F143" s="288"/>
      <c r="G143" s="279">
        <f t="shared" ca="1" si="36"/>
        <v>0</v>
      </c>
      <c r="H143" s="272">
        <f t="shared" ca="1" si="36"/>
        <v>0</v>
      </c>
      <c r="I143" s="272">
        <f t="shared" ca="1" si="36"/>
        <v>0</v>
      </c>
      <c r="J143" s="273">
        <f t="shared" ca="1" si="36"/>
        <v>0</v>
      </c>
      <c r="K143" s="288"/>
      <c r="L143" s="279">
        <f t="shared" ca="1" si="37"/>
        <v>0</v>
      </c>
      <c r="M143" s="272">
        <f t="shared" ca="1" si="37"/>
        <v>0</v>
      </c>
      <c r="N143" s="272">
        <f t="shared" ca="1" si="37"/>
        <v>0</v>
      </c>
      <c r="O143" s="273">
        <f t="shared" ca="1" si="37"/>
        <v>0</v>
      </c>
      <c r="P143" s="288"/>
      <c r="R143" s="422">
        <f t="shared" si="38"/>
        <v>447</v>
      </c>
      <c r="S143" s="422">
        <v>3</v>
      </c>
    </row>
    <row r="144" spans="1:19" ht="15" customHeight="1" x14ac:dyDescent="0.25">
      <c r="A144" s="511" t="s">
        <v>138</v>
      </c>
      <c r="B144" s="315">
        <f t="shared" ca="1" si="35"/>
        <v>7.351</v>
      </c>
      <c r="C144" s="272">
        <f t="shared" ca="1" si="35"/>
        <v>0</v>
      </c>
      <c r="D144" s="272">
        <f t="shared" ca="1" si="35"/>
        <v>20.04</v>
      </c>
      <c r="E144" s="316">
        <f t="shared" ca="1" si="35"/>
        <v>9.0879999999999992</v>
      </c>
      <c r="F144" s="288"/>
      <c r="G144" s="279">
        <f t="shared" ca="1" si="36"/>
        <v>8.7609999999999992</v>
      </c>
      <c r="H144" s="272">
        <f t="shared" ca="1" si="36"/>
        <v>0</v>
      </c>
      <c r="I144" s="272">
        <f t="shared" ca="1" si="36"/>
        <v>18.366</v>
      </c>
      <c r="J144" s="273">
        <f t="shared" ca="1" si="36"/>
        <v>9.3520000000000003</v>
      </c>
      <c r="K144" s="288"/>
      <c r="L144" s="279">
        <f t="shared" ca="1" si="37"/>
        <v>7.07</v>
      </c>
      <c r="M144" s="272">
        <f t="shared" ca="1" si="37"/>
        <v>0</v>
      </c>
      <c r="N144" s="272">
        <f t="shared" ca="1" si="37"/>
        <v>17.701000000000001</v>
      </c>
      <c r="O144" s="273">
        <f t="shared" ca="1" si="37"/>
        <v>9.0869999999999997</v>
      </c>
      <c r="P144" s="288"/>
      <c r="R144" s="422">
        <f t="shared" si="38"/>
        <v>450</v>
      </c>
      <c r="S144" s="422">
        <v>3</v>
      </c>
    </row>
    <row r="145" spans="1:19" ht="15" customHeight="1" x14ac:dyDescent="0.25">
      <c r="A145" s="511" t="s">
        <v>137</v>
      </c>
      <c r="B145" s="315">
        <f t="shared" ca="1" si="35"/>
        <v>0</v>
      </c>
      <c r="C145" s="272">
        <f t="shared" ca="1" si="35"/>
        <v>0</v>
      </c>
      <c r="D145" s="272">
        <f t="shared" ca="1" si="35"/>
        <v>0</v>
      </c>
      <c r="E145" s="316">
        <f t="shared" ca="1" si="35"/>
        <v>0</v>
      </c>
      <c r="F145" s="288"/>
      <c r="G145" s="279">
        <f t="shared" ca="1" si="36"/>
        <v>0</v>
      </c>
      <c r="H145" s="272">
        <f t="shared" ca="1" si="36"/>
        <v>0</v>
      </c>
      <c r="I145" s="272">
        <f t="shared" ca="1" si="36"/>
        <v>0</v>
      </c>
      <c r="J145" s="273">
        <f t="shared" ca="1" si="36"/>
        <v>0</v>
      </c>
      <c r="K145" s="288"/>
      <c r="L145" s="279">
        <f t="shared" ca="1" si="37"/>
        <v>0</v>
      </c>
      <c r="M145" s="272">
        <f t="shared" ca="1" si="37"/>
        <v>0</v>
      </c>
      <c r="N145" s="272">
        <f t="shared" ca="1" si="37"/>
        <v>0</v>
      </c>
      <c r="O145" s="273">
        <f t="shared" ca="1" si="37"/>
        <v>0</v>
      </c>
      <c r="P145" s="288"/>
      <c r="R145" s="422">
        <f t="shared" si="38"/>
        <v>453</v>
      </c>
      <c r="S145" s="422">
        <v>3</v>
      </c>
    </row>
    <row r="146" spans="1:19" ht="15" customHeight="1" x14ac:dyDescent="0.25">
      <c r="A146" s="511" t="s">
        <v>136</v>
      </c>
      <c r="B146" s="315">
        <f t="shared" ca="1" si="35"/>
        <v>0.03</v>
      </c>
      <c r="C146" s="272">
        <f t="shared" ca="1" si="35"/>
        <v>0</v>
      </c>
      <c r="D146" s="272">
        <f t="shared" ca="1" si="35"/>
        <v>0.25</v>
      </c>
      <c r="E146" s="316">
        <f t="shared" ca="1" si="35"/>
        <v>0.1</v>
      </c>
      <c r="F146" s="288"/>
      <c r="G146" s="279">
        <f t="shared" ca="1" si="36"/>
        <v>0.03</v>
      </c>
      <c r="H146" s="272">
        <f t="shared" ca="1" si="36"/>
        <v>0</v>
      </c>
      <c r="I146" s="272">
        <f t="shared" ca="1" si="36"/>
        <v>0.25</v>
      </c>
      <c r="J146" s="273">
        <f t="shared" ca="1" si="36"/>
        <v>0.1</v>
      </c>
      <c r="K146" s="288"/>
      <c r="L146" s="279">
        <f t="shared" ca="1" si="37"/>
        <v>0.03</v>
      </c>
      <c r="M146" s="272">
        <f t="shared" ca="1" si="37"/>
        <v>0</v>
      </c>
      <c r="N146" s="272">
        <f t="shared" ca="1" si="37"/>
        <v>0.25</v>
      </c>
      <c r="O146" s="273">
        <f t="shared" ca="1" si="37"/>
        <v>0.1</v>
      </c>
      <c r="P146" s="288"/>
      <c r="R146" s="422">
        <f t="shared" si="38"/>
        <v>456</v>
      </c>
      <c r="S146" s="422">
        <v>3</v>
      </c>
    </row>
    <row r="147" spans="1:19" ht="15" customHeight="1" x14ac:dyDescent="0.25">
      <c r="A147" s="511" t="s">
        <v>135</v>
      </c>
      <c r="B147" s="315">
        <f t="shared" ca="1" si="35"/>
        <v>0.36599999999999999</v>
      </c>
      <c r="C147" s="272">
        <f t="shared" ca="1" si="35"/>
        <v>0</v>
      </c>
      <c r="D147" s="272">
        <f t="shared" ca="1" si="35"/>
        <v>0.44600000000000001</v>
      </c>
      <c r="E147" s="316">
        <f t="shared" ca="1" si="35"/>
        <v>0.67200000000000004</v>
      </c>
      <c r="F147" s="288"/>
      <c r="G147" s="279">
        <f t="shared" ca="1" si="36"/>
        <v>0.90200000000000002</v>
      </c>
      <c r="H147" s="272">
        <f t="shared" ca="1" si="36"/>
        <v>0</v>
      </c>
      <c r="I147" s="272">
        <f t="shared" ca="1" si="36"/>
        <v>0.58199999999999996</v>
      </c>
      <c r="J147" s="273">
        <f t="shared" ca="1" si="36"/>
        <v>0</v>
      </c>
      <c r="K147" s="288"/>
      <c r="L147" s="279">
        <f t="shared" ca="1" si="37"/>
        <v>0.90200000000000002</v>
      </c>
      <c r="M147" s="272">
        <f t="shared" ca="1" si="37"/>
        <v>0</v>
      </c>
      <c r="N147" s="272">
        <f t="shared" ca="1" si="37"/>
        <v>0.58199999999999996</v>
      </c>
      <c r="O147" s="273">
        <f t="shared" ca="1" si="37"/>
        <v>0</v>
      </c>
      <c r="P147" s="288"/>
      <c r="R147" s="422">
        <f t="shared" si="38"/>
        <v>459</v>
      </c>
      <c r="S147" s="422">
        <v>3</v>
      </c>
    </row>
    <row r="148" spans="1:19" ht="15" customHeight="1" x14ac:dyDescent="0.25">
      <c r="A148" s="332" t="s">
        <v>18</v>
      </c>
      <c r="B148" s="305"/>
      <c r="C148" s="305"/>
      <c r="D148" s="305"/>
      <c r="E148" s="305"/>
      <c r="F148" s="286"/>
      <c r="G148" s="305"/>
      <c r="H148" s="305"/>
      <c r="I148" s="305"/>
      <c r="J148" s="305"/>
      <c r="K148" s="286"/>
      <c r="L148" s="305"/>
      <c r="M148" s="305"/>
      <c r="N148" s="305"/>
      <c r="O148" s="305"/>
      <c r="P148" s="337"/>
      <c r="R148" s="422"/>
      <c r="S148" s="422"/>
    </row>
    <row r="149" spans="1:19" ht="15" customHeight="1" x14ac:dyDescent="0.25">
      <c r="A149" s="309" t="s">
        <v>146</v>
      </c>
      <c r="B149" s="313"/>
      <c r="C149" s="149"/>
      <c r="D149" s="149"/>
      <c r="E149" s="320"/>
      <c r="F149" s="301"/>
      <c r="G149" s="297"/>
      <c r="H149" s="149"/>
      <c r="I149" s="149"/>
      <c r="J149" s="294"/>
      <c r="K149" s="301"/>
      <c r="L149" s="297"/>
      <c r="M149" s="149"/>
      <c r="N149" s="149"/>
      <c r="O149" s="294"/>
      <c r="P149" s="301"/>
      <c r="R149" s="422"/>
      <c r="S149" s="422"/>
    </row>
    <row r="150" spans="1:19" ht="15" customHeight="1" x14ac:dyDescent="0.25">
      <c r="A150" s="511" t="s">
        <v>145</v>
      </c>
      <c r="B150" s="315">
        <f t="shared" ref="B150:E160" ca="1" si="39">ROUND(INDIRECT("'3.Прогноз.С корректировкой Таб7'!"&amp;B$1&amp;$R150),3)</f>
        <v>0</v>
      </c>
      <c r="C150" s="272">
        <f t="shared" ca="1" si="39"/>
        <v>0</v>
      </c>
      <c r="D150" s="272">
        <f t="shared" ca="1" si="39"/>
        <v>0</v>
      </c>
      <c r="E150" s="316">
        <f t="shared" ca="1" si="39"/>
        <v>0</v>
      </c>
      <c r="F150" s="288"/>
      <c r="G150" s="279">
        <f t="shared" ref="G150:J160" ca="1" si="40">ROUND(INDIRECT("'3.Прогноз.С корректировкой Таб7'!"&amp;G$1&amp;$R150),3)</f>
        <v>0</v>
      </c>
      <c r="H150" s="272">
        <f t="shared" ca="1" si="40"/>
        <v>0</v>
      </c>
      <c r="I150" s="272">
        <f t="shared" ca="1" si="40"/>
        <v>0</v>
      </c>
      <c r="J150" s="273">
        <f t="shared" ca="1" si="40"/>
        <v>0</v>
      </c>
      <c r="K150" s="288"/>
      <c r="L150" s="279">
        <f t="shared" ref="L150:O160" ca="1" si="41">ROUND(INDIRECT("'3.Прогноз.С корректировкой Таб7'!"&amp;L$1&amp;$R150),3)</f>
        <v>0</v>
      </c>
      <c r="M150" s="272">
        <f t="shared" ca="1" si="41"/>
        <v>0</v>
      </c>
      <c r="N150" s="272">
        <f t="shared" ca="1" si="41"/>
        <v>0</v>
      </c>
      <c r="O150" s="273">
        <f t="shared" ca="1" si="41"/>
        <v>0</v>
      </c>
      <c r="P150" s="288"/>
      <c r="R150" s="422">
        <v>463</v>
      </c>
      <c r="S150" s="422"/>
    </row>
    <row r="151" spans="1:19" ht="15" customHeight="1" x14ac:dyDescent="0.25">
      <c r="A151" s="511" t="s">
        <v>144</v>
      </c>
      <c r="B151" s="315">
        <f t="shared" ca="1" si="39"/>
        <v>0</v>
      </c>
      <c r="C151" s="272">
        <f t="shared" ca="1" si="39"/>
        <v>0</v>
      </c>
      <c r="D151" s="272">
        <f t="shared" ca="1" si="39"/>
        <v>0</v>
      </c>
      <c r="E151" s="316">
        <f t="shared" ca="1" si="39"/>
        <v>0</v>
      </c>
      <c r="F151" s="288"/>
      <c r="G151" s="279">
        <f t="shared" ca="1" si="40"/>
        <v>0</v>
      </c>
      <c r="H151" s="272">
        <f t="shared" ca="1" si="40"/>
        <v>0</v>
      </c>
      <c r="I151" s="272">
        <f t="shared" ca="1" si="40"/>
        <v>0</v>
      </c>
      <c r="J151" s="273">
        <f t="shared" ca="1" si="40"/>
        <v>0</v>
      </c>
      <c r="K151" s="288"/>
      <c r="L151" s="279">
        <f t="shared" ca="1" si="41"/>
        <v>0</v>
      </c>
      <c r="M151" s="272">
        <f t="shared" ca="1" si="41"/>
        <v>0</v>
      </c>
      <c r="N151" s="272">
        <f t="shared" ca="1" si="41"/>
        <v>0</v>
      </c>
      <c r="O151" s="273">
        <f t="shared" ca="1" si="41"/>
        <v>0</v>
      </c>
      <c r="P151" s="288"/>
      <c r="R151" s="422">
        <f t="shared" ref="R151:R160" si="42">R150+S151</f>
        <v>466</v>
      </c>
      <c r="S151" s="422">
        <v>3</v>
      </c>
    </row>
    <row r="152" spans="1:19" ht="15" customHeight="1" x14ac:dyDescent="0.25">
      <c r="A152" s="511" t="s">
        <v>143</v>
      </c>
      <c r="B152" s="315">
        <f t="shared" ca="1" si="39"/>
        <v>0</v>
      </c>
      <c r="C152" s="272">
        <f t="shared" ca="1" si="39"/>
        <v>0</v>
      </c>
      <c r="D152" s="272">
        <f t="shared" ca="1" si="39"/>
        <v>0</v>
      </c>
      <c r="E152" s="316">
        <f t="shared" ca="1" si="39"/>
        <v>0</v>
      </c>
      <c r="F152" s="288"/>
      <c r="G152" s="279">
        <f t="shared" ca="1" si="40"/>
        <v>0</v>
      </c>
      <c r="H152" s="272">
        <f t="shared" ca="1" si="40"/>
        <v>0</v>
      </c>
      <c r="I152" s="272">
        <f t="shared" ca="1" si="40"/>
        <v>0</v>
      </c>
      <c r="J152" s="273">
        <f t="shared" ca="1" si="40"/>
        <v>0</v>
      </c>
      <c r="K152" s="288"/>
      <c r="L152" s="279">
        <f t="shared" ca="1" si="41"/>
        <v>0</v>
      </c>
      <c r="M152" s="272">
        <f t="shared" ca="1" si="41"/>
        <v>0</v>
      </c>
      <c r="N152" s="272">
        <f t="shared" ca="1" si="41"/>
        <v>0</v>
      </c>
      <c r="O152" s="273">
        <f t="shared" ca="1" si="41"/>
        <v>0</v>
      </c>
      <c r="P152" s="288"/>
      <c r="R152" s="422">
        <f t="shared" si="42"/>
        <v>469</v>
      </c>
      <c r="S152" s="422">
        <v>3</v>
      </c>
    </row>
    <row r="153" spans="1:19" ht="15" customHeight="1" x14ac:dyDescent="0.25">
      <c r="A153" s="511" t="s">
        <v>142</v>
      </c>
      <c r="B153" s="315">
        <f t="shared" ca="1" si="39"/>
        <v>0</v>
      </c>
      <c r="C153" s="272">
        <f t="shared" ca="1" si="39"/>
        <v>0</v>
      </c>
      <c r="D153" s="272">
        <f t="shared" ca="1" si="39"/>
        <v>0</v>
      </c>
      <c r="E153" s="316">
        <f t="shared" ca="1" si="39"/>
        <v>0</v>
      </c>
      <c r="F153" s="288"/>
      <c r="G153" s="279">
        <f t="shared" ca="1" si="40"/>
        <v>0</v>
      </c>
      <c r="H153" s="272">
        <f t="shared" ca="1" si="40"/>
        <v>0</v>
      </c>
      <c r="I153" s="272">
        <f t="shared" ca="1" si="40"/>
        <v>0</v>
      </c>
      <c r="J153" s="273">
        <f t="shared" ca="1" si="40"/>
        <v>0</v>
      </c>
      <c r="K153" s="288"/>
      <c r="L153" s="279">
        <f t="shared" ca="1" si="41"/>
        <v>0</v>
      </c>
      <c r="M153" s="272">
        <f t="shared" ca="1" si="41"/>
        <v>0</v>
      </c>
      <c r="N153" s="272">
        <f t="shared" ca="1" si="41"/>
        <v>0</v>
      </c>
      <c r="O153" s="273">
        <f t="shared" ca="1" si="41"/>
        <v>0</v>
      </c>
      <c r="P153" s="288"/>
      <c r="R153" s="422">
        <f t="shared" si="42"/>
        <v>472</v>
      </c>
      <c r="S153" s="422">
        <v>3</v>
      </c>
    </row>
    <row r="154" spans="1:19" ht="15" customHeight="1" x14ac:dyDescent="0.25">
      <c r="A154" s="511" t="s">
        <v>141</v>
      </c>
      <c r="B154" s="315">
        <f t="shared" ca="1" si="39"/>
        <v>0</v>
      </c>
      <c r="C154" s="272">
        <f t="shared" ca="1" si="39"/>
        <v>0</v>
      </c>
      <c r="D154" s="272">
        <f t="shared" ca="1" si="39"/>
        <v>0</v>
      </c>
      <c r="E154" s="316">
        <f t="shared" ca="1" si="39"/>
        <v>0</v>
      </c>
      <c r="F154" s="288"/>
      <c r="G154" s="279">
        <f t="shared" ca="1" si="40"/>
        <v>0</v>
      </c>
      <c r="H154" s="272">
        <f t="shared" ca="1" si="40"/>
        <v>0</v>
      </c>
      <c r="I154" s="272">
        <f t="shared" ca="1" si="40"/>
        <v>0</v>
      </c>
      <c r="J154" s="273">
        <f t="shared" ca="1" si="40"/>
        <v>0</v>
      </c>
      <c r="K154" s="288"/>
      <c r="L154" s="279">
        <f t="shared" ca="1" si="41"/>
        <v>0</v>
      </c>
      <c r="M154" s="272">
        <f t="shared" ca="1" si="41"/>
        <v>0</v>
      </c>
      <c r="N154" s="272">
        <f t="shared" ca="1" si="41"/>
        <v>0</v>
      </c>
      <c r="O154" s="273">
        <f t="shared" ca="1" si="41"/>
        <v>0</v>
      </c>
      <c r="P154" s="288"/>
      <c r="R154" s="422">
        <f t="shared" si="42"/>
        <v>475</v>
      </c>
      <c r="S154" s="422">
        <v>3</v>
      </c>
    </row>
    <row r="155" spans="1:19" ht="15" customHeight="1" x14ac:dyDescent="0.25">
      <c r="A155" s="511" t="s">
        <v>140</v>
      </c>
      <c r="B155" s="315">
        <f t="shared" ca="1" si="39"/>
        <v>0</v>
      </c>
      <c r="C155" s="272">
        <f t="shared" ca="1" si="39"/>
        <v>0</v>
      </c>
      <c r="D155" s="272">
        <f t="shared" ca="1" si="39"/>
        <v>0</v>
      </c>
      <c r="E155" s="316">
        <f t="shared" ca="1" si="39"/>
        <v>0</v>
      </c>
      <c r="F155" s="288"/>
      <c r="G155" s="279">
        <f t="shared" ca="1" si="40"/>
        <v>0</v>
      </c>
      <c r="H155" s="272">
        <f t="shared" ca="1" si="40"/>
        <v>0</v>
      </c>
      <c r="I155" s="272">
        <f t="shared" ca="1" si="40"/>
        <v>0</v>
      </c>
      <c r="J155" s="273">
        <f t="shared" ca="1" si="40"/>
        <v>0</v>
      </c>
      <c r="K155" s="288"/>
      <c r="L155" s="279">
        <f t="shared" ca="1" si="41"/>
        <v>0</v>
      </c>
      <c r="M155" s="272">
        <f t="shared" ca="1" si="41"/>
        <v>0</v>
      </c>
      <c r="N155" s="272">
        <f t="shared" ca="1" si="41"/>
        <v>0</v>
      </c>
      <c r="O155" s="273">
        <f t="shared" ca="1" si="41"/>
        <v>0</v>
      </c>
      <c r="P155" s="288"/>
      <c r="R155" s="422">
        <f t="shared" si="42"/>
        <v>478</v>
      </c>
      <c r="S155" s="422">
        <v>3</v>
      </c>
    </row>
    <row r="156" spans="1:19" ht="15" customHeight="1" x14ac:dyDescent="0.25">
      <c r="A156" s="511" t="s">
        <v>139</v>
      </c>
      <c r="B156" s="315">
        <f t="shared" ca="1" si="39"/>
        <v>0</v>
      </c>
      <c r="C156" s="272">
        <f t="shared" ca="1" si="39"/>
        <v>0</v>
      </c>
      <c r="D156" s="272">
        <f t="shared" ca="1" si="39"/>
        <v>0</v>
      </c>
      <c r="E156" s="316">
        <f t="shared" ca="1" si="39"/>
        <v>0</v>
      </c>
      <c r="F156" s="288"/>
      <c r="G156" s="279">
        <f t="shared" ca="1" si="40"/>
        <v>0</v>
      </c>
      <c r="H156" s="272">
        <f t="shared" ca="1" si="40"/>
        <v>0</v>
      </c>
      <c r="I156" s="272">
        <f t="shared" ca="1" si="40"/>
        <v>0</v>
      </c>
      <c r="J156" s="273">
        <f t="shared" ca="1" si="40"/>
        <v>0</v>
      </c>
      <c r="K156" s="288"/>
      <c r="L156" s="279">
        <f t="shared" ca="1" si="41"/>
        <v>0</v>
      </c>
      <c r="M156" s="272">
        <f t="shared" ca="1" si="41"/>
        <v>0</v>
      </c>
      <c r="N156" s="272">
        <f t="shared" ca="1" si="41"/>
        <v>0</v>
      </c>
      <c r="O156" s="273">
        <f t="shared" ca="1" si="41"/>
        <v>0</v>
      </c>
      <c r="P156" s="288"/>
      <c r="R156" s="422">
        <f t="shared" si="42"/>
        <v>481</v>
      </c>
      <c r="S156" s="422">
        <v>3</v>
      </c>
    </row>
    <row r="157" spans="1:19" ht="15" customHeight="1" x14ac:dyDescent="0.25">
      <c r="A157" s="511" t="s">
        <v>138</v>
      </c>
      <c r="B157" s="315">
        <f t="shared" ca="1" si="39"/>
        <v>0</v>
      </c>
      <c r="C157" s="272">
        <f t="shared" ca="1" si="39"/>
        <v>0</v>
      </c>
      <c r="D157" s="272">
        <f t="shared" ca="1" si="39"/>
        <v>0</v>
      </c>
      <c r="E157" s="316">
        <f t="shared" ca="1" si="39"/>
        <v>0</v>
      </c>
      <c r="F157" s="288"/>
      <c r="G157" s="279">
        <f t="shared" ca="1" si="40"/>
        <v>0</v>
      </c>
      <c r="H157" s="272">
        <f t="shared" ca="1" si="40"/>
        <v>0</v>
      </c>
      <c r="I157" s="272">
        <f t="shared" ca="1" si="40"/>
        <v>0</v>
      </c>
      <c r="J157" s="273">
        <f t="shared" ca="1" si="40"/>
        <v>0</v>
      </c>
      <c r="K157" s="288"/>
      <c r="L157" s="279">
        <f t="shared" ca="1" si="41"/>
        <v>0</v>
      </c>
      <c r="M157" s="272">
        <f t="shared" ca="1" si="41"/>
        <v>0</v>
      </c>
      <c r="N157" s="272">
        <f t="shared" ca="1" si="41"/>
        <v>0</v>
      </c>
      <c r="O157" s="273">
        <f t="shared" ca="1" si="41"/>
        <v>0</v>
      </c>
      <c r="P157" s="288"/>
      <c r="R157" s="422">
        <f t="shared" si="42"/>
        <v>484</v>
      </c>
      <c r="S157" s="422">
        <v>3</v>
      </c>
    </row>
    <row r="158" spans="1:19" ht="15" customHeight="1" x14ac:dyDescent="0.25">
      <c r="A158" s="511" t="s">
        <v>137</v>
      </c>
      <c r="B158" s="315">
        <f t="shared" ca="1" si="39"/>
        <v>0</v>
      </c>
      <c r="C158" s="272">
        <f t="shared" ca="1" si="39"/>
        <v>0</v>
      </c>
      <c r="D158" s="272">
        <f t="shared" ca="1" si="39"/>
        <v>0</v>
      </c>
      <c r="E158" s="316">
        <f t="shared" ca="1" si="39"/>
        <v>0</v>
      </c>
      <c r="F158" s="288"/>
      <c r="G158" s="279">
        <f t="shared" ca="1" si="40"/>
        <v>0</v>
      </c>
      <c r="H158" s="272">
        <f t="shared" ca="1" si="40"/>
        <v>0</v>
      </c>
      <c r="I158" s="272">
        <f t="shared" ca="1" si="40"/>
        <v>0</v>
      </c>
      <c r="J158" s="273">
        <f t="shared" ca="1" si="40"/>
        <v>0</v>
      </c>
      <c r="K158" s="288"/>
      <c r="L158" s="279">
        <f t="shared" ca="1" si="41"/>
        <v>0</v>
      </c>
      <c r="M158" s="272">
        <f t="shared" ca="1" si="41"/>
        <v>0</v>
      </c>
      <c r="N158" s="272">
        <f t="shared" ca="1" si="41"/>
        <v>0</v>
      </c>
      <c r="O158" s="273">
        <f t="shared" ca="1" si="41"/>
        <v>0</v>
      </c>
      <c r="P158" s="288"/>
      <c r="R158" s="422">
        <f t="shared" si="42"/>
        <v>487</v>
      </c>
      <c r="S158" s="422">
        <v>3</v>
      </c>
    </row>
    <row r="159" spans="1:19" ht="15" customHeight="1" x14ac:dyDescent="0.25">
      <c r="A159" s="511" t="s">
        <v>136</v>
      </c>
      <c r="B159" s="315">
        <f t="shared" ca="1" si="39"/>
        <v>0</v>
      </c>
      <c r="C159" s="272">
        <f t="shared" ca="1" si="39"/>
        <v>0</v>
      </c>
      <c r="D159" s="272">
        <f t="shared" ca="1" si="39"/>
        <v>0</v>
      </c>
      <c r="E159" s="316">
        <f t="shared" ca="1" si="39"/>
        <v>0</v>
      </c>
      <c r="F159" s="288"/>
      <c r="G159" s="279">
        <f t="shared" ca="1" si="40"/>
        <v>0</v>
      </c>
      <c r="H159" s="272">
        <f t="shared" ca="1" si="40"/>
        <v>0</v>
      </c>
      <c r="I159" s="272">
        <f t="shared" ca="1" si="40"/>
        <v>0</v>
      </c>
      <c r="J159" s="273">
        <f t="shared" ca="1" si="40"/>
        <v>0</v>
      </c>
      <c r="K159" s="288"/>
      <c r="L159" s="279">
        <f t="shared" ca="1" si="41"/>
        <v>0</v>
      </c>
      <c r="M159" s="272">
        <f t="shared" ca="1" si="41"/>
        <v>0</v>
      </c>
      <c r="N159" s="272">
        <f t="shared" ca="1" si="41"/>
        <v>0</v>
      </c>
      <c r="O159" s="273">
        <f t="shared" ca="1" si="41"/>
        <v>0</v>
      </c>
      <c r="P159" s="288"/>
      <c r="R159" s="422">
        <f t="shared" si="42"/>
        <v>490</v>
      </c>
      <c r="S159" s="422">
        <v>3</v>
      </c>
    </row>
    <row r="160" spans="1:19" ht="15" customHeight="1" x14ac:dyDescent="0.25">
      <c r="A160" s="511" t="s">
        <v>135</v>
      </c>
      <c r="B160" s="315">
        <f t="shared" ca="1" si="39"/>
        <v>0</v>
      </c>
      <c r="C160" s="272">
        <f t="shared" ca="1" si="39"/>
        <v>0</v>
      </c>
      <c r="D160" s="272">
        <f t="shared" ca="1" si="39"/>
        <v>0</v>
      </c>
      <c r="E160" s="316">
        <f t="shared" ca="1" si="39"/>
        <v>0</v>
      </c>
      <c r="F160" s="288"/>
      <c r="G160" s="279">
        <f t="shared" ca="1" si="40"/>
        <v>0</v>
      </c>
      <c r="H160" s="272">
        <f t="shared" ca="1" si="40"/>
        <v>0</v>
      </c>
      <c r="I160" s="272">
        <f t="shared" ca="1" si="40"/>
        <v>0</v>
      </c>
      <c r="J160" s="273">
        <f t="shared" ca="1" si="40"/>
        <v>0</v>
      </c>
      <c r="K160" s="288"/>
      <c r="L160" s="279">
        <f t="shared" ca="1" si="41"/>
        <v>0</v>
      </c>
      <c r="M160" s="272">
        <f t="shared" ca="1" si="41"/>
        <v>0</v>
      </c>
      <c r="N160" s="272">
        <f t="shared" ca="1" si="41"/>
        <v>0</v>
      </c>
      <c r="O160" s="273">
        <f t="shared" ca="1" si="41"/>
        <v>0</v>
      </c>
      <c r="P160" s="288"/>
      <c r="R160" s="422">
        <f t="shared" si="42"/>
        <v>493</v>
      </c>
      <c r="S160" s="422">
        <v>3</v>
      </c>
    </row>
    <row r="161" spans="1:19" ht="15" customHeight="1" x14ac:dyDescent="0.25">
      <c r="A161" s="332" t="s">
        <v>148</v>
      </c>
      <c r="B161" s="305"/>
      <c r="C161" s="305"/>
      <c r="D161" s="305"/>
      <c r="E161" s="305"/>
      <c r="F161" s="286"/>
      <c r="G161" s="305"/>
      <c r="H161" s="305"/>
      <c r="I161" s="305"/>
      <c r="J161" s="305"/>
      <c r="K161" s="286"/>
      <c r="L161" s="305"/>
      <c r="M161" s="305"/>
      <c r="N161" s="305"/>
      <c r="O161" s="305"/>
      <c r="P161" s="337"/>
      <c r="R161" s="422"/>
      <c r="S161" s="422"/>
    </row>
    <row r="162" spans="1:19" ht="15" customHeight="1" x14ac:dyDescent="0.25">
      <c r="A162" s="309" t="s">
        <v>146</v>
      </c>
      <c r="B162" s="317"/>
      <c r="C162" s="147"/>
      <c r="D162" s="147"/>
      <c r="E162" s="314"/>
      <c r="F162" s="300"/>
      <c r="G162" s="298"/>
      <c r="H162" s="147"/>
      <c r="I162" s="147"/>
      <c r="J162" s="292"/>
      <c r="K162" s="300"/>
      <c r="L162" s="298"/>
      <c r="M162" s="147"/>
      <c r="N162" s="147"/>
      <c r="O162" s="292"/>
      <c r="P162" s="300"/>
      <c r="R162" s="422"/>
      <c r="S162" s="422"/>
    </row>
    <row r="163" spans="1:19" ht="15" customHeight="1" x14ac:dyDescent="0.25">
      <c r="A163" s="511" t="s">
        <v>145</v>
      </c>
      <c r="B163" s="321"/>
      <c r="C163" s="141"/>
      <c r="D163" s="141"/>
      <c r="E163" s="322"/>
      <c r="F163" s="302"/>
      <c r="G163" s="281"/>
      <c r="H163" s="141"/>
      <c r="I163" s="141"/>
      <c r="J163" s="275"/>
      <c r="K163" s="302"/>
      <c r="L163" s="281"/>
      <c r="M163" s="141"/>
      <c r="N163" s="141"/>
      <c r="O163" s="275"/>
      <c r="P163" s="302"/>
      <c r="R163" s="422"/>
      <c r="S163" s="422"/>
    </row>
    <row r="164" spans="1:19" ht="15" customHeight="1" x14ac:dyDescent="0.25">
      <c r="A164" s="511" t="s">
        <v>144</v>
      </c>
      <c r="B164" s="321"/>
      <c r="C164" s="141"/>
      <c r="D164" s="141"/>
      <c r="E164" s="322"/>
      <c r="F164" s="289"/>
      <c r="G164" s="281"/>
      <c r="H164" s="141"/>
      <c r="I164" s="141"/>
      <c r="J164" s="275"/>
      <c r="K164" s="289"/>
      <c r="L164" s="281"/>
      <c r="M164" s="141"/>
      <c r="N164" s="141"/>
      <c r="O164" s="275"/>
      <c r="P164" s="289"/>
      <c r="R164" s="422"/>
      <c r="S164" s="422"/>
    </row>
    <row r="165" spans="1:19" ht="15" customHeight="1" x14ac:dyDescent="0.25">
      <c r="A165" s="511" t="s">
        <v>143</v>
      </c>
      <c r="B165" s="321"/>
      <c r="C165" s="141"/>
      <c r="D165" s="141"/>
      <c r="E165" s="322"/>
      <c r="F165" s="289"/>
      <c r="G165" s="281"/>
      <c r="H165" s="141"/>
      <c r="I165" s="141"/>
      <c r="J165" s="275"/>
      <c r="K165" s="289"/>
      <c r="L165" s="281"/>
      <c r="M165" s="141"/>
      <c r="N165" s="141"/>
      <c r="O165" s="275"/>
      <c r="P165" s="289"/>
      <c r="R165" s="422"/>
      <c r="S165" s="422"/>
    </row>
    <row r="166" spans="1:19" ht="15" customHeight="1" x14ac:dyDescent="0.25">
      <c r="A166" s="511" t="s">
        <v>142</v>
      </c>
      <c r="B166" s="321"/>
      <c r="C166" s="141"/>
      <c r="D166" s="141"/>
      <c r="E166" s="322"/>
      <c r="F166" s="289"/>
      <c r="G166" s="281"/>
      <c r="H166" s="141"/>
      <c r="I166" s="141"/>
      <c r="J166" s="275"/>
      <c r="K166" s="289"/>
      <c r="L166" s="281"/>
      <c r="M166" s="141"/>
      <c r="N166" s="141"/>
      <c r="O166" s="275"/>
      <c r="P166" s="289"/>
      <c r="R166" s="422"/>
      <c r="S166" s="422"/>
    </row>
    <row r="167" spans="1:19" ht="15" customHeight="1" x14ac:dyDescent="0.25">
      <c r="A167" s="511" t="s">
        <v>141</v>
      </c>
      <c r="B167" s="321"/>
      <c r="C167" s="141"/>
      <c r="D167" s="141"/>
      <c r="E167" s="322"/>
      <c r="F167" s="289"/>
      <c r="G167" s="281"/>
      <c r="H167" s="141"/>
      <c r="I167" s="141"/>
      <c r="J167" s="275"/>
      <c r="K167" s="289"/>
      <c r="L167" s="281"/>
      <c r="M167" s="141"/>
      <c r="N167" s="141"/>
      <c r="O167" s="275"/>
      <c r="P167" s="289"/>
      <c r="R167" s="422"/>
      <c r="S167" s="422"/>
    </row>
    <row r="168" spans="1:19" ht="15" customHeight="1" x14ac:dyDescent="0.25">
      <c r="A168" s="511" t="s">
        <v>140</v>
      </c>
      <c r="B168" s="321"/>
      <c r="C168" s="141"/>
      <c r="D168" s="141"/>
      <c r="E168" s="322"/>
      <c r="F168" s="289"/>
      <c r="G168" s="281"/>
      <c r="H168" s="141"/>
      <c r="I168" s="141"/>
      <c r="J168" s="275"/>
      <c r="K168" s="289"/>
      <c r="L168" s="281"/>
      <c r="M168" s="141"/>
      <c r="N168" s="141"/>
      <c r="O168" s="275"/>
      <c r="P168" s="289"/>
      <c r="R168" s="422"/>
      <c r="S168" s="422"/>
    </row>
    <row r="169" spans="1:19" ht="15" customHeight="1" x14ac:dyDescent="0.25">
      <c r="A169" s="511" t="s">
        <v>139</v>
      </c>
      <c r="B169" s="321"/>
      <c r="C169" s="141"/>
      <c r="D169" s="141"/>
      <c r="E169" s="322"/>
      <c r="F169" s="289"/>
      <c r="G169" s="281"/>
      <c r="H169" s="141"/>
      <c r="I169" s="141"/>
      <c r="J169" s="275"/>
      <c r="K169" s="289"/>
      <c r="L169" s="281"/>
      <c r="M169" s="141"/>
      <c r="N169" s="141"/>
      <c r="O169" s="275"/>
      <c r="P169" s="289"/>
      <c r="R169" s="422"/>
      <c r="S169" s="422"/>
    </row>
    <row r="170" spans="1:19" ht="15" customHeight="1" x14ac:dyDescent="0.25">
      <c r="A170" s="511" t="s">
        <v>138</v>
      </c>
      <c r="B170" s="321"/>
      <c r="C170" s="141"/>
      <c r="D170" s="141"/>
      <c r="E170" s="322"/>
      <c r="F170" s="289"/>
      <c r="G170" s="281"/>
      <c r="H170" s="141"/>
      <c r="I170" s="141"/>
      <c r="J170" s="275"/>
      <c r="K170" s="289"/>
      <c r="L170" s="281"/>
      <c r="M170" s="141"/>
      <c r="N170" s="141"/>
      <c r="O170" s="275"/>
      <c r="P170" s="289"/>
      <c r="R170" s="422"/>
      <c r="S170" s="422"/>
    </row>
    <row r="171" spans="1:19" ht="15" customHeight="1" x14ac:dyDescent="0.25">
      <c r="A171" s="511" t="s">
        <v>137</v>
      </c>
      <c r="B171" s="321"/>
      <c r="C171" s="141"/>
      <c r="D171" s="141"/>
      <c r="E171" s="322"/>
      <c r="F171" s="289"/>
      <c r="G171" s="281"/>
      <c r="H171" s="141"/>
      <c r="I171" s="141"/>
      <c r="J171" s="275"/>
      <c r="K171" s="289"/>
      <c r="L171" s="281"/>
      <c r="M171" s="141"/>
      <c r="N171" s="141"/>
      <c r="O171" s="275"/>
      <c r="P171" s="289"/>
      <c r="R171" s="422"/>
      <c r="S171" s="422"/>
    </row>
    <row r="172" spans="1:19" ht="15" customHeight="1" x14ac:dyDescent="0.25">
      <c r="A172" s="511" t="s">
        <v>136</v>
      </c>
      <c r="B172" s="321"/>
      <c r="C172" s="141"/>
      <c r="D172" s="141"/>
      <c r="E172" s="322"/>
      <c r="F172" s="289"/>
      <c r="G172" s="281"/>
      <c r="H172" s="141"/>
      <c r="I172" s="141"/>
      <c r="J172" s="275"/>
      <c r="K172" s="289"/>
      <c r="L172" s="281"/>
      <c r="M172" s="141"/>
      <c r="N172" s="141"/>
      <c r="O172" s="275"/>
      <c r="P172" s="289"/>
      <c r="R172" s="422"/>
      <c r="S172" s="422"/>
    </row>
    <row r="173" spans="1:19" ht="15" customHeight="1" x14ac:dyDescent="0.25">
      <c r="A173" s="511" t="s">
        <v>135</v>
      </c>
      <c r="B173" s="323"/>
      <c r="C173" s="144"/>
      <c r="D173" s="144"/>
      <c r="E173" s="324"/>
      <c r="F173" s="291"/>
      <c r="G173" s="282"/>
      <c r="H173" s="144"/>
      <c r="I173" s="144"/>
      <c r="J173" s="276"/>
      <c r="K173" s="291"/>
      <c r="L173" s="281"/>
      <c r="M173" s="144"/>
      <c r="N173" s="144"/>
      <c r="O173" s="276"/>
      <c r="P173" s="289"/>
      <c r="R173" s="422"/>
      <c r="S173" s="422"/>
    </row>
    <row r="174" spans="1:19" ht="15" customHeight="1" x14ac:dyDescent="0.25">
      <c r="A174" s="332" t="s">
        <v>22</v>
      </c>
      <c r="B174" s="305"/>
      <c r="C174" s="305"/>
      <c r="D174" s="305"/>
      <c r="E174" s="305"/>
      <c r="F174" s="286"/>
      <c r="G174" s="305"/>
      <c r="H174" s="305"/>
      <c r="I174" s="305"/>
      <c r="J174" s="305"/>
      <c r="K174" s="286"/>
      <c r="L174" s="305"/>
      <c r="M174" s="305"/>
      <c r="N174" s="305"/>
      <c r="O174" s="305"/>
      <c r="P174" s="337"/>
      <c r="R174" s="422"/>
      <c r="S174" s="422"/>
    </row>
    <row r="175" spans="1:19" ht="15" customHeight="1" x14ac:dyDescent="0.25">
      <c r="A175" s="309" t="s">
        <v>146</v>
      </c>
      <c r="B175" s="310"/>
      <c r="C175" s="147"/>
      <c r="D175" s="147"/>
      <c r="E175" s="311"/>
      <c r="F175" s="300"/>
      <c r="G175" s="296"/>
      <c r="H175" s="147"/>
      <c r="I175" s="147"/>
      <c r="J175" s="292"/>
      <c r="K175" s="300"/>
      <c r="L175" s="296"/>
      <c r="M175" s="147"/>
      <c r="N175" s="147"/>
      <c r="O175" s="292"/>
      <c r="P175" s="300"/>
      <c r="R175" s="422"/>
      <c r="S175" s="422"/>
    </row>
    <row r="176" spans="1:19" ht="15" customHeight="1" x14ac:dyDescent="0.25">
      <c r="A176" s="511" t="s">
        <v>145</v>
      </c>
      <c r="B176" s="312">
        <f ca="1">B7+B20+B33-B59-B72-B85-B98-B111-B124-B137-B150</f>
        <v>9.9999999999944578E-4</v>
      </c>
      <c r="C176" s="271">
        <f ca="1">B176+C20+C33-C59-C72-C85-C98-C111-C124-C137-C150</f>
        <v>0.50099999999999767</v>
      </c>
      <c r="D176" s="271">
        <f t="shared" ref="D176:E176" ca="1" si="43">C176+D20+D33-D59-D72-D85-D98-D111-D124-D137-D150</f>
        <v>0.36599999999999611</v>
      </c>
      <c r="E176" s="325">
        <f t="shared" ca="1" si="43"/>
        <v>0.8819999999999979</v>
      </c>
      <c r="F176" s="288"/>
      <c r="G176" s="283">
        <f ca="1">E176+G20+G33-G59-G72-G85-G98-G111-G124-G137-G150</f>
        <v>2.9999999999978932E-3</v>
      </c>
      <c r="H176" s="271">
        <f t="shared" ref="H176:J176" ca="1" si="44">G176+H20+H33-H59-H72-H85-H98-H111-H124-H137-H150</f>
        <v>0.50299999999999301</v>
      </c>
      <c r="I176" s="271">
        <f t="shared" ca="1" si="44"/>
        <v>0.367999999999995</v>
      </c>
      <c r="J176" s="277">
        <f t="shared" ca="1" si="44"/>
        <v>0.88399999999999324</v>
      </c>
      <c r="K176" s="288"/>
      <c r="L176" s="283">
        <f ca="1">J176+L20+L33-L59-L72-L85-L98-L111-L124-L137-L150</f>
        <v>2.9999999999934523E-3</v>
      </c>
      <c r="M176" s="271">
        <f t="shared" ref="M176:O176" ca="1" si="45">L176+M20+M33-M59-M72-M85-M98-M111-M124-M137-M150</f>
        <v>0.5029999999999788</v>
      </c>
      <c r="N176" s="271">
        <f t="shared" ca="1" si="45"/>
        <v>0.36699999999997956</v>
      </c>
      <c r="O176" s="277">
        <f t="shared" ca="1" si="45"/>
        <v>0.88299999999998136</v>
      </c>
      <c r="P176" s="304"/>
      <c r="R176" s="422">
        <v>509</v>
      </c>
      <c r="S176" s="422"/>
    </row>
    <row r="177" spans="1:19" ht="15" customHeight="1" x14ac:dyDescent="0.25">
      <c r="A177" s="511" t="s">
        <v>144</v>
      </c>
      <c r="B177" s="312">
        <f t="shared" ref="B177:B186" ca="1" si="46">B8+B21+B34-B60-B73-B86-B99-B112-B125-B138-B151</f>
        <v>0</v>
      </c>
      <c r="C177" s="271">
        <f t="shared" ref="C177:E177" ca="1" si="47">B177+C21+C34-C60-C73-C86-C99-C112-C125-C138-C151</f>
        <v>0.41900000000000048</v>
      </c>
      <c r="D177" s="271">
        <f t="shared" ca="1" si="47"/>
        <v>0.51900000000000035</v>
      </c>
      <c r="E177" s="325">
        <f t="shared" ca="1" si="47"/>
        <v>1.0000000000047748E-3</v>
      </c>
      <c r="F177" s="288"/>
      <c r="G177" s="283">
        <f t="shared" ref="G177:G186" ca="1" si="48">E177+G21+G34-G60-G73-G86-G99-G112-G125-G138-G151</f>
        <v>1.0000000000047748E-3</v>
      </c>
      <c r="H177" s="271">
        <f t="shared" ref="H177:J177" ca="1" si="49">G177+H21+H34-H60-H73-H86-H99-H112-H125-H138-H151</f>
        <v>0.42000000000000526</v>
      </c>
      <c r="I177" s="271">
        <f t="shared" ca="1" si="49"/>
        <v>0.52000000000000512</v>
      </c>
      <c r="J177" s="277">
        <f t="shared" ca="1" si="49"/>
        <v>7.1054273576010019E-15</v>
      </c>
      <c r="K177" s="288"/>
      <c r="L177" s="283">
        <f t="shared" ref="L177:L186" ca="1" si="50">J177+L21+L34-L60-L73-L86-L99-L112-L125-L138-L151</f>
        <v>7.1054273576010019E-15</v>
      </c>
      <c r="M177" s="271">
        <f t="shared" ref="M177:O177" ca="1" si="51">L177+M21+M34-M60-M73-M86-M99-M112-M125-M138-M151</f>
        <v>0.41900000000000759</v>
      </c>
      <c r="N177" s="271">
        <f t="shared" ca="1" si="51"/>
        <v>0.51900000000000768</v>
      </c>
      <c r="O177" s="277">
        <f t="shared" ca="1" si="51"/>
        <v>1.0000000000083276E-3</v>
      </c>
      <c r="P177" s="304"/>
      <c r="R177" s="422">
        <f t="shared" ref="R177:R186" si="52">R176+S177</f>
        <v>510</v>
      </c>
      <c r="S177" s="422">
        <v>1</v>
      </c>
    </row>
    <row r="178" spans="1:19" ht="15" customHeight="1" x14ac:dyDescent="0.25">
      <c r="A178" s="511" t="s">
        <v>143</v>
      </c>
      <c r="B178" s="312">
        <f t="shared" ca="1" si="46"/>
        <v>0.14499999999999602</v>
      </c>
      <c r="C178" s="271">
        <f t="shared" ref="C178:E178" ca="1" si="53">B178+C22+C35-C61-C74-C87-C100-C113-C126-C139-C152</f>
        <v>1.0499999999999972</v>
      </c>
      <c r="D178" s="271">
        <f t="shared" ca="1" si="53"/>
        <v>2.1119999999999948</v>
      </c>
      <c r="E178" s="325">
        <f t="shared" ca="1" si="53"/>
        <v>2.6289999999999907</v>
      </c>
      <c r="F178" s="288"/>
      <c r="G178" s="283">
        <f t="shared" ca="1" si="48"/>
        <v>0.14599999999998658</v>
      </c>
      <c r="H178" s="271">
        <f t="shared" ref="H178:J178" ca="1" si="54">G178+H22+H35-H61-H74-H87-H100-H113-H126-H139-H152</f>
        <v>1.0509999999999806</v>
      </c>
      <c r="I178" s="271">
        <f t="shared" ca="1" si="54"/>
        <v>2.1129999999999853</v>
      </c>
      <c r="J178" s="277">
        <f t="shared" ca="1" si="54"/>
        <v>2.6299999999999848</v>
      </c>
      <c r="K178" s="288"/>
      <c r="L178" s="283">
        <f t="shared" ca="1" si="50"/>
        <v>0.14699999999997715</v>
      </c>
      <c r="M178" s="271">
        <f t="shared" ref="M178:O178" ca="1" si="55">L178+M22+M35-M61-M74-M87-M100-M113-M126-M139-M152</f>
        <v>1.0519999999999712</v>
      </c>
      <c r="N178" s="271">
        <f t="shared" ca="1" si="55"/>
        <v>2.1119999999999735</v>
      </c>
      <c r="O178" s="277">
        <f t="shared" ca="1" si="55"/>
        <v>2.6289999999999729</v>
      </c>
      <c r="P178" s="304"/>
      <c r="R178" s="422">
        <f t="shared" si="52"/>
        <v>511</v>
      </c>
      <c r="S178" s="422">
        <v>1</v>
      </c>
    </row>
    <row r="179" spans="1:19" ht="15" customHeight="1" x14ac:dyDescent="0.25">
      <c r="A179" s="511" t="s">
        <v>142</v>
      </c>
      <c r="B179" s="312">
        <f t="shared" ca="1" si="46"/>
        <v>23.425000000000011</v>
      </c>
      <c r="C179" s="271">
        <f t="shared" ref="C179:E179" ca="1" si="56">B179+C23+C36-C62-C75-C88-C101-C114-C127-C140-C153</f>
        <v>17.125000000000011</v>
      </c>
      <c r="D179" s="271">
        <f t="shared" ca="1" si="56"/>
        <v>4.7570000000000121</v>
      </c>
      <c r="E179" s="325">
        <f t="shared" ca="1" si="56"/>
        <v>21.678000000000011</v>
      </c>
      <c r="F179" s="288"/>
      <c r="G179" s="283">
        <f t="shared" ca="1" si="48"/>
        <v>6.0780000000000172</v>
      </c>
      <c r="H179" s="271">
        <f t="shared" ref="H179:J179" ca="1" si="57">G179+H23+H36-H62-H75-H88-H101-H114-H127-H140-H153</f>
        <v>15.400000000000016</v>
      </c>
      <c r="I179" s="271">
        <f t="shared" ca="1" si="57"/>
        <v>1.3480000000000167</v>
      </c>
      <c r="J179" s="277">
        <f t="shared" ca="1" si="57"/>
        <v>17.230000000000018</v>
      </c>
      <c r="K179" s="288"/>
      <c r="L179" s="283">
        <f t="shared" ca="1" si="50"/>
        <v>1.6300000000000239</v>
      </c>
      <c r="M179" s="271">
        <f t="shared" ref="M179:O179" ca="1" si="58">L179+M23+M36-M62-M75-M88-M101-M114-M127-M140-M153</f>
        <v>15.400000000000023</v>
      </c>
      <c r="N179" s="271">
        <f t="shared" ca="1" si="58"/>
        <v>1.3480000000000238</v>
      </c>
      <c r="O179" s="277">
        <f t="shared" ca="1" si="58"/>
        <v>17.230000000000025</v>
      </c>
      <c r="P179" s="304"/>
      <c r="R179" s="422">
        <f t="shared" si="52"/>
        <v>512</v>
      </c>
      <c r="S179" s="422">
        <v>1</v>
      </c>
    </row>
    <row r="180" spans="1:19" ht="15" customHeight="1" x14ac:dyDescent="0.25">
      <c r="A180" s="511" t="s">
        <v>141</v>
      </c>
      <c r="B180" s="312">
        <f t="shared" ca="1" si="46"/>
        <v>2.0640000000000001</v>
      </c>
      <c r="C180" s="271">
        <f t="shared" ref="C180:E180" ca="1" si="59">B180+C24+C37-C63-C76-C89-C102-C115-C128-C141-C154</f>
        <v>2.0740000000000003</v>
      </c>
      <c r="D180" s="271">
        <f t="shared" ca="1" si="59"/>
        <v>1.9740000000000002</v>
      </c>
      <c r="E180" s="325">
        <f t="shared" ca="1" si="59"/>
        <v>1.9670000000000001</v>
      </c>
      <c r="F180" s="288"/>
      <c r="G180" s="283">
        <f t="shared" ca="1" si="48"/>
        <v>1.9670000000000001</v>
      </c>
      <c r="H180" s="271">
        <f t="shared" ref="H180:J180" ca="1" si="60">G180+H24+H37-H63-H76-H89-H102-H115-H128-H141-H154</f>
        <v>1.9769999999999999</v>
      </c>
      <c r="I180" s="271">
        <f t="shared" ca="1" si="60"/>
        <v>1.8769999999999998</v>
      </c>
      <c r="J180" s="277">
        <f t="shared" ca="1" si="60"/>
        <v>1.8699999999999997</v>
      </c>
      <c r="K180" s="288"/>
      <c r="L180" s="283">
        <f t="shared" ca="1" si="50"/>
        <v>1.8699999999999997</v>
      </c>
      <c r="M180" s="271">
        <f t="shared" ref="M180:O180" ca="1" si="61">L180+M24+M37-M63-M76-M89-M102-M115-M128-M141-M154</f>
        <v>1.8799999999999994</v>
      </c>
      <c r="N180" s="271">
        <f t="shared" ca="1" si="61"/>
        <v>1.7799999999999994</v>
      </c>
      <c r="O180" s="277">
        <f t="shared" ca="1" si="61"/>
        <v>1.7729999999999992</v>
      </c>
      <c r="P180" s="304"/>
      <c r="R180" s="422">
        <f t="shared" si="52"/>
        <v>513</v>
      </c>
      <c r="S180" s="422">
        <v>1</v>
      </c>
    </row>
    <row r="181" spans="1:19" ht="15" customHeight="1" x14ac:dyDescent="0.25">
      <c r="A181" s="511" t="s">
        <v>140</v>
      </c>
      <c r="B181" s="312">
        <f t="shared" ca="1" si="46"/>
        <v>0</v>
      </c>
      <c r="C181" s="271">
        <f t="shared" ref="C181:E181" ca="1" si="62">B181+C25+C38-C64-C77-C90-C103-C116-C129-C142-C155</f>
        <v>0</v>
      </c>
      <c r="D181" s="271">
        <f t="shared" ca="1" si="62"/>
        <v>0</v>
      </c>
      <c r="E181" s="325">
        <f t="shared" ca="1" si="62"/>
        <v>0</v>
      </c>
      <c r="F181" s="288"/>
      <c r="G181" s="283">
        <f t="shared" ca="1" si="48"/>
        <v>0</v>
      </c>
      <c r="H181" s="271">
        <f t="shared" ref="H181:J181" ca="1" si="63">G181+H25+H38-H64-H77-H90-H103-H116-H129-H142-H155</f>
        <v>0</v>
      </c>
      <c r="I181" s="271">
        <f t="shared" ca="1" si="63"/>
        <v>0</v>
      </c>
      <c r="J181" s="277">
        <f t="shared" ca="1" si="63"/>
        <v>0</v>
      </c>
      <c r="K181" s="288"/>
      <c r="L181" s="283">
        <f t="shared" ca="1" si="50"/>
        <v>0</v>
      </c>
      <c r="M181" s="271">
        <f t="shared" ref="M181:O181" ca="1" si="64">L181+M25+M38-M64-M77-M90-M103-M116-M129-M142-M155</f>
        <v>0</v>
      </c>
      <c r="N181" s="271">
        <f t="shared" ca="1" si="64"/>
        <v>0</v>
      </c>
      <c r="O181" s="277">
        <f t="shared" ca="1" si="64"/>
        <v>0</v>
      </c>
      <c r="P181" s="304"/>
      <c r="R181" s="422">
        <f t="shared" si="52"/>
        <v>514</v>
      </c>
      <c r="S181" s="422">
        <v>1</v>
      </c>
    </row>
    <row r="182" spans="1:19" ht="15" customHeight="1" x14ac:dyDescent="0.25">
      <c r="A182" s="511" t="s">
        <v>139</v>
      </c>
      <c r="B182" s="312">
        <f t="shared" ca="1" si="46"/>
        <v>0</v>
      </c>
      <c r="C182" s="271">
        <f t="shared" ref="C182:E182" ca="1" si="65">B182+C26+C39-C65-C78-C91-C104-C117-C130-C143-C156</f>
        <v>0</v>
      </c>
      <c r="D182" s="271">
        <f t="shared" ca="1" si="65"/>
        <v>0</v>
      </c>
      <c r="E182" s="325">
        <f t="shared" ca="1" si="65"/>
        <v>0</v>
      </c>
      <c r="F182" s="288"/>
      <c r="G182" s="283">
        <f t="shared" ca="1" si="48"/>
        <v>0</v>
      </c>
      <c r="H182" s="271">
        <f t="shared" ref="H182:J182" ca="1" si="66">G182+H26+H39-H65-H78-H91-H104-H117-H130-H143-H156</f>
        <v>0</v>
      </c>
      <c r="I182" s="271">
        <f t="shared" ca="1" si="66"/>
        <v>0</v>
      </c>
      <c r="J182" s="277">
        <f t="shared" ca="1" si="66"/>
        <v>0</v>
      </c>
      <c r="K182" s="288"/>
      <c r="L182" s="283">
        <f t="shared" ca="1" si="50"/>
        <v>0</v>
      </c>
      <c r="M182" s="271">
        <f t="shared" ref="M182:O182" ca="1" si="67">L182+M26+M39-M65-M78-M91-M104-M117-M130-M143-M156</f>
        <v>0</v>
      </c>
      <c r="N182" s="271">
        <f t="shared" ca="1" si="67"/>
        <v>0</v>
      </c>
      <c r="O182" s="277">
        <f t="shared" ca="1" si="67"/>
        <v>0</v>
      </c>
      <c r="P182" s="304"/>
      <c r="R182" s="422">
        <f t="shared" si="52"/>
        <v>515</v>
      </c>
      <c r="S182" s="422">
        <v>1</v>
      </c>
    </row>
    <row r="183" spans="1:19" ht="15" customHeight="1" x14ac:dyDescent="0.25">
      <c r="A183" s="511" t="s">
        <v>138</v>
      </c>
      <c r="B183" s="312">
        <f t="shared" ca="1" si="46"/>
        <v>1.000000000000334E-3</v>
      </c>
      <c r="C183" s="271">
        <f t="shared" ref="C183:E183" ca="1" si="68">B183+C27+C40-C66-C79-C92-C105-C118-C131-C144-C157</f>
        <v>1.0000000000003062E-3</v>
      </c>
      <c r="D183" s="271">
        <f t="shared" ca="1" si="68"/>
        <v>1.0000000000047748E-3</v>
      </c>
      <c r="E183" s="325">
        <f t="shared" ca="1" si="68"/>
        <v>2.8190000000000062</v>
      </c>
      <c r="F183" s="288"/>
      <c r="G183" s="283">
        <f t="shared" ca="1" si="48"/>
        <v>7.1054273576010019E-15</v>
      </c>
      <c r="H183" s="271">
        <f t="shared" ref="H183:J183" ca="1" si="69">G183+H27+H40-H66-H79-H92-H105-H118-H131-H144-H157</f>
        <v>7.0915495697931874E-15</v>
      </c>
      <c r="I183" s="271">
        <f t="shared" ca="1" si="69"/>
        <v>1.0000000000083276E-3</v>
      </c>
      <c r="J183" s="277">
        <f t="shared" ca="1" si="69"/>
        <v>0.43800000000000949</v>
      </c>
      <c r="K183" s="288"/>
      <c r="L183" s="283">
        <f t="shared" ca="1" si="50"/>
        <v>1.0000000000083276E-3</v>
      </c>
      <c r="M183" s="271">
        <f t="shared" ref="M183:O183" ca="1" si="70">L183+M27+M40-M66-M79-M92-M105-M118-M131-M144-M157</f>
        <v>1.0000000000082027E-3</v>
      </c>
      <c r="N183" s="271">
        <f t="shared" ca="1" si="70"/>
        <v>1.0000000000047748E-3</v>
      </c>
      <c r="O183" s="277">
        <f t="shared" ca="1" si="70"/>
        <v>1.0000000000047748E-3</v>
      </c>
      <c r="P183" s="304"/>
      <c r="R183" s="422">
        <f t="shared" si="52"/>
        <v>516</v>
      </c>
      <c r="S183" s="422">
        <v>1</v>
      </c>
    </row>
    <row r="184" spans="1:19" ht="15" customHeight="1" x14ac:dyDescent="0.25">
      <c r="A184" s="511" t="s">
        <v>137</v>
      </c>
      <c r="B184" s="312">
        <f t="shared" ca="1" si="46"/>
        <v>0</v>
      </c>
      <c r="C184" s="271">
        <f t="shared" ref="C184:E184" ca="1" si="71">B184+C28+C41-C67-C80-C93-C106-C119-C132-C145-C158</f>
        <v>0</v>
      </c>
      <c r="D184" s="271">
        <f t="shared" ca="1" si="71"/>
        <v>0</v>
      </c>
      <c r="E184" s="325">
        <f t="shared" ca="1" si="71"/>
        <v>0</v>
      </c>
      <c r="F184" s="288"/>
      <c r="G184" s="283">
        <f t="shared" ca="1" si="48"/>
        <v>0</v>
      </c>
      <c r="H184" s="271">
        <f t="shared" ref="H184:J184" ca="1" si="72">G184+H28+H41-H67-H80-H93-H106-H119-H132-H145-H158</f>
        <v>0</v>
      </c>
      <c r="I184" s="271">
        <f t="shared" ca="1" si="72"/>
        <v>0</v>
      </c>
      <c r="J184" s="277">
        <f t="shared" ca="1" si="72"/>
        <v>0</v>
      </c>
      <c r="K184" s="288"/>
      <c r="L184" s="283">
        <f t="shared" ca="1" si="50"/>
        <v>0</v>
      </c>
      <c r="M184" s="271">
        <f t="shared" ref="M184:O184" ca="1" si="73">L184+M28+M41-M67-M80-M93-M106-M119-M132-M145-M158</f>
        <v>0</v>
      </c>
      <c r="N184" s="271">
        <f t="shared" ca="1" si="73"/>
        <v>0</v>
      </c>
      <c r="O184" s="277">
        <f t="shared" ca="1" si="73"/>
        <v>0</v>
      </c>
      <c r="P184" s="304"/>
      <c r="R184" s="422">
        <f t="shared" si="52"/>
        <v>517</v>
      </c>
      <c r="S184" s="422">
        <v>1</v>
      </c>
    </row>
    <row r="185" spans="1:19" ht="15" customHeight="1" x14ac:dyDescent="0.25">
      <c r="A185" s="511" t="s">
        <v>136</v>
      </c>
      <c r="B185" s="312">
        <f t="shared" ca="1" si="46"/>
        <v>1.1139999999999999</v>
      </c>
      <c r="C185" s="271">
        <f t="shared" ref="C185:E185" ca="1" si="74">B185+C29+C42-C68-C81-C94-C107-C120-C133-C146-C159</f>
        <v>1.2509999999999997</v>
      </c>
      <c r="D185" s="271">
        <f t="shared" ca="1" si="74"/>
        <v>1.2299999999999995</v>
      </c>
      <c r="E185" s="325">
        <f t="shared" ca="1" si="74"/>
        <v>1.2099999999999995</v>
      </c>
      <c r="F185" s="288"/>
      <c r="G185" s="283">
        <f t="shared" ca="1" si="48"/>
        <v>1.1799999999999995</v>
      </c>
      <c r="H185" s="271">
        <f t="shared" ref="H185:J185" ca="1" si="75">G185+H29+H42-H68-H81-H94-H107-H120-H133-H146-H159</f>
        <v>1.3169999999999995</v>
      </c>
      <c r="I185" s="271">
        <f t="shared" ca="1" si="75"/>
        <v>1.6039999999999994</v>
      </c>
      <c r="J185" s="277">
        <f t="shared" ca="1" si="75"/>
        <v>1.5839999999999992</v>
      </c>
      <c r="K185" s="288"/>
      <c r="L185" s="283">
        <f t="shared" ca="1" si="50"/>
        <v>1.5539999999999992</v>
      </c>
      <c r="M185" s="271">
        <f t="shared" ref="M185:O185" ca="1" si="76">L185+M29+M42-M68-M81-M94-M107-M120-M133-M146-M159</f>
        <v>1.6909999999999992</v>
      </c>
      <c r="N185" s="271">
        <f t="shared" ca="1" si="76"/>
        <v>1.9779999999999993</v>
      </c>
      <c r="O185" s="277">
        <f t="shared" ca="1" si="76"/>
        <v>1.9579999999999989</v>
      </c>
      <c r="P185" s="304"/>
      <c r="R185" s="422">
        <f t="shared" si="52"/>
        <v>518</v>
      </c>
      <c r="S185" s="422">
        <v>1</v>
      </c>
    </row>
    <row r="186" spans="1:19" ht="15" customHeight="1" thickBot="1" x14ac:dyDescent="0.3">
      <c r="A186" s="511" t="s">
        <v>135</v>
      </c>
      <c r="B186" s="312">
        <f t="shared" ca="1" si="46"/>
        <v>0</v>
      </c>
      <c r="C186" s="271">
        <f t="shared" ref="C186:E186" ca="1" si="77">B186+C30+C43-C69-C82-C95-C108-C121-C134-C147-C160</f>
        <v>0</v>
      </c>
      <c r="D186" s="271">
        <f t="shared" ca="1" si="77"/>
        <v>0</v>
      </c>
      <c r="E186" s="325">
        <f t="shared" ca="1" si="77"/>
        <v>1.9189999999999996</v>
      </c>
      <c r="F186" s="288"/>
      <c r="G186" s="283">
        <f t="shared" ca="1" si="48"/>
        <v>0.84699999999999964</v>
      </c>
      <c r="H186" s="271">
        <f t="shared" ref="H186:J186" ca="1" si="78">G186+H30+H43-H69-H82-H95-H108-H121-H134-H147-H160</f>
        <v>1.3529999999999998</v>
      </c>
      <c r="I186" s="271">
        <f t="shared" ca="1" si="78"/>
        <v>1.2169999999999996</v>
      </c>
      <c r="J186" s="277">
        <f t="shared" ca="1" si="78"/>
        <v>4.0649999999999995</v>
      </c>
      <c r="K186" s="288"/>
      <c r="L186" s="283">
        <f t="shared" ca="1" si="50"/>
        <v>2.9929999999999994</v>
      </c>
      <c r="M186" s="271">
        <f t="shared" ref="M186:O186" ca="1" si="79">L186+M30+M43-M69-M82-M95-M108-M121-M134-M147-M160</f>
        <v>3.4989999999999992</v>
      </c>
      <c r="N186" s="271">
        <f t="shared" ca="1" si="79"/>
        <v>3.3629999999999995</v>
      </c>
      <c r="O186" s="277">
        <f t="shared" ca="1" si="79"/>
        <v>6.2109999999999994</v>
      </c>
      <c r="P186" s="304"/>
      <c r="R186" s="422">
        <f t="shared" si="52"/>
        <v>519</v>
      </c>
      <c r="S186" s="422">
        <v>1</v>
      </c>
    </row>
    <row r="187" spans="1:19" ht="15" customHeight="1" x14ac:dyDescent="0.25">
      <c r="A187" s="333" t="s">
        <v>147</v>
      </c>
      <c r="B187" s="334"/>
      <c r="C187" s="334"/>
      <c r="D187" s="334"/>
      <c r="E187" s="334"/>
      <c r="F187" s="335"/>
      <c r="G187" s="334"/>
      <c r="H187" s="334"/>
      <c r="I187" s="334"/>
      <c r="J187" s="334"/>
      <c r="K187" s="335"/>
      <c r="L187" s="334"/>
      <c r="M187" s="334"/>
      <c r="N187" s="334"/>
      <c r="O187" s="334"/>
      <c r="P187" s="336"/>
    </row>
    <row r="188" spans="1:19" ht="15" customHeight="1" x14ac:dyDescent="0.25">
      <c r="A188" s="309" t="s">
        <v>146</v>
      </c>
      <c r="B188" s="326"/>
      <c r="C188" s="150"/>
      <c r="D188" s="150"/>
      <c r="E188" s="327"/>
      <c r="F188" s="303"/>
      <c r="G188" s="299"/>
      <c r="H188" s="150"/>
      <c r="I188" s="150"/>
      <c r="J188" s="295"/>
      <c r="K188" s="303"/>
      <c r="L188" s="299"/>
      <c r="M188" s="150"/>
      <c r="N188" s="150"/>
      <c r="O188" s="295"/>
      <c r="P188" s="303"/>
    </row>
    <row r="189" spans="1:19" ht="15" customHeight="1" x14ac:dyDescent="0.25">
      <c r="A189" s="511" t="s">
        <v>145</v>
      </c>
      <c r="B189" s="328"/>
      <c r="C189" s="143"/>
      <c r="D189" s="143"/>
      <c r="E189" s="329"/>
      <c r="F189" s="291"/>
      <c r="G189" s="284"/>
      <c r="H189" s="143"/>
      <c r="I189" s="143"/>
      <c r="J189" s="278"/>
      <c r="K189" s="291"/>
      <c r="L189" s="284"/>
      <c r="M189" s="143"/>
      <c r="N189" s="143"/>
      <c r="O189" s="278"/>
      <c r="P189" s="291"/>
    </row>
    <row r="190" spans="1:19" ht="15" customHeight="1" x14ac:dyDescent="0.25">
      <c r="A190" s="511" t="s">
        <v>144</v>
      </c>
      <c r="B190" s="328"/>
      <c r="C190" s="143"/>
      <c r="D190" s="143"/>
      <c r="E190" s="329"/>
      <c r="F190" s="291"/>
      <c r="G190" s="284"/>
      <c r="H190" s="143"/>
      <c r="I190" s="143"/>
      <c r="J190" s="278"/>
      <c r="K190" s="291"/>
      <c r="L190" s="284"/>
      <c r="M190" s="143"/>
      <c r="N190" s="143"/>
      <c r="O190" s="278"/>
      <c r="P190" s="291"/>
    </row>
    <row r="191" spans="1:19" ht="15" customHeight="1" x14ac:dyDescent="0.25">
      <c r="A191" s="511" t="s">
        <v>143</v>
      </c>
      <c r="B191" s="328"/>
      <c r="C191" s="143"/>
      <c r="D191" s="143"/>
      <c r="E191" s="329"/>
      <c r="F191" s="291"/>
      <c r="G191" s="284"/>
      <c r="H191" s="143"/>
      <c r="I191" s="143"/>
      <c r="J191" s="278"/>
      <c r="K191" s="291"/>
      <c r="L191" s="284"/>
      <c r="M191" s="143"/>
      <c r="N191" s="143"/>
      <c r="O191" s="278"/>
      <c r="P191" s="291"/>
    </row>
    <row r="192" spans="1:19" ht="15" customHeight="1" x14ac:dyDescent="0.25">
      <c r="A192" s="511" t="s">
        <v>142</v>
      </c>
      <c r="B192" s="328"/>
      <c r="C192" s="143"/>
      <c r="D192" s="143"/>
      <c r="E192" s="329"/>
      <c r="F192" s="291"/>
      <c r="G192" s="284"/>
      <c r="H192" s="143"/>
      <c r="I192" s="143"/>
      <c r="J192" s="278"/>
      <c r="K192" s="291"/>
      <c r="L192" s="284"/>
      <c r="M192" s="143"/>
      <c r="N192" s="143"/>
      <c r="O192" s="278"/>
      <c r="P192" s="291"/>
    </row>
    <row r="193" spans="1:16" ht="15" customHeight="1" x14ac:dyDescent="0.25">
      <c r="A193" s="511" t="s">
        <v>141</v>
      </c>
      <c r="B193" s="328"/>
      <c r="C193" s="143"/>
      <c r="D193" s="143"/>
      <c r="E193" s="329"/>
      <c r="F193" s="291"/>
      <c r="G193" s="284"/>
      <c r="H193" s="143"/>
      <c r="I193" s="143"/>
      <c r="J193" s="278"/>
      <c r="K193" s="291"/>
      <c r="L193" s="284"/>
      <c r="M193" s="143"/>
      <c r="N193" s="143"/>
      <c r="O193" s="278"/>
      <c r="P193" s="291"/>
    </row>
    <row r="194" spans="1:16" ht="15" customHeight="1" x14ac:dyDescent="0.25">
      <c r="A194" s="511" t="s">
        <v>140</v>
      </c>
      <c r="B194" s="328"/>
      <c r="C194" s="143"/>
      <c r="D194" s="143"/>
      <c r="E194" s="329"/>
      <c r="F194" s="291"/>
      <c r="G194" s="284"/>
      <c r="H194" s="143"/>
      <c r="I194" s="143"/>
      <c r="J194" s="278"/>
      <c r="K194" s="291"/>
      <c r="L194" s="284"/>
      <c r="M194" s="143"/>
      <c r="N194" s="143"/>
      <c r="O194" s="278"/>
      <c r="P194" s="291"/>
    </row>
    <row r="195" spans="1:16" ht="15" customHeight="1" x14ac:dyDescent="0.25">
      <c r="A195" s="511" t="s">
        <v>139</v>
      </c>
      <c r="B195" s="328"/>
      <c r="C195" s="143"/>
      <c r="D195" s="143"/>
      <c r="E195" s="329"/>
      <c r="F195" s="291"/>
      <c r="G195" s="284"/>
      <c r="H195" s="143"/>
      <c r="I195" s="143"/>
      <c r="J195" s="278"/>
      <c r="K195" s="291"/>
      <c r="L195" s="284"/>
      <c r="M195" s="143"/>
      <c r="N195" s="143"/>
      <c r="O195" s="278"/>
      <c r="P195" s="291"/>
    </row>
    <row r="196" spans="1:16" ht="15" customHeight="1" x14ac:dyDescent="0.25">
      <c r="A196" s="511" t="s">
        <v>138</v>
      </c>
      <c r="B196" s="328"/>
      <c r="C196" s="143"/>
      <c r="D196" s="143"/>
      <c r="E196" s="329"/>
      <c r="F196" s="291"/>
      <c r="G196" s="284"/>
      <c r="H196" s="143"/>
      <c r="I196" s="143"/>
      <c r="J196" s="278"/>
      <c r="K196" s="291"/>
      <c r="L196" s="284"/>
      <c r="M196" s="143"/>
      <c r="N196" s="143"/>
      <c r="O196" s="278"/>
      <c r="P196" s="291"/>
    </row>
    <row r="197" spans="1:16" ht="15" customHeight="1" x14ac:dyDescent="0.25">
      <c r="A197" s="511" t="s">
        <v>137</v>
      </c>
      <c r="B197" s="328"/>
      <c r="C197" s="143"/>
      <c r="D197" s="143"/>
      <c r="E197" s="329"/>
      <c r="F197" s="291"/>
      <c r="G197" s="284"/>
      <c r="H197" s="143"/>
      <c r="I197" s="143"/>
      <c r="J197" s="278"/>
      <c r="K197" s="291"/>
      <c r="L197" s="284"/>
      <c r="M197" s="143"/>
      <c r="N197" s="143"/>
      <c r="O197" s="278"/>
      <c r="P197" s="291"/>
    </row>
    <row r="198" spans="1:16" ht="15" customHeight="1" x14ac:dyDescent="0.25">
      <c r="A198" s="511" t="s">
        <v>136</v>
      </c>
      <c r="B198" s="328"/>
      <c r="C198" s="143"/>
      <c r="D198" s="143"/>
      <c r="E198" s="329"/>
      <c r="F198" s="291"/>
      <c r="G198" s="284"/>
      <c r="H198" s="143"/>
      <c r="I198" s="143"/>
      <c r="J198" s="278"/>
      <c r="K198" s="291"/>
      <c r="L198" s="284"/>
      <c r="M198" s="143"/>
      <c r="N198" s="143"/>
      <c r="O198" s="278"/>
      <c r="P198" s="291"/>
    </row>
    <row r="199" spans="1:16" s="140" customFormat="1" ht="15" customHeight="1" thickBot="1" x14ac:dyDescent="0.3">
      <c r="A199" s="512" t="s">
        <v>135</v>
      </c>
      <c r="B199" s="330"/>
      <c r="C199" s="306"/>
      <c r="D199" s="306"/>
      <c r="E199" s="331"/>
      <c r="F199" s="290"/>
      <c r="G199" s="308"/>
      <c r="H199" s="306"/>
      <c r="I199" s="306"/>
      <c r="J199" s="307"/>
      <c r="K199" s="290"/>
      <c r="L199" s="308"/>
      <c r="M199" s="306"/>
      <c r="N199" s="306"/>
      <c r="O199" s="307"/>
      <c r="P199" s="290"/>
    </row>
    <row r="200" spans="1:16" ht="15" customHeight="1" x14ac:dyDescent="0.25"/>
  </sheetData>
  <mergeCells count="8">
    <mergeCell ref="K3:K4"/>
    <mergeCell ref="L3:O3"/>
    <mergeCell ref="P3:P4"/>
    <mergeCell ref="A1:A2"/>
    <mergeCell ref="A3:A4"/>
    <mergeCell ref="B3:E3"/>
    <mergeCell ref="F3:F4"/>
    <mergeCell ref="G3:J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I25"/>
  <sheetViews>
    <sheetView tabSelected="1" zoomScale="70" zoomScaleNormal="70" workbookViewId="0">
      <selection activeCell="H19" sqref="H19"/>
    </sheetView>
  </sheetViews>
  <sheetFormatPr defaultRowHeight="15" x14ac:dyDescent="0.25"/>
  <cols>
    <col min="1" max="1" width="64.7109375" customWidth="1"/>
    <col min="2" max="4" width="18.28515625" customWidth="1"/>
    <col min="5" max="7" width="25" customWidth="1"/>
    <col min="8" max="8" width="42.7109375" customWidth="1"/>
    <col min="9" max="9" width="29.140625" customWidth="1"/>
  </cols>
  <sheetData>
    <row r="1" spans="1:9" x14ac:dyDescent="0.25">
      <c r="A1" s="531"/>
      <c r="B1" s="531"/>
      <c r="C1" s="531"/>
      <c r="D1" s="531"/>
      <c r="E1" s="531"/>
      <c r="F1" s="531"/>
      <c r="G1" s="531"/>
      <c r="H1" s="531"/>
    </row>
    <row r="2" spans="1:9" ht="20.25" x14ac:dyDescent="0.3">
      <c r="A2" s="622" t="s">
        <v>207</v>
      </c>
      <c r="B2" s="622"/>
      <c r="C2" s="622"/>
      <c r="D2" s="622"/>
      <c r="E2" s="622"/>
      <c r="F2" s="622"/>
      <c r="G2" s="622"/>
      <c r="H2" s="622"/>
    </row>
    <row r="3" spans="1:9" ht="15.75" thickBot="1" x14ac:dyDescent="0.3">
      <c r="A3" s="533"/>
      <c r="B3" s="533"/>
      <c r="C3" s="533"/>
      <c r="D3" s="533"/>
      <c r="E3" s="533"/>
      <c r="F3" s="533"/>
      <c r="G3" s="533"/>
      <c r="H3" s="533"/>
    </row>
    <row r="4" spans="1:9" ht="66.75" customHeight="1" thickBot="1" x14ac:dyDescent="0.3">
      <c r="A4" s="547" t="s">
        <v>208</v>
      </c>
      <c r="B4" s="547" t="s">
        <v>221</v>
      </c>
      <c r="C4" s="547" t="s">
        <v>222</v>
      </c>
      <c r="D4" s="547" t="s">
        <v>209</v>
      </c>
      <c r="E4" s="568" t="str">
        <f>CONCATENATE("Удельный вес статьи в ",B4,"у, доля")</f>
        <v>Удельный вес статьи в 2020 году, доля</v>
      </c>
      <c r="F4" s="569" t="str">
        <f>CONCATENATE("Удельный вес статьи в ",C4,"у, доля")</f>
        <v>Удельный вес статьи в 2021 году, доля</v>
      </c>
      <c r="G4" s="568" t="str">
        <f>CONCATENATE("Доля статьи ",LEFT(C4,4)," совпадает с долей статьи ",LEFT(B4,4),"с точностью до 0.1 ",
"(1 - да, 0 - нет)")</f>
        <v>Доля статьи 2021 совпадает с долей статьи 2020с точностью до 0.1 (1 - да, 0 - нет)</v>
      </c>
      <c r="H4" s="548" t="s">
        <v>210</v>
      </c>
      <c r="I4" s="549"/>
    </row>
    <row r="5" spans="1:9" s="532" customFormat="1" ht="17.649999999999999" customHeight="1" thickBot="1" x14ac:dyDescent="0.35">
      <c r="A5" s="545" t="s">
        <v>87</v>
      </c>
      <c r="B5" s="546">
        <f>SUM(B6:B8)</f>
        <v>663.83170000000007</v>
      </c>
      <c r="C5" s="546">
        <f>SUM(C6:C8)</f>
        <v>582.798</v>
      </c>
      <c r="D5" s="546">
        <f>IFERROR(C5/B5*100-100,"")</f>
        <v>-12.206964506214462</v>
      </c>
      <c r="E5" s="559"/>
      <c r="F5" s="559"/>
      <c r="G5" s="559"/>
      <c r="H5" s="555" t="s">
        <v>218</v>
      </c>
      <c r="I5" s="550" t="str">
        <f t="shared" ref="I5:I20" si="0">IF(OR($D5&gt;10,$D5&lt;-10),IF($D5="","",IF($H5="","Внесите комментарий!","")),"")</f>
        <v/>
      </c>
    </row>
    <row r="6" spans="1:9" s="532" customFormat="1" ht="17.649999999999999" customHeight="1" x14ac:dyDescent="0.3">
      <c r="A6" s="551" t="s">
        <v>88</v>
      </c>
      <c r="B6" s="552">
        <f>'1. Статистика'!M104</f>
        <v>176.34000000000003</v>
      </c>
      <c r="C6" s="552">
        <f>'3.Прогноз.С корректировкой Таб7'!G9</f>
        <v>72.403000000000006</v>
      </c>
      <c r="D6" s="552">
        <f t="shared" ref="D6:D20" si="1">IFERROR(C6/B6*100-100,"")</f>
        <v>-58.941249858228431</v>
      </c>
      <c r="E6" s="552">
        <f>IF(B5 = 0,0,B6/B5)</f>
        <v>0.26563961919866136</v>
      </c>
      <c r="F6" s="552">
        <f>IF(C5 = 0,0,C6/C5)</f>
        <v>0.12423343937350506</v>
      </c>
      <c r="G6" s="570">
        <f>IF(ROUND(F6,1)=ROUND(E6,1),1,0)</f>
        <v>0</v>
      </c>
      <c r="H6" s="553" t="s">
        <v>219</v>
      </c>
      <c r="I6" s="550" t="str">
        <f t="shared" si="0"/>
        <v/>
      </c>
    </row>
    <row r="7" spans="1:9" s="532" customFormat="1" ht="17.649999999999999" customHeight="1" x14ac:dyDescent="0.3">
      <c r="A7" s="554" t="s">
        <v>89</v>
      </c>
      <c r="B7" s="535">
        <f>'1. Статистика'!M116</f>
        <v>46.749699999999997</v>
      </c>
      <c r="C7" s="535">
        <f>'3.Прогноз.С корректировкой Таб7'!G21</f>
        <v>62.984999999999999</v>
      </c>
      <c r="D7" s="535">
        <f t="shared" si="1"/>
        <v>34.728137292859628</v>
      </c>
      <c r="E7" s="535">
        <f>IF(B5 = 0,0,B7/B5)</f>
        <v>7.0424024643595651E-2</v>
      </c>
      <c r="F7" s="535">
        <f>IF(C5 = 0,0,C7/C5)</f>
        <v>0.10807346627819588</v>
      </c>
      <c r="G7" s="571">
        <f t="shared" ref="G7:G19" si="2">IF(ROUND(F7,1)=ROUND(E7,1),1,0)</f>
        <v>1</v>
      </c>
      <c r="H7" s="542" t="s">
        <v>223</v>
      </c>
      <c r="I7" s="550" t="str">
        <f t="shared" si="0"/>
        <v/>
      </c>
    </row>
    <row r="8" spans="1:9" s="532" customFormat="1" ht="17.649999999999999" customHeight="1" x14ac:dyDescent="0.3">
      <c r="A8" s="554" t="s">
        <v>96</v>
      </c>
      <c r="B8" s="535">
        <f>'1. Статистика'!M128</f>
        <v>440.74200000000008</v>
      </c>
      <c r="C8" s="535">
        <f>'3.Прогноз.С корректировкой Таб7'!G99</f>
        <v>447.41</v>
      </c>
      <c r="D8" s="535">
        <f t="shared" si="1"/>
        <v>1.5129032404445013</v>
      </c>
      <c r="E8" s="535">
        <f>IF(B5 = 0,0,B8/B5)</f>
        <v>0.66393635615774305</v>
      </c>
      <c r="F8" s="535">
        <f>IF(C5 = 0,0,C8/C5)</f>
        <v>0.76769309434829913</v>
      </c>
      <c r="G8" s="571">
        <f t="shared" si="2"/>
        <v>0</v>
      </c>
      <c r="H8" s="542"/>
      <c r="I8" s="550" t="str">
        <f t="shared" si="0"/>
        <v/>
      </c>
    </row>
    <row r="9" spans="1:9" s="532" customFormat="1" ht="17.649999999999999" customHeight="1" x14ac:dyDescent="0.3">
      <c r="A9" s="538" t="s">
        <v>99</v>
      </c>
      <c r="B9" s="534">
        <f>SUM(B10,B15,B17)</f>
        <v>29.300000000000004</v>
      </c>
      <c r="C9" s="534">
        <f>SUM(C10,C15,C17)</f>
        <v>36.799999999999997</v>
      </c>
      <c r="D9" s="534">
        <f t="shared" si="1"/>
        <v>25.597269624573357</v>
      </c>
      <c r="E9" s="561"/>
      <c r="F9" s="561"/>
      <c r="G9" s="572"/>
      <c r="H9" s="556" t="s">
        <v>224</v>
      </c>
      <c r="I9" s="550" t="str">
        <f t="shared" si="0"/>
        <v/>
      </c>
    </row>
    <row r="10" spans="1:9" s="532" customFormat="1" ht="17.649999999999999" customHeight="1" x14ac:dyDescent="0.3">
      <c r="A10" s="539" t="s">
        <v>211</v>
      </c>
      <c r="B10" s="535">
        <f>SUM(B11:B12)</f>
        <v>28.800000000000004</v>
      </c>
      <c r="C10" s="535">
        <f>SUM(C11:C12)</f>
        <v>36</v>
      </c>
      <c r="D10" s="535">
        <f t="shared" si="1"/>
        <v>24.999999999999972</v>
      </c>
      <c r="E10" s="560"/>
      <c r="F10" s="560"/>
      <c r="G10" s="573"/>
      <c r="H10" s="544" t="s">
        <v>224</v>
      </c>
      <c r="I10" s="550" t="str">
        <f t="shared" si="0"/>
        <v/>
      </c>
    </row>
    <row r="11" spans="1:9" s="532" customFormat="1" ht="17.649999999999999" customHeight="1" x14ac:dyDescent="0.3">
      <c r="A11" s="536" t="s">
        <v>101</v>
      </c>
      <c r="B11" s="537">
        <f>'1. Статистика'!M152</f>
        <v>2.5</v>
      </c>
      <c r="C11" s="537">
        <f>'3.Прогноз.С корректировкой Таб7'!G157</f>
        <v>2.4</v>
      </c>
      <c r="D11" s="537">
        <f t="shared" si="1"/>
        <v>-4</v>
      </c>
      <c r="E11" s="562">
        <f>IF(B9 = 0,0,B11/B9)</f>
        <v>8.5324232081911255E-2</v>
      </c>
      <c r="F11" s="562">
        <f>IF(C9 = 0,0,C11/C9)</f>
        <v>6.5217391304347824E-2</v>
      </c>
      <c r="G11" s="574">
        <f t="shared" si="2"/>
        <v>1</v>
      </c>
      <c r="H11" s="544" t="s">
        <v>220</v>
      </c>
      <c r="I11" s="550" t="str">
        <f t="shared" si="0"/>
        <v/>
      </c>
    </row>
    <row r="12" spans="1:9" s="532" customFormat="1" ht="17.649999999999999" customHeight="1" x14ac:dyDescent="0.3">
      <c r="A12" s="536" t="s">
        <v>105</v>
      </c>
      <c r="B12" s="537">
        <f>'1. Статистика'!M164</f>
        <v>26.300000000000004</v>
      </c>
      <c r="C12" s="537">
        <f>'3.Прогноз.С корректировкой Таб7'!G191</f>
        <v>33.6</v>
      </c>
      <c r="D12" s="537">
        <f t="shared" si="1"/>
        <v>27.756653992395414</v>
      </c>
      <c r="E12" s="562" t="e">
        <f>IF(B$9 = 0,0,B12B9)</f>
        <v>#NAME?</v>
      </c>
      <c r="F12" s="562" t="e">
        <f>IF(C$9 = 0,0,B12B9)</f>
        <v>#NAME?</v>
      </c>
      <c r="G12" s="574" t="e">
        <f t="shared" si="2"/>
        <v>#NAME?</v>
      </c>
      <c r="H12" s="544" t="s">
        <v>224</v>
      </c>
      <c r="I12" s="550" t="str">
        <f t="shared" si="0"/>
        <v/>
      </c>
    </row>
    <row r="13" spans="1:9" s="532" customFormat="1" ht="17.649999999999999" customHeight="1" x14ac:dyDescent="0.3">
      <c r="A13" s="539" t="s">
        <v>212</v>
      </c>
      <c r="B13" s="535">
        <f>SUM(B14:B16)</f>
        <v>17.900000000000002</v>
      </c>
      <c r="C13" s="535">
        <f>SUM(C14:C16)</f>
        <v>26</v>
      </c>
      <c r="D13" s="535">
        <f t="shared" si="1"/>
        <v>45.251396648044675</v>
      </c>
      <c r="E13" s="560"/>
      <c r="F13" s="560"/>
      <c r="G13" s="573"/>
      <c r="H13" s="557" t="s">
        <v>225</v>
      </c>
      <c r="I13" s="550" t="str">
        <f t="shared" si="0"/>
        <v/>
      </c>
    </row>
    <row r="14" spans="1:9" s="532" customFormat="1" ht="17.649999999999999" customHeight="1" x14ac:dyDescent="0.3">
      <c r="A14" s="536" t="s">
        <v>109</v>
      </c>
      <c r="B14" s="537">
        <f>'1. Статистика'!M176</f>
        <v>17.900000000000002</v>
      </c>
      <c r="C14" s="537">
        <f>'3.Прогноз.С корректировкой Таб7'!G237</f>
        <v>26</v>
      </c>
      <c r="D14" s="537">
        <f t="shared" si="1"/>
        <v>45.251396648044675</v>
      </c>
      <c r="E14" s="537">
        <f>IF(B9 = 0,0,B14/B9)</f>
        <v>0.61092150170648463</v>
      </c>
      <c r="F14" s="537">
        <f>IF(C9 = 0,0,C14/C9)</f>
        <v>0.70652173913043481</v>
      </c>
      <c r="G14" s="575">
        <f t="shared" si="2"/>
        <v>0</v>
      </c>
      <c r="H14" s="544" t="s">
        <v>225</v>
      </c>
      <c r="I14" s="550" t="str">
        <f t="shared" si="0"/>
        <v/>
      </c>
    </row>
    <row r="15" spans="1:9" s="532" customFormat="1" ht="17.649999999999999" customHeight="1" x14ac:dyDescent="0.3">
      <c r="A15" s="536" t="s">
        <v>114</v>
      </c>
      <c r="B15" s="537">
        <f>'1. Статистика'!M188</f>
        <v>0</v>
      </c>
      <c r="C15" s="537">
        <f>'3.Прогноз.С корректировкой Таб7'!G293</f>
        <v>0</v>
      </c>
      <c r="D15" s="537" t="str">
        <f t="shared" si="1"/>
        <v/>
      </c>
      <c r="E15" s="537">
        <f>IF(B9 = 0,0,B15/B9)</f>
        <v>0</v>
      </c>
      <c r="F15" s="537">
        <f>IF(C9 = 0,0,C15/C9)</f>
        <v>0</v>
      </c>
      <c r="G15" s="575">
        <f t="shared" si="2"/>
        <v>1</v>
      </c>
      <c r="H15" s="544" t="s">
        <v>220</v>
      </c>
      <c r="I15" s="550" t="str">
        <f t="shared" si="0"/>
        <v/>
      </c>
    </row>
    <row r="16" spans="1:9" s="532" customFormat="1" ht="17.649999999999999" customHeight="1" x14ac:dyDescent="0.3">
      <c r="A16" s="536" t="s">
        <v>115</v>
      </c>
      <c r="B16" s="537">
        <f>'1. Статистика'!M200</f>
        <v>0</v>
      </c>
      <c r="C16" s="537">
        <f>'3.Прогноз.С корректировкой Таб7'!G349</f>
        <v>0</v>
      </c>
      <c r="D16" s="537" t="str">
        <f t="shared" si="1"/>
        <v/>
      </c>
      <c r="E16" s="537">
        <f>IF(B9 = 0,0,B16/B9)</f>
        <v>0</v>
      </c>
      <c r="F16" s="537">
        <f>IF(C9 = 0,0,C16/C9)</f>
        <v>0</v>
      </c>
      <c r="G16" s="575">
        <f t="shared" si="2"/>
        <v>1</v>
      </c>
      <c r="H16" s="544" t="s">
        <v>220</v>
      </c>
      <c r="I16" s="550" t="str">
        <f t="shared" si="0"/>
        <v/>
      </c>
    </row>
    <row r="17" spans="1:9" s="532" customFormat="1" ht="17.649999999999999" customHeight="1" x14ac:dyDescent="0.3">
      <c r="A17" s="539" t="s">
        <v>213</v>
      </c>
      <c r="B17" s="535">
        <f>'1. Статистика'!M212</f>
        <v>0.5</v>
      </c>
      <c r="C17" s="535">
        <f>'3.Прогноз.С корректировкой Таб7'!G405</f>
        <v>0.8</v>
      </c>
      <c r="D17" s="535">
        <f t="shared" si="1"/>
        <v>60</v>
      </c>
      <c r="E17" s="535">
        <f>IF(B9 = 0,0,B17/B9)</f>
        <v>1.706484641638225E-2</v>
      </c>
      <c r="F17" s="535">
        <f>IF(C9 = 0,0,C17/C9)</f>
        <v>2.1739130434782612E-2</v>
      </c>
      <c r="G17" s="571">
        <f t="shared" si="2"/>
        <v>1</v>
      </c>
      <c r="H17" s="542" t="s">
        <v>228</v>
      </c>
      <c r="I17" s="550" t="str">
        <f t="shared" si="0"/>
        <v/>
      </c>
    </row>
    <row r="18" spans="1:9" s="532" customFormat="1" ht="17.649999999999999" customHeight="1" x14ac:dyDescent="0.3">
      <c r="A18" s="539" t="s">
        <v>214</v>
      </c>
      <c r="B18" s="535">
        <f>'1. Статистика'!M224</f>
        <v>544.22900000000004</v>
      </c>
      <c r="C18" s="535">
        <f>'3.Прогноз.С корректировкой Таб7'!G428</f>
        <v>486.89299999999997</v>
      </c>
      <c r="D18" s="535">
        <f t="shared" si="1"/>
        <v>-10.535270998054131</v>
      </c>
      <c r="E18" s="535">
        <f>IF(B9 = 0,0,B18/B9)</f>
        <v>18.574368600682593</v>
      </c>
      <c r="F18" s="535">
        <f>IF(C9 = 0,0,C18/C9)</f>
        <v>13.230788043478261</v>
      </c>
      <c r="G18" s="571">
        <f t="shared" si="2"/>
        <v>0</v>
      </c>
      <c r="H18" s="542" t="s">
        <v>226</v>
      </c>
      <c r="I18" s="550" t="str">
        <f t="shared" si="0"/>
        <v/>
      </c>
    </row>
    <row r="19" spans="1:9" ht="17.649999999999999" customHeight="1" x14ac:dyDescent="0.3">
      <c r="A19" s="539" t="s">
        <v>215</v>
      </c>
      <c r="B19" s="535">
        <f>'1. Статистика'!M236</f>
        <v>0</v>
      </c>
      <c r="C19" s="535">
        <f>'3.Прогноз.С корректировкой Таб7'!G462</f>
        <v>0</v>
      </c>
      <c r="D19" s="535" t="str">
        <f t="shared" si="1"/>
        <v/>
      </c>
      <c r="E19" s="535">
        <f>IF(B9 = 0,0,B19/B9)</f>
        <v>0</v>
      </c>
      <c r="F19" s="535">
        <f>IF(C9 = 0,0,C19/C9)</f>
        <v>0</v>
      </c>
      <c r="G19" s="571">
        <f t="shared" si="2"/>
        <v>1</v>
      </c>
      <c r="H19" s="542" t="s">
        <v>220</v>
      </c>
      <c r="I19" s="550" t="str">
        <f t="shared" si="0"/>
        <v/>
      </c>
    </row>
    <row r="20" spans="1:9" ht="17.649999999999999" customHeight="1" thickBot="1" x14ac:dyDescent="0.35">
      <c r="A20" s="540" t="s">
        <v>121</v>
      </c>
      <c r="B20" s="541">
        <f>'1. Статистика'!M248</f>
        <v>72.402999999999992</v>
      </c>
      <c r="C20" s="541">
        <f>'3.Прогноз.С корректировкой Таб7'!G508</f>
        <v>33.104999999999997</v>
      </c>
      <c r="D20" s="541">
        <f t="shared" si="1"/>
        <v>-54.276756487990831</v>
      </c>
      <c r="E20" s="563"/>
      <c r="F20" s="563"/>
      <c r="G20" s="563"/>
      <c r="H20" s="543" t="s">
        <v>227</v>
      </c>
      <c r="I20" s="550" t="str">
        <f t="shared" si="0"/>
        <v/>
      </c>
    </row>
    <row r="22" spans="1:9" ht="15.75" thickBot="1" x14ac:dyDescent="0.3">
      <c r="A22" s="564" t="s">
        <v>216</v>
      </c>
      <c r="B22" s="565"/>
    </row>
    <row r="23" spans="1:9" x14ac:dyDescent="0.25">
      <c r="A23" s="566" t="str">
        <f>CONCATENATE("Оценка качества баланса за ",B4, ", %")</f>
        <v>Оценка качества баланса за 2020 год, %</v>
      </c>
      <c r="B23" s="577">
        <v>0</v>
      </c>
      <c r="C23" s="580">
        <v>70</v>
      </c>
    </row>
    <row r="24" spans="1:9" ht="30" x14ac:dyDescent="0.25">
      <c r="A24" s="567" t="str">
        <f>CONCATENATE("Уровень совпадения структуры баланса ",C4, "а со структурой в ", B4,"у, %")</f>
        <v>Уровень совпадения структуры баланса 2021 года со структурой в 2020 году, %</v>
      </c>
      <c r="B24" s="578">
        <f>COUNTIF($G$6:$G$19,1)/COUNTA(G6:G19)*100</f>
        <v>54.54545454545454</v>
      </c>
    </row>
    <row r="25" spans="1:9" ht="45.75" customHeight="1" thickBot="1" x14ac:dyDescent="0.3">
      <c r="A25" s="576" t="str">
        <f>IF(AND(B23&lt;C23,B24&gt;=1-(ROUND(COUNTA($G$6:$G$8)/2,0)/COUNTA($G$6:$G$8)+ROUND(COUNTA($G$10:$G$19)/2,0)/COUNTA($G$10:$G$19))/2),CONCATENATE("Рекомендуется скорректировать прогнозы значений по статьям баланса и снизить уровень совпадения структуры баланса ", C4, "а минимум до, %"),IF(AND(B23&gt;=C23,(1-B24)&gt;=1-(ROUND(COUNTA($G$6:$G$8)/2,0)/COUNTA($G$6:$G$8)+ROUND(COUNTA($G$10:$G$19)/2,0)/COUNTA($G$10:$G$19))/2),CONCATENATE("Рекомендуется скорректировать прогнозы значений по статьям баланса и повысить уровень совпадения структуры баланса ", C4, "а минимум до, %"),"Проверка пройдена"))</f>
        <v>Рекомендуется скорректировать прогнозы значений по статьям баланса и снизить уровень совпадения структуры баланса 2021 года минимум до, %</v>
      </c>
      <c r="B25" s="579">
        <f>IF(C25=0,"",C25*100)</f>
        <v>41.666666666666671</v>
      </c>
      <c r="C25" s="580">
        <f>IF(AND(B23&lt;C23,B24&gt;=1-(ROUND(COUNTA($G$6:$G$8)/2,0)/COUNTA($G$6:$G$8)+ROUND(COUNTA($G$10:$G$19)/2,0)/COUNTA($G$10:$G$19))/2),1-(ROUND(COUNTA($G$6:$G$8)/2,0)/COUNTA($G$6:$G$8)+ROUND(COUNTA($G$10:$G$19)/2,0)/COUNTA($G$10:$G$19))/2,IF(AND(B23&gt;=C23,(1-B24)&gt;=1-(ROUND(COUNTA($G$6:$G$8)/2,0)/COUNTA($G$6:$G$8)+ROUND(COUNTA($G$10:$G$19)/2,0)/COUNTA($G$10:$G$19))/2),(ROUND(COUNTA($G$6:$G$8)/2,0)/COUNTA($G$6:$G$8)+ROUND(COUNTA($G$10:$G$19)/2,0)/COUNTA($G$10:$G$19))/2,0))</f>
        <v>0.41666666666666674</v>
      </c>
    </row>
  </sheetData>
  <sheetProtection algorithmName="SHA-512" hashValue="EWp+kJeghXEcuDGjOJVnC/EqDBrwjDGgaYxNQbX5gCdd40yfBP+gmjsMd/Hmort7AzqUtntR52pK/TEGyeWHTg==" saltValue="/edOFV3zyysGvXcZgsXyJg==" spinCount="100000" sheet="1" objects="1" scenarios="1"/>
  <mergeCells count="1">
    <mergeCell ref="A2:H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203</TotalTime>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1. Статистика</vt:lpstr>
      <vt:lpstr>2. Прогноз. Без корректировки</vt:lpstr>
      <vt:lpstr>3.Прогноз.С корректировкой Таб7</vt:lpstr>
      <vt:lpstr>4. Комментарии</vt:lpstr>
      <vt:lpstr>Date</vt:lpstr>
      <vt:lpstr>DocN</vt:lpstr>
      <vt:lpstr>Test_date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 Degtyarev</dc:creator>
  <cp:lastModifiedBy>Ерещенкова Альбина Александровна</cp:lastModifiedBy>
  <cp:revision>11</cp:revision>
  <cp:lastPrinted>2017-12-26T11:25:12Z</cp:lastPrinted>
  <dcterms:created xsi:type="dcterms:W3CDTF">2006-09-16T00:00:00Z</dcterms:created>
  <dcterms:modified xsi:type="dcterms:W3CDTF">2022-05-26T07:41:13Z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