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I1yFSLy1l13vucE8/iIMExZ6GKwBOzdEgwtkD+XyzIOvZuf6Qqd9t96/a6un15atllXg3TZZu7tRBm6n6HQefA==" workbookSaltValue="Uj5PmisdV4nkyDDcPl2MGw==" workbookSpinCount="100000" lockStructure="1"/>
  <bookViews>
    <workbookView xWindow="30" yWindow="630" windowWidth="19440" windowHeight="13740" tabRatio="753" activeTab="4"/>
  </bookViews>
  <sheets>
    <sheet name="1.Статистика" sheetId="6" r:id="rId1"/>
    <sheet name="2. Прогноз. Без корректировки" sheetId="7" r:id="rId2"/>
    <sheet name="3.Прогноз.С корректировкой Таб7" sheetId="13" r:id="rId3"/>
    <sheet name="Баланс" sheetId="12" state="veryHidden" r:id="rId4"/>
    <sheet name="4.Комментарий" sheetId="14" r:id="rId5"/>
  </sheets>
  <definedNames>
    <definedName name="Date">Баланс!$R$1</definedName>
    <definedName name="DocN">Баланс!$Q$1</definedName>
    <definedName name="Test_date">Баланс!$R$2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4" i="6" l="1"/>
  <c r="H94" i="6"/>
  <c r="F94" i="6"/>
  <c r="R67" i="12" l="1"/>
  <c r="R68" i="12" s="1"/>
  <c r="R69" i="12" s="1"/>
  <c r="R70" i="12" s="1"/>
  <c r="R55" i="12"/>
  <c r="R49" i="12"/>
  <c r="R43" i="12"/>
  <c r="R37" i="12"/>
  <c r="R19" i="12"/>
  <c r="R13" i="12"/>
  <c r="R7" i="12"/>
  <c r="R8" i="12" s="1"/>
  <c r="R9" i="12" s="1"/>
  <c r="R10" i="12" s="1"/>
  <c r="B3" i="12"/>
  <c r="F3" i="12" s="1"/>
  <c r="R2" i="12"/>
  <c r="B4" i="14" s="1"/>
  <c r="C4" i="14" s="1"/>
  <c r="E245" i="13"/>
  <c r="F99" i="13"/>
  <c r="E99" i="13"/>
  <c r="D99" i="13"/>
  <c r="C99" i="13"/>
  <c r="F96" i="13"/>
  <c r="E96" i="13"/>
  <c r="D96" i="13"/>
  <c r="C96" i="13"/>
  <c r="F93" i="13"/>
  <c r="E93" i="13"/>
  <c r="D93" i="13"/>
  <c r="C93" i="13"/>
  <c r="G93" i="13" s="1"/>
  <c r="F90" i="13"/>
  <c r="E90" i="13"/>
  <c r="D90" i="13"/>
  <c r="C90" i="13"/>
  <c r="P65" i="13"/>
  <c r="O65" i="13"/>
  <c r="N65" i="13"/>
  <c r="M65" i="13"/>
  <c r="Q65" i="13" s="1"/>
  <c r="K65" i="13"/>
  <c r="J65" i="13"/>
  <c r="I65" i="13"/>
  <c r="H65" i="13"/>
  <c r="L65" i="13" s="1"/>
  <c r="F65" i="13"/>
  <c r="E65" i="13"/>
  <c r="D65" i="13"/>
  <c r="C65" i="13"/>
  <c r="G65" i="13" s="1"/>
  <c r="F64" i="13"/>
  <c r="E64" i="13"/>
  <c r="D64" i="13"/>
  <c r="C64" i="13"/>
  <c r="G64" i="13" s="1"/>
  <c r="G63" i="13" s="1"/>
  <c r="F63" i="13"/>
  <c r="K64" i="13" s="1"/>
  <c r="K63" i="13" s="1"/>
  <c r="P64" i="13" s="1"/>
  <c r="P63" i="13" s="1"/>
  <c r="E63" i="13"/>
  <c r="J64" i="13" s="1"/>
  <c r="J63" i="13" s="1"/>
  <c r="O64" i="13" s="1"/>
  <c r="O63" i="13" s="1"/>
  <c r="D63" i="13"/>
  <c r="I64" i="13" s="1"/>
  <c r="I63" i="13" s="1"/>
  <c r="N64" i="13" s="1"/>
  <c r="N63" i="13" s="1"/>
  <c r="C63" i="13"/>
  <c r="H64" i="13" s="1"/>
  <c r="P62" i="13"/>
  <c r="O62" i="13"/>
  <c r="N62" i="13"/>
  <c r="M62" i="13"/>
  <c r="Q62" i="13" s="1"/>
  <c r="K62" i="13"/>
  <c r="J62" i="13"/>
  <c r="I62" i="13"/>
  <c r="H62" i="13"/>
  <c r="L62" i="13" s="1"/>
  <c r="F62" i="13"/>
  <c r="E62" i="13"/>
  <c r="D62" i="13"/>
  <c r="C62" i="13"/>
  <c r="G62" i="13" s="1"/>
  <c r="F61" i="13"/>
  <c r="E61" i="13"/>
  <c r="D61" i="13"/>
  <c r="C61" i="13"/>
  <c r="G61" i="13" s="1"/>
  <c r="G60" i="13" s="1"/>
  <c r="F60" i="13"/>
  <c r="K61" i="13" s="1"/>
  <c r="K60" i="13" s="1"/>
  <c r="P61" i="13" s="1"/>
  <c r="P60" i="13" s="1"/>
  <c r="E60" i="13"/>
  <c r="J61" i="13" s="1"/>
  <c r="J60" i="13" s="1"/>
  <c r="O61" i="13" s="1"/>
  <c r="O60" i="13" s="1"/>
  <c r="D60" i="13"/>
  <c r="I61" i="13" s="1"/>
  <c r="I60" i="13" s="1"/>
  <c r="N61" i="13" s="1"/>
  <c r="N60" i="13" s="1"/>
  <c r="C60" i="13"/>
  <c r="H61" i="13" s="1"/>
  <c r="P59" i="13"/>
  <c r="O59" i="13"/>
  <c r="N59" i="13"/>
  <c r="M59" i="13"/>
  <c r="Q59" i="13" s="1"/>
  <c r="K59" i="13"/>
  <c r="J59" i="13"/>
  <c r="I59" i="13"/>
  <c r="H59" i="13"/>
  <c r="L59" i="13" s="1"/>
  <c r="F59" i="13"/>
  <c r="E59" i="13"/>
  <c r="D59" i="13"/>
  <c r="C59" i="13"/>
  <c r="G59" i="13" s="1"/>
  <c r="F58" i="13"/>
  <c r="E58" i="13"/>
  <c r="D58" i="13"/>
  <c r="C58" i="13"/>
  <c r="G58" i="13" s="1"/>
  <c r="G57" i="13" s="1"/>
  <c r="F57" i="13"/>
  <c r="K58" i="13" s="1"/>
  <c r="K57" i="13" s="1"/>
  <c r="P58" i="13" s="1"/>
  <c r="P57" i="13" s="1"/>
  <c r="E57" i="13"/>
  <c r="J58" i="13" s="1"/>
  <c r="J57" i="13" s="1"/>
  <c r="O58" i="13" s="1"/>
  <c r="O57" i="13" s="1"/>
  <c r="D57" i="13"/>
  <c r="I58" i="13" s="1"/>
  <c r="I57" i="13" s="1"/>
  <c r="N58" i="13" s="1"/>
  <c r="N57" i="13" s="1"/>
  <c r="C57" i="13"/>
  <c r="H58" i="13" s="1"/>
  <c r="P56" i="13"/>
  <c r="O56" i="13"/>
  <c r="N56" i="13"/>
  <c r="M56" i="13"/>
  <c r="Q56" i="13" s="1"/>
  <c r="K56" i="13"/>
  <c r="J56" i="13"/>
  <c r="I56" i="13"/>
  <c r="H56" i="13"/>
  <c r="L56" i="13" s="1"/>
  <c r="F56" i="13"/>
  <c r="E56" i="13"/>
  <c r="D56" i="13"/>
  <c r="C56" i="13"/>
  <c r="G56" i="13" s="1"/>
  <c r="F55" i="13"/>
  <c r="E55" i="13"/>
  <c r="D55" i="13"/>
  <c r="C55" i="13"/>
  <c r="G55" i="13" s="1"/>
  <c r="G54" i="13" s="1"/>
  <c r="G53" i="13" s="1"/>
  <c r="C10" i="14" s="1"/>
  <c r="F54" i="13"/>
  <c r="K55" i="13" s="1"/>
  <c r="K54" i="13" s="1"/>
  <c r="E54" i="13"/>
  <c r="J55" i="13" s="1"/>
  <c r="J54" i="13" s="1"/>
  <c r="D54" i="13"/>
  <c r="I55" i="13" s="1"/>
  <c r="I54" i="13" s="1"/>
  <c r="C54" i="13"/>
  <c r="H55" i="13" s="1"/>
  <c r="F53" i="13"/>
  <c r="E53" i="13"/>
  <c r="D53" i="13"/>
  <c r="C53" i="13"/>
  <c r="F46" i="13"/>
  <c r="E46" i="13"/>
  <c r="D46" i="13"/>
  <c r="C46" i="13"/>
  <c r="G46" i="13" s="1"/>
  <c r="F43" i="13"/>
  <c r="E43" i="13"/>
  <c r="D43" i="13"/>
  <c r="C43" i="13"/>
  <c r="G43" i="13" s="1"/>
  <c r="F40" i="13"/>
  <c r="E40" i="13"/>
  <c r="D40" i="13"/>
  <c r="C40" i="13"/>
  <c r="G40" i="13" s="1"/>
  <c r="F37" i="13"/>
  <c r="E37" i="13"/>
  <c r="D37" i="13"/>
  <c r="C37" i="13"/>
  <c r="G37" i="13" s="1"/>
  <c r="P34" i="13"/>
  <c r="O34" i="13"/>
  <c r="N34" i="13"/>
  <c r="M34" i="13"/>
  <c r="Q34" i="13" s="1"/>
  <c r="K34" i="13"/>
  <c r="J34" i="13"/>
  <c r="I34" i="13"/>
  <c r="H34" i="13"/>
  <c r="L34" i="13" s="1"/>
  <c r="F34" i="13"/>
  <c r="E34" i="13"/>
  <c r="D34" i="13"/>
  <c r="C34" i="13"/>
  <c r="G34" i="13" s="1"/>
  <c r="P33" i="13"/>
  <c r="O33" i="13"/>
  <c r="N33" i="13"/>
  <c r="M33" i="13"/>
  <c r="Q33" i="13" s="1"/>
  <c r="K33" i="13"/>
  <c r="J33" i="13"/>
  <c r="I33" i="13"/>
  <c r="H33" i="13"/>
  <c r="L33" i="13" s="1"/>
  <c r="F33" i="13"/>
  <c r="E33" i="13"/>
  <c r="D33" i="13"/>
  <c r="C33" i="13"/>
  <c r="G33" i="13" s="1"/>
  <c r="P32" i="13"/>
  <c r="O32" i="13"/>
  <c r="N32" i="13"/>
  <c r="M32" i="13"/>
  <c r="Q32" i="13" s="1"/>
  <c r="K32" i="13"/>
  <c r="J32" i="13"/>
  <c r="I32" i="13"/>
  <c r="H32" i="13"/>
  <c r="L32" i="13" s="1"/>
  <c r="F32" i="13"/>
  <c r="E32" i="13"/>
  <c r="D32" i="13"/>
  <c r="C32" i="13"/>
  <c r="G32" i="13" s="1"/>
  <c r="F31" i="13"/>
  <c r="F30" i="13" s="1"/>
  <c r="K31" i="13" s="1"/>
  <c r="K30" i="13" s="1"/>
  <c r="P31" i="13" s="1"/>
  <c r="P30" i="13" s="1"/>
  <c r="E31" i="13"/>
  <c r="D31" i="13"/>
  <c r="D30" i="13" s="1"/>
  <c r="I31" i="13" s="1"/>
  <c r="I30" i="13" s="1"/>
  <c r="N31" i="13" s="1"/>
  <c r="N30" i="13" s="1"/>
  <c r="C31" i="13"/>
  <c r="G31" i="13" s="1"/>
  <c r="G30" i="13" s="1"/>
  <c r="E30" i="13"/>
  <c r="J31" i="13" s="1"/>
  <c r="J30" i="13" s="1"/>
  <c r="O31" i="13" s="1"/>
  <c r="O30" i="13" s="1"/>
  <c r="C30" i="13"/>
  <c r="H31" i="13" s="1"/>
  <c r="P29" i="13"/>
  <c r="O29" i="13"/>
  <c r="N29" i="13"/>
  <c r="M29" i="13"/>
  <c r="Q29" i="13" s="1"/>
  <c r="K29" i="13"/>
  <c r="J29" i="13"/>
  <c r="I29" i="13"/>
  <c r="H29" i="13"/>
  <c r="L29" i="13" s="1"/>
  <c r="F29" i="13"/>
  <c r="E29" i="13"/>
  <c r="D29" i="13"/>
  <c r="C29" i="13"/>
  <c r="G29" i="13" s="1"/>
  <c r="P28" i="13"/>
  <c r="O28" i="13"/>
  <c r="N28" i="13"/>
  <c r="M28" i="13"/>
  <c r="Q28" i="13" s="1"/>
  <c r="K28" i="13"/>
  <c r="J28" i="13"/>
  <c r="I28" i="13"/>
  <c r="H28" i="13"/>
  <c r="L28" i="13" s="1"/>
  <c r="F28" i="13"/>
  <c r="E28" i="13"/>
  <c r="D28" i="13"/>
  <c r="C28" i="13"/>
  <c r="G28" i="13" s="1"/>
  <c r="P27" i="13"/>
  <c r="O27" i="13"/>
  <c r="N27" i="13"/>
  <c r="M27" i="13"/>
  <c r="Q27" i="13" s="1"/>
  <c r="K27" i="13"/>
  <c r="J27" i="13"/>
  <c r="I27" i="13"/>
  <c r="H27" i="13"/>
  <c r="L27" i="13" s="1"/>
  <c r="F27" i="13"/>
  <c r="E27" i="13"/>
  <c r="D27" i="13"/>
  <c r="C27" i="13"/>
  <c r="G27" i="13" s="1"/>
  <c r="F26" i="13"/>
  <c r="E26" i="13"/>
  <c r="E25" i="13" s="1"/>
  <c r="J26" i="13" s="1"/>
  <c r="J25" i="13" s="1"/>
  <c r="O26" i="13" s="1"/>
  <c r="O25" i="13" s="1"/>
  <c r="D26" i="13"/>
  <c r="C26" i="13"/>
  <c r="G26" i="13" s="1"/>
  <c r="G25" i="13" s="1"/>
  <c r="F25" i="13"/>
  <c r="K26" i="13" s="1"/>
  <c r="K25" i="13" s="1"/>
  <c r="P26" i="13" s="1"/>
  <c r="P25" i="13" s="1"/>
  <c r="D25" i="13"/>
  <c r="I26" i="13" s="1"/>
  <c r="I25" i="13" s="1"/>
  <c r="N26" i="13" s="1"/>
  <c r="N25" i="13" s="1"/>
  <c r="P24" i="13"/>
  <c r="O24" i="13"/>
  <c r="N24" i="13"/>
  <c r="M24" i="13"/>
  <c r="Q24" i="13" s="1"/>
  <c r="K24" i="13"/>
  <c r="J24" i="13"/>
  <c r="I24" i="13"/>
  <c r="H24" i="13"/>
  <c r="L24" i="13" s="1"/>
  <c r="F24" i="13"/>
  <c r="E24" i="13"/>
  <c r="D24" i="13"/>
  <c r="C24" i="13"/>
  <c r="G24" i="13" s="1"/>
  <c r="P23" i="13"/>
  <c r="O23" i="13"/>
  <c r="N23" i="13"/>
  <c r="M23" i="13"/>
  <c r="Q23" i="13" s="1"/>
  <c r="K23" i="13"/>
  <c r="J23" i="13"/>
  <c r="I23" i="13"/>
  <c r="H23" i="13"/>
  <c r="L23" i="13" s="1"/>
  <c r="F23" i="13"/>
  <c r="E23" i="13"/>
  <c r="D23" i="13"/>
  <c r="C23" i="13"/>
  <c r="G23" i="13" s="1"/>
  <c r="P22" i="13"/>
  <c r="O22" i="13"/>
  <c r="N22" i="13"/>
  <c r="M22" i="13"/>
  <c r="Q22" i="13" s="1"/>
  <c r="K22" i="13"/>
  <c r="J22" i="13"/>
  <c r="I22" i="13"/>
  <c r="H22" i="13"/>
  <c r="L22" i="13" s="1"/>
  <c r="F22" i="13"/>
  <c r="E22" i="13"/>
  <c r="D22" i="13"/>
  <c r="C22" i="13"/>
  <c r="G22" i="13" s="1"/>
  <c r="F21" i="13"/>
  <c r="F20" i="13" s="1"/>
  <c r="K21" i="13" s="1"/>
  <c r="K20" i="13" s="1"/>
  <c r="P21" i="13" s="1"/>
  <c r="P20" i="13" s="1"/>
  <c r="E21" i="13"/>
  <c r="D21" i="13"/>
  <c r="D20" i="13" s="1"/>
  <c r="I21" i="13" s="1"/>
  <c r="I20" i="13" s="1"/>
  <c r="N21" i="13" s="1"/>
  <c r="N20" i="13" s="1"/>
  <c r="C21" i="13"/>
  <c r="G21" i="13" s="1"/>
  <c r="G20" i="13" s="1"/>
  <c r="E20" i="13"/>
  <c r="J21" i="13" s="1"/>
  <c r="J20" i="13" s="1"/>
  <c r="O21" i="13" s="1"/>
  <c r="O20" i="13" s="1"/>
  <c r="C20" i="13"/>
  <c r="H21" i="13" s="1"/>
  <c r="P19" i="13"/>
  <c r="O19" i="13"/>
  <c r="N19" i="13"/>
  <c r="M19" i="13"/>
  <c r="Q19" i="13" s="1"/>
  <c r="K19" i="13"/>
  <c r="J19" i="13"/>
  <c r="I19" i="13"/>
  <c r="H19" i="13"/>
  <c r="L19" i="13" s="1"/>
  <c r="F19" i="13"/>
  <c r="E19" i="13"/>
  <c r="D19" i="13"/>
  <c r="C19" i="13"/>
  <c r="G19" i="13" s="1"/>
  <c r="P18" i="13"/>
  <c r="O18" i="13"/>
  <c r="N18" i="13"/>
  <c r="M18" i="13"/>
  <c r="Q18" i="13" s="1"/>
  <c r="K18" i="13"/>
  <c r="J18" i="13"/>
  <c r="I18" i="13"/>
  <c r="H18" i="13"/>
  <c r="L18" i="13" s="1"/>
  <c r="F18" i="13"/>
  <c r="E18" i="13"/>
  <c r="D18" i="13"/>
  <c r="C18" i="13"/>
  <c r="G18" i="13" s="1"/>
  <c r="P17" i="13"/>
  <c r="O17" i="13"/>
  <c r="N17" i="13"/>
  <c r="M17" i="13"/>
  <c r="Q17" i="13" s="1"/>
  <c r="K17" i="13"/>
  <c r="J17" i="13"/>
  <c r="I17" i="13"/>
  <c r="H17" i="13"/>
  <c r="L17" i="13" s="1"/>
  <c r="F17" i="13"/>
  <c r="E17" i="13"/>
  <c r="D17" i="13"/>
  <c r="C17" i="13"/>
  <c r="G17" i="13" s="1"/>
  <c r="F16" i="13"/>
  <c r="E16" i="13"/>
  <c r="E15" i="13" s="1"/>
  <c r="D16" i="13"/>
  <c r="C16" i="13"/>
  <c r="G16" i="13" s="1"/>
  <c r="G15" i="13" s="1"/>
  <c r="G14" i="13" s="1"/>
  <c r="C7" i="14" s="1"/>
  <c r="F15" i="13"/>
  <c r="K16" i="13" s="1"/>
  <c r="K15" i="13" s="1"/>
  <c r="D15" i="13"/>
  <c r="I16" i="13" s="1"/>
  <c r="I15" i="13" s="1"/>
  <c r="C7" i="13"/>
  <c r="G7" i="13" s="1"/>
  <c r="E250" i="7"/>
  <c r="Q100" i="7"/>
  <c r="L100" i="7"/>
  <c r="G100" i="7"/>
  <c r="F99" i="7"/>
  <c r="E99" i="7"/>
  <c r="D99" i="7"/>
  <c r="C99" i="7"/>
  <c r="G99" i="7" s="1"/>
  <c r="G98" i="7" s="1"/>
  <c r="F98" i="7"/>
  <c r="K99" i="7" s="1"/>
  <c r="K98" i="7" s="1"/>
  <c r="P99" i="7" s="1"/>
  <c r="P98" i="7" s="1"/>
  <c r="E98" i="7"/>
  <c r="J99" i="7" s="1"/>
  <c r="J98" i="7" s="1"/>
  <c r="O99" i="7" s="1"/>
  <c r="O98" i="7" s="1"/>
  <c r="D98" i="7"/>
  <c r="I99" i="7" s="1"/>
  <c r="I98" i="7" s="1"/>
  <c r="N99" i="7" s="1"/>
  <c r="N98" i="7" s="1"/>
  <c r="C98" i="7"/>
  <c r="H99" i="7" s="1"/>
  <c r="Q97" i="7"/>
  <c r="L97" i="7"/>
  <c r="G97" i="7"/>
  <c r="F96" i="7"/>
  <c r="E96" i="7"/>
  <c r="D96" i="7"/>
  <c r="C96" i="7"/>
  <c r="G96" i="7" s="1"/>
  <c r="G95" i="7" s="1"/>
  <c r="F95" i="7"/>
  <c r="K96" i="7" s="1"/>
  <c r="K95" i="7" s="1"/>
  <c r="P96" i="7" s="1"/>
  <c r="P95" i="7" s="1"/>
  <c r="E95" i="7"/>
  <c r="J96" i="7" s="1"/>
  <c r="J95" i="7" s="1"/>
  <c r="O96" i="7" s="1"/>
  <c r="O95" i="7" s="1"/>
  <c r="D95" i="7"/>
  <c r="I96" i="7" s="1"/>
  <c r="I95" i="7" s="1"/>
  <c r="N96" i="7" s="1"/>
  <c r="N95" i="7" s="1"/>
  <c r="C95" i="7"/>
  <c r="H96" i="7" s="1"/>
  <c r="Q94" i="7"/>
  <c r="L94" i="7"/>
  <c r="G94" i="7"/>
  <c r="F93" i="7"/>
  <c r="E93" i="7"/>
  <c r="D93" i="7"/>
  <c r="C93" i="7"/>
  <c r="G93" i="7" s="1"/>
  <c r="G92" i="7" s="1"/>
  <c r="F92" i="7"/>
  <c r="K93" i="7" s="1"/>
  <c r="K92" i="7" s="1"/>
  <c r="P93" i="7" s="1"/>
  <c r="P92" i="7" s="1"/>
  <c r="E92" i="7"/>
  <c r="J93" i="7" s="1"/>
  <c r="J92" i="7" s="1"/>
  <c r="O93" i="7" s="1"/>
  <c r="O92" i="7" s="1"/>
  <c r="D92" i="7"/>
  <c r="I93" i="7" s="1"/>
  <c r="I92" i="7" s="1"/>
  <c r="N93" i="7" s="1"/>
  <c r="N92" i="7" s="1"/>
  <c r="C92" i="7"/>
  <c r="H93" i="7" s="1"/>
  <c r="Q91" i="7"/>
  <c r="L91" i="7"/>
  <c r="G91" i="7"/>
  <c r="F90" i="7"/>
  <c r="E90" i="7"/>
  <c r="D90" i="7"/>
  <c r="C90" i="7"/>
  <c r="G90" i="7" s="1"/>
  <c r="G89" i="7" s="1"/>
  <c r="G88" i="7" s="1"/>
  <c r="F89" i="7"/>
  <c r="K90" i="7" s="1"/>
  <c r="K89" i="7" s="1"/>
  <c r="E89" i="7"/>
  <c r="J90" i="7" s="1"/>
  <c r="J89" i="7" s="1"/>
  <c r="D89" i="7"/>
  <c r="I90" i="7" s="1"/>
  <c r="I89" i="7" s="1"/>
  <c r="C89" i="7"/>
  <c r="H90" i="7" s="1"/>
  <c r="F88" i="7"/>
  <c r="E88" i="7"/>
  <c r="D88" i="7"/>
  <c r="C88" i="7"/>
  <c r="Q78" i="7"/>
  <c r="Q78" i="13" s="1"/>
  <c r="L78" i="7"/>
  <c r="L78" i="13" s="1"/>
  <c r="G78" i="7"/>
  <c r="G78" i="13" s="1"/>
  <c r="Q75" i="7"/>
  <c r="Q75" i="13" s="1"/>
  <c r="L75" i="7"/>
  <c r="L75" i="13" s="1"/>
  <c r="G75" i="7"/>
  <c r="G75" i="13" s="1"/>
  <c r="Q72" i="7"/>
  <c r="Q72" i="13" s="1"/>
  <c r="L72" i="7"/>
  <c r="L72" i="13" s="1"/>
  <c r="G72" i="7"/>
  <c r="G72" i="13" s="1"/>
  <c r="Q69" i="7"/>
  <c r="Q69" i="13" s="1"/>
  <c r="L69" i="7"/>
  <c r="L69" i="13" s="1"/>
  <c r="G69" i="7"/>
  <c r="G69" i="13" s="1"/>
  <c r="Q65" i="7"/>
  <c r="L65" i="7"/>
  <c r="G65" i="7"/>
  <c r="F64" i="7"/>
  <c r="F63" i="7" s="1"/>
  <c r="E64" i="7"/>
  <c r="D64" i="7"/>
  <c r="D63" i="7" s="1"/>
  <c r="C64" i="7"/>
  <c r="G64" i="7" s="1"/>
  <c r="G63" i="7" s="1"/>
  <c r="E63" i="7"/>
  <c r="C63" i="7"/>
  <c r="Q62" i="7"/>
  <c r="L62" i="7"/>
  <c r="G62" i="7"/>
  <c r="F61" i="7"/>
  <c r="E61" i="7"/>
  <c r="E60" i="7" s="1"/>
  <c r="D61" i="7"/>
  <c r="C61" i="7"/>
  <c r="C60" i="7" s="1"/>
  <c r="F60" i="7"/>
  <c r="D60" i="7"/>
  <c r="Q59" i="7"/>
  <c r="L59" i="7"/>
  <c r="G59" i="7"/>
  <c r="F58" i="7"/>
  <c r="F57" i="7" s="1"/>
  <c r="E58" i="7"/>
  <c r="D58" i="7"/>
  <c r="D57" i="7" s="1"/>
  <c r="C58" i="7"/>
  <c r="G58" i="7" s="1"/>
  <c r="G57" i="7" s="1"/>
  <c r="E57" i="7"/>
  <c r="C57" i="7"/>
  <c r="Q56" i="7"/>
  <c r="L56" i="7"/>
  <c r="G56" i="7"/>
  <c r="F55" i="7"/>
  <c r="E55" i="7"/>
  <c r="E54" i="7" s="1"/>
  <c r="D55" i="7"/>
  <c r="C55" i="7"/>
  <c r="C54" i="7" s="1"/>
  <c r="F54" i="7"/>
  <c r="D54" i="7"/>
  <c r="Q47" i="7"/>
  <c r="L47" i="7"/>
  <c r="G47" i="7"/>
  <c r="F46" i="7"/>
  <c r="F45" i="7" s="1"/>
  <c r="E46" i="7"/>
  <c r="D46" i="7"/>
  <c r="D45" i="7" s="1"/>
  <c r="C46" i="7"/>
  <c r="G46" i="7" s="1"/>
  <c r="G45" i="7" s="1"/>
  <c r="E45" i="7"/>
  <c r="J46" i="7" s="1"/>
  <c r="J45" i="7" s="1"/>
  <c r="O46" i="7" s="1"/>
  <c r="O45" i="7" s="1"/>
  <c r="C45" i="7"/>
  <c r="H46" i="7" s="1"/>
  <c r="Q44" i="7"/>
  <c r="L44" i="7"/>
  <c r="G44" i="7"/>
  <c r="F43" i="7"/>
  <c r="E43" i="7"/>
  <c r="E42" i="7" s="1"/>
  <c r="J43" i="7" s="1"/>
  <c r="J42" i="7" s="1"/>
  <c r="O43" i="7" s="1"/>
  <c r="O42" i="7" s="1"/>
  <c r="D43" i="7"/>
  <c r="C43" i="7"/>
  <c r="C42" i="7" s="1"/>
  <c r="H43" i="7" s="1"/>
  <c r="F42" i="7"/>
  <c r="K43" i="7" s="1"/>
  <c r="K42" i="7" s="1"/>
  <c r="P43" i="7" s="1"/>
  <c r="P42" i="7" s="1"/>
  <c r="N129" i="6" s="1"/>
  <c r="D42" i="7"/>
  <c r="I43" i="7" s="1"/>
  <c r="I42" i="7" s="1"/>
  <c r="N43" i="7" s="1"/>
  <c r="N42" i="7" s="1"/>
  <c r="L129" i="6" s="1"/>
  <c r="Q41" i="7"/>
  <c r="L41" i="7"/>
  <c r="G41" i="7"/>
  <c r="F40" i="7"/>
  <c r="F39" i="7" s="1"/>
  <c r="K40" i="7" s="1"/>
  <c r="K39" i="7" s="1"/>
  <c r="P40" i="7" s="1"/>
  <c r="P39" i="7" s="1"/>
  <c r="E40" i="7"/>
  <c r="D40" i="7"/>
  <c r="D39" i="7" s="1"/>
  <c r="I40" i="7" s="1"/>
  <c r="I39" i="7" s="1"/>
  <c r="N40" i="7" s="1"/>
  <c r="N39" i="7" s="1"/>
  <c r="C40" i="7"/>
  <c r="G40" i="7" s="1"/>
  <c r="G39" i="7" s="1"/>
  <c r="E39" i="7"/>
  <c r="J40" i="7" s="1"/>
  <c r="J39" i="7" s="1"/>
  <c r="O40" i="7" s="1"/>
  <c r="O39" i="7" s="1"/>
  <c r="C39" i="7"/>
  <c r="H40" i="7" s="1"/>
  <c r="Q38" i="7"/>
  <c r="L38" i="7"/>
  <c r="G38" i="7"/>
  <c r="F37" i="7"/>
  <c r="E37" i="7"/>
  <c r="E36" i="7" s="1"/>
  <c r="D37" i="7"/>
  <c r="C37" i="7"/>
  <c r="C36" i="7" s="1"/>
  <c r="F36" i="7"/>
  <c r="D36" i="7"/>
  <c r="D35" i="7" s="1"/>
  <c r="Q34" i="7"/>
  <c r="L34" i="7"/>
  <c r="G34" i="7"/>
  <c r="Q33" i="7"/>
  <c r="L33" i="7"/>
  <c r="G33" i="7"/>
  <c r="P32" i="7"/>
  <c r="O32" i="7"/>
  <c r="N32" i="7"/>
  <c r="M32" i="7"/>
  <c r="Q32" i="7" s="1"/>
  <c r="K32" i="7"/>
  <c r="J32" i="7"/>
  <c r="I32" i="7"/>
  <c r="H32" i="7"/>
  <c r="L32" i="7" s="1"/>
  <c r="F32" i="7"/>
  <c r="E32" i="7"/>
  <c r="D32" i="7"/>
  <c r="C32" i="7"/>
  <c r="G32" i="7" s="1"/>
  <c r="F31" i="7"/>
  <c r="E31" i="7"/>
  <c r="E30" i="7" s="1"/>
  <c r="J31" i="7" s="1"/>
  <c r="J30" i="7" s="1"/>
  <c r="O31" i="7" s="1"/>
  <c r="O30" i="7" s="1"/>
  <c r="D31" i="7"/>
  <c r="C31" i="7"/>
  <c r="C30" i="7" s="1"/>
  <c r="H31" i="7" s="1"/>
  <c r="F30" i="7"/>
  <c r="K31" i="7" s="1"/>
  <c r="K30" i="7" s="1"/>
  <c r="P31" i="7" s="1"/>
  <c r="P30" i="7" s="1"/>
  <c r="D30" i="7"/>
  <c r="I31" i="7" s="1"/>
  <c r="I30" i="7" s="1"/>
  <c r="N31" i="7" s="1"/>
  <c r="N30" i="7" s="1"/>
  <c r="Q29" i="7"/>
  <c r="L29" i="7"/>
  <c r="G29" i="7"/>
  <c r="Q28" i="7"/>
  <c r="L28" i="7"/>
  <c r="G28" i="7"/>
  <c r="P27" i="7"/>
  <c r="O27" i="7"/>
  <c r="N27" i="7"/>
  <c r="M27" i="7"/>
  <c r="Q27" i="7" s="1"/>
  <c r="K27" i="7"/>
  <c r="J27" i="7"/>
  <c r="I27" i="7"/>
  <c r="H27" i="7"/>
  <c r="L27" i="7" s="1"/>
  <c r="F27" i="7"/>
  <c r="E27" i="7"/>
  <c r="D27" i="7"/>
  <c r="C27" i="7"/>
  <c r="G27" i="7" s="1"/>
  <c r="F26" i="7"/>
  <c r="F25" i="7" s="1"/>
  <c r="K26" i="7" s="1"/>
  <c r="K25" i="7" s="1"/>
  <c r="P26" i="7" s="1"/>
  <c r="P25" i="7" s="1"/>
  <c r="E26" i="7"/>
  <c r="D26" i="7"/>
  <c r="D25" i="7" s="1"/>
  <c r="I26" i="7" s="1"/>
  <c r="I25" i="7" s="1"/>
  <c r="N26" i="7" s="1"/>
  <c r="N25" i="7" s="1"/>
  <c r="C26" i="7"/>
  <c r="G26" i="7" s="1"/>
  <c r="G25" i="7" s="1"/>
  <c r="E25" i="7"/>
  <c r="J26" i="7" s="1"/>
  <c r="J25" i="7" s="1"/>
  <c r="O26" i="7" s="1"/>
  <c r="O25" i="7" s="1"/>
  <c r="C25" i="7"/>
  <c r="H26" i="7" s="1"/>
  <c r="Q24" i="7"/>
  <c r="L24" i="7"/>
  <c r="G24" i="7"/>
  <c r="Q23" i="7"/>
  <c r="L23" i="7"/>
  <c r="G23" i="7"/>
  <c r="P22" i="7"/>
  <c r="O22" i="7"/>
  <c r="N22" i="7"/>
  <c r="M22" i="7"/>
  <c r="Q22" i="7" s="1"/>
  <c r="K22" i="7"/>
  <c r="J22" i="7"/>
  <c r="I22" i="7"/>
  <c r="H22" i="7"/>
  <c r="L22" i="7" s="1"/>
  <c r="F22" i="7"/>
  <c r="E22" i="7"/>
  <c r="D22" i="7"/>
  <c r="C22" i="7"/>
  <c r="G22" i="7" s="1"/>
  <c r="F21" i="7"/>
  <c r="E21" i="7"/>
  <c r="E20" i="7" s="1"/>
  <c r="J21" i="7" s="1"/>
  <c r="J20" i="7" s="1"/>
  <c r="O21" i="7" s="1"/>
  <c r="O20" i="7" s="1"/>
  <c r="D21" i="7"/>
  <c r="C21" i="7"/>
  <c r="C20" i="7" s="1"/>
  <c r="H21" i="7" s="1"/>
  <c r="F20" i="7"/>
  <c r="K21" i="7" s="1"/>
  <c r="K20" i="7" s="1"/>
  <c r="P21" i="7" s="1"/>
  <c r="P20" i="7" s="1"/>
  <c r="D20" i="7"/>
  <c r="I21" i="7" s="1"/>
  <c r="I20" i="7" s="1"/>
  <c r="N21" i="7" s="1"/>
  <c r="N20" i="7" s="1"/>
  <c r="Q19" i="7"/>
  <c r="L19" i="7"/>
  <c r="G19" i="7"/>
  <c r="Q18" i="7"/>
  <c r="L18" i="7"/>
  <c r="G18" i="7"/>
  <c r="P17" i="7"/>
  <c r="O17" i="7"/>
  <c r="N17" i="7"/>
  <c r="M17" i="7"/>
  <c r="Q17" i="7" s="1"/>
  <c r="K17" i="7"/>
  <c r="J17" i="7"/>
  <c r="I17" i="7"/>
  <c r="H17" i="7"/>
  <c r="L17" i="7" s="1"/>
  <c r="F17" i="7"/>
  <c r="E17" i="7"/>
  <c r="D17" i="7"/>
  <c r="C17" i="7"/>
  <c r="G17" i="7" s="1"/>
  <c r="F16" i="7"/>
  <c r="F15" i="7" s="1"/>
  <c r="E16" i="7"/>
  <c r="D16" i="7"/>
  <c r="D15" i="7" s="1"/>
  <c r="C16" i="7"/>
  <c r="G16" i="7" s="1"/>
  <c r="G15" i="7" s="1"/>
  <c r="E15" i="7"/>
  <c r="E14" i="7" s="1"/>
  <c r="C15" i="7"/>
  <c r="C14" i="7" s="1"/>
  <c r="H7" i="7"/>
  <c r="L7" i="7" s="1"/>
  <c r="C7" i="7"/>
  <c r="G7" i="7" s="1"/>
  <c r="N135" i="6"/>
  <c r="M135" i="6"/>
  <c r="L135" i="6"/>
  <c r="J135" i="6"/>
  <c r="I135" i="6"/>
  <c r="H135" i="6"/>
  <c r="F135" i="6"/>
  <c r="E135" i="6"/>
  <c r="D135" i="6"/>
  <c r="C135" i="6"/>
  <c r="N134" i="6"/>
  <c r="M134" i="6"/>
  <c r="L134" i="6"/>
  <c r="J134" i="6"/>
  <c r="I134" i="6"/>
  <c r="H134" i="6"/>
  <c r="F134" i="6"/>
  <c r="E134" i="6"/>
  <c r="D134" i="6"/>
  <c r="C134" i="6"/>
  <c r="N133" i="6"/>
  <c r="M133" i="6"/>
  <c r="L133" i="6"/>
  <c r="J133" i="6"/>
  <c r="I133" i="6"/>
  <c r="H133" i="6"/>
  <c r="F133" i="6"/>
  <c r="E133" i="6"/>
  <c r="D133" i="6"/>
  <c r="C133" i="6"/>
  <c r="J132" i="6"/>
  <c r="I132" i="6"/>
  <c r="H132" i="6"/>
  <c r="F132" i="6"/>
  <c r="E132" i="6"/>
  <c r="D132" i="6"/>
  <c r="C132" i="6"/>
  <c r="J131" i="6"/>
  <c r="I131" i="6"/>
  <c r="H131" i="6"/>
  <c r="F131" i="6"/>
  <c r="E131" i="6"/>
  <c r="D131" i="6"/>
  <c r="C131" i="6"/>
  <c r="M130" i="6"/>
  <c r="I130" i="6"/>
  <c r="E130" i="6"/>
  <c r="C130" i="6"/>
  <c r="M129" i="6"/>
  <c r="J129" i="6"/>
  <c r="I129" i="6"/>
  <c r="H129" i="6"/>
  <c r="F129" i="6"/>
  <c r="E129" i="6"/>
  <c r="D129" i="6"/>
  <c r="C129" i="6"/>
  <c r="N128" i="6"/>
  <c r="M128" i="6"/>
  <c r="L128" i="6"/>
  <c r="J128" i="6"/>
  <c r="I128" i="6"/>
  <c r="H128" i="6"/>
  <c r="F128" i="6"/>
  <c r="E128" i="6"/>
  <c r="D128" i="6"/>
  <c r="C128" i="6"/>
  <c r="F127" i="6"/>
  <c r="E127" i="6"/>
  <c r="D127" i="6"/>
  <c r="C127" i="6"/>
  <c r="C126" i="6" s="1"/>
  <c r="C123" i="6"/>
  <c r="G123" i="6" s="1"/>
  <c r="K123" i="6" s="1"/>
  <c r="C118" i="6"/>
  <c r="H118" i="6" s="1"/>
  <c r="C117" i="6"/>
  <c r="H117" i="6" s="1"/>
  <c r="C116" i="6"/>
  <c r="H116" i="6" s="1"/>
  <c r="C115" i="6"/>
  <c r="H115" i="6" s="1"/>
  <c r="C113" i="6"/>
  <c r="H113" i="6" s="1"/>
  <c r="C112" i="6"/>
  <c r="H112" i="6" s="1"/>
  <c r="C111" i="6"/>
  <c r="H111" i="6" s="1"/>
  <c r="C110" i="6"/>
  <c r="H110" i="6" s="1"/>
  <c r="C107" i="6"/>
  <c r="D107" i="6" s="1"/>
  <c r="D98" i="6"/>
  <c r="E98" i="6" s="1"/>
  <c r="C98" i="6"/>
  <c r="D93" i="6"/>
  <c r="E93" i="6" s="1"/>
  <c r="F93" i="6" s="1"/>
  <c r="G93" i="6" s="1"/>
  <c r="H93" i="6" s="1"/>
  <c r="C93" i="6"/>
  <c r="V87" i="6"/>
  <c r="U87" i="6"/>
  <c r="T87" i="6"/>
  <c r="S87" i="6"/>
  <c r="Q87" i="6"/>
  <c r="P87" i="6"/>
  <c r="O87" i="6"/>
  <c r="N87" i="6"/>
  <c r="L87" i="6"/>
  <c r="K87" i="6"/>
  <c r="J87" i="6"/>
  <c r="I87" i="6"/>
  <c r="G87" i="6"/>
  <c r="F87" i="6"/>
  <c r="E87" i="6"/>
  <c r="D87" i="6"/>
  <c r="AK85" i="6"/>
  <c r="AJ85" i="6"/>
  <c r="AI85" i="6"/>
  <c r="AH85" i="6"/>
  <c r="AG85" i="6"/>
  <c r="AF85" i="6"/>
  <c r="AE85" i="6"/>
  <c r="AD85" i="6"/>
  <c r="AC85" i="6"/>
  <c r="AB85" i="6"/>
  <c r="AA85" i="6"/>
  <c r="Z85" i="6"/>
  <c r="M145" i="6" s="1"/>
  <c r="Y85" i="6"/>
  <c r="X85" i="6"/>
  <c r="K145" i="6" s="1"/>
  <c r="W85" i="6"/>
  <c r="R85" i="6"/>
  <c r="M85" i="6"/>
  <c r="H85" i="6"/>
  <c r="C85" i="6"/>
  <c r="AK84" i="6"/>
  <c r="AJ84" i="6"/>
  <c r="AI84" i="6"/>
  <c r="AH84" i="6"/>
  <c r="AG84" i="6"/>
  <c r="AF84" i="6"/>
  <c r="AE84" i="6"/>
  <c r="AD84" i="6"/>
  <c r="AC84" i="6"/>
  <c r="AB84" i="6"/>
  <c r="AA84" i="6"/>
  <c r="Z84" i="6"/>
  <c r="M144" i="6" s="1"/>
  <c r="Y84" i="6"/>
  <c r="X84" i="6"/>
  <c r="K144" i="6" s="1"/>
  <c r="W84" i="6"/>
  <c r="R84" i="6"/>
  <c r="M84" i="6"/>
  <c r="H84" i="6"/>
  <c r="C84" i="6"/>
  <c r="AK83" i="6"/>
  <c r="AJ83" i="6"/>
  <c r="AI83" i="6"/>
  <c r="AH83" i="6"/>
  <c r="AG83" i="6"/>
  <c r="AF83" i="6"/>
  <c r="AE83" i="6"/>
  <c r="AD83" i="6"/>
  <c r="AC83" i="6"/>
  <c r="AB83" i="6"/>
  <c r="AA83" i="6"/>
  <c r="Z83" i="6"/>
  <c r="M143" i="6" s="1"/>
  <c r="Y83" i="6"/>
  <c r="X83" i="6"/>
  <c r="K143" i="6" s="1"/>
  <c r="W83" i="6"/>
  <c r="R83" i="6"/>
  <c r="M83" i="6"/>
  <c r="H83" i="6"/>
  <c r="C83" i="6"/>
  <c r="AK82" i="6"/>
  <c r="AJ82" i="6"/>
  <c r="AJ81" i="6" s="1"/>
  <c r="AI82" i="6"/>
  <c r="AH82" i="6"/>
  <c r="AH81" i="6" s="1"/>
  <c r="AG82" i="6"/>
  <c r="AF82" i="6"/>
  <c r="AF81" i="6" s="1"/>
  <c r="AE82" i="6"/>
  <c r="AD82" i="6"/>
  <c r="AD81" i="6" s="1"/>
  <c r="AC82" i="6"/>
  <c r="AB82" i="6"/>
  <c r="AB81" i="6" s="1"/>
  <c r="AA82" i="6"/>
  <c r="Z82" i="6"/>
  <c r="M142" i="6" s="1"/>
  <c r="M141" i="6" s="1"/>
  <c r="Y82" i="6"/>
  <c r="X82" i="6"/>
  <c r="K142" i="6" s="1"/>
  <c r="K141" i="6" s="1"/>
  <c r="W82" i="6"/>
  <c r="R82" i="6"/>
  <c r="R87" i="6" s="1"/>
  <c r="M82" i="6"/>
  <c r="M87" i="6" s="1"/>
  <c r="H82" i="6"/>
  <c r="H87" i="6" s="1"/>
  <c r="C82" i="6"/>
  <c r="C87" i="6" s="1"/>
  <c r="AK81" i="6"/>
  <c r="AI81" i="6"/>
  <c r="AG81" i="6"/>
  <c r="AE81" i="6"/>
  <c r="AC81" i="6"/>
  <c r="AA81" i="6"/>
  <c r="Y81" i="6"/>
  <c r="W81" i="6"/>
  <c r="V81" i="6"/>
  <c r="U81" i="6"/>
  <c r="T81" i="6"/>
  <c r="S81" i="6"/>
  <c r="Q81" i="6"/>
  <c r="P81" i="6"/>
  <c r="O81" i="6"/>
  <c r="N81" i="6"/>
  <c r="M81" i="6"/>
  <c r="L81" i="6"/>
  <c r="K81" i="6"/>
  <c r="J81" i="6"/>
  <c r="I81" i="6"/>
  <c r="G81" i="6"/>
  <c r="F81" i="6"/>
  <c r="E81" i="6"/>
  <c r="D81" i="6"/>
  <c r="C81" i="6"/>
  <c r="C79" i="6"/>
  <c r="H79" i="6" s="1"/>
  <c r="D73" i="6"/>
  <c r="M65" i="6"/>
  <c r="H65" i="6"/>
  <c r="C65" i="6"/>
  <c r="M64" i="6"/>
  <c r="H64" i="6"/>
  <c r="C64" i="6"/>
  <c r="M63" i="6"/>
  <c r="H63" i="6"/>
  <c r="C63" i="6"/>
  <c r="M62" i="6"/>
  <c r="M61" i="6" s="1"/>
  <c r="B14" i="14" s="1"/>
  <c r="H62" i="6"/>
  <c r="C62" i="6"/>
  <c r="C61" i="6" s="1"/>
  <c r="Q61" i="6"/>
  <c r="P61" i="6"/>
  <c r="O61" i="6"/>
  <c r="N61" i="6"/>
  <c r="L61" i="6"/>
  <c r="K61" i="6"/>
  <c r="J61" i="6"/>
  <c r="I61" i="6"/>
  <c r="H61" i="6"/>
  <c r="G61" i="6"/>
  <c r="F61" i="6"/>
  <c r="E61" i="6"/>
  <c r="D61" i="6"/>
  <c r="M60" i="6"/>
  <c r="H60" i="6"/>
  <c r="C60" i="6"/>
  <c r="M59" i="6"/>
  <c r="H59" i="6"/>
  <c r="C59" i="6"/>
  <c r="M58" i="6"/>
  <c r="H58" i="6"/>
  <c r="C58" i="6"/>
  <c r="M57" i="6"/>
  <c r="H57" i="6"/>
  <c r="H56" i="6" s="1"/>
  <c r="C57" i="6"/>
  <c r="Q56" i="6"/>
  <c r="P56" i="6"/>
  <c r="O56" i="6"/>
  <c r="N56" i="6"/>
  <c r="M56" i="6"/>
  <c r="B13" i="14" s="1"/>
  <c r="L56" i="6"/>
  <c r="K56" i="6"/>
  <c r="J56" i="6"/>
  <c r="I56" i="6"/>
  <c r="G56" i="6"/>
  <c r="F56" i="6"/>
  <c r="E56" i="6"/>
  <c r="D56" i="6"/>
  <c r="C56" i="6"/>
  <c r="M55" i="6"/>
  <c r="H55" i="6"/>
  <c r="C55" i="6"/>
  <c r="M54" i="6"/>
  <c r="H54" i="6"/>
  <c r="C54" i="6"/>
  <c r="M53" i="6"/>
  <c r="H53" i="6"/>
  <c r="C53" i="6"/>
  <c r="M52" i="6"/>
  <c r="M51" i="6" s="1"/>
  <c r="B12" i="14" s="1"/>
  <c r="H52" i="6"/>
  <c r="C52" i="6"/>
  <c r="C51" i="6" s="1"/>
  <c r="Q51" i="6"/>
  <c r="P51" i="6"/>
  <c r="O51" i="6"/>
  <c r="N51" i="6"/>
  <c r="L51" i="6"/>
  <c r="K51" i="6"/>
  <c r="J51" i="6"/>
  <c r="I51" i="6"/>
  <c r="H51" i="6"/>
  <c r="G51" i="6"/>
  <c r="F51" i="6"/>
  <c r="E51" i="6"/>
  <c r="D51" i="6"/>
  <c r="M50" i="6"/>
  <c r="H50" i="6"/>
  <c r="C50" i="6"/>
  <c r="C102" i="6" s="1"/>
  <c r="M49" i="6"/>
  <c r="H49" i="6"/>
  <c r="C49" i="6"/>
  <c r="C101" i="6" s="1"/>
  <c r="M48" i="6"/>
  <c r="H48" i="6"/>
  <c r="C48" i="6"/>
  <c r="C100" i="6" s="1"/>
  <c r="M47" i="6"/>
  <c r="H47" i="6"/>
  <c r="H46" i="6" s="1"/>
  <c r="C47" i="6"/>
  <c r="C99" i="6" s="1"/>
  <c r="Q46" i="6"/>
  <c r="P46" i="6"/>
  <c r="O46" i="6"/>
  <c r="N46" i="6"/>
  <c r="M46" i="6"/>
  <c r="B11" i="14" s="1"/>
  <c r="L46" i="6"/>
  <c r="K46" i="6"/>
  <c r="J46" i="6"/>
  <c r="I46" i="6"/>
  <c r="G46" i="6"/>
  <c r="F46" i="6"/>
  <c r="E46" i="6"/>
  <c r="D46" i="6"/>
  <c r="C46" i="6"/>
  <c r="M45" i="6"/>
  <c r="H45" i="6"/>
  <c r="C45" i="6"/>
  <c r="M44" i="6"/>
  <c r="H44" i="6"/>
  <c r="C44" i="6"/>
  <c r="M43" i="6"/>
  <c r="H43" i="6"/>
  <c r="C43" i="6"/>
  <c r="M42" i="6"/>
  <c r="M41" i="6" s="1"/>
  <c r="B10" i="14" s="1"/>
  <c r="H42" i="6"/>
  <c r="C42" i="6"/>
  <c r="C41" i="6" s="1"/>
  <c r="Q41" i="6"/>
  <c r="P41" i="6"/>
  <c r="O41" i="6"/>
  <c r="N41" i="6"/>
  <c r="L41" i="6"/>
  <c r="K41" i="6"/>
  <c r="J41" i="6"/>
  <c r="I41" i="6"/>
  <c r="H41" i="6"/>
  <c r="G41" i="6"/>
  <c r="F41" i="6"/>
  <c r="E41" i="6"/>
  <c r="D41" i="6"/>
  <c r="D40" i="6"/>
  <c r="D71" i="6" s="1"/>
  <c r="D39" i="6"/>
  <c r="D70" i="6" s="1"/>
  <c r="D38" i="6"/>
  <c r="D69" i="6" s="1"/>
  <c r="D37" i="6"/>
  <c r="D68" i="6" s="1"/>
  <c r="D67" i="6" s="1"/>
  <c r="M35" i="6"/>
  <c r="H35" i="6"/>
  <c r="C35" i="6"/>
  <c r="M34" i="6"/>
  <c r="H34" i="6"/>
  <c r="C34" i="6"/>
  <c r="M33" i="6"/>
  <c r="H33" i="6"/>
  <c r="C33" i="6"/>
  <c r="M32" i="6"/>
  <c r="M31" i="6" s="1"/>
  <c r="B8" i="14" s="1"/>
  <c r="H32" i="6"/>
  <c r="C32" i="6"/>
  <c r="C31" i="6" s="1"/>
  <c r="Q31" i="6"/>
  <c r="P31" i="6"/>
  <c r="O31" i="6"/>
  <c r="N31" i="6"/>
  <c r="L31" i="6"/>
  <c r="K31" i="6"/>
  <c r="J31" i="6"/>
  <c r="I31" i="6"/>
  <c r="H31" i="6"/>
  <c r="G31" i="6"/>
  <c r="F31" i="6"/>
  <c r="E31" i="6"/>
  <c r="D31" i="6"/>
  <c r="M30" i="6"/>
  <c r="H30" i="6"/>
  <c r="C30" i="6"/>
  <c r="M29" i="6"/>
  <c r="H29" i="6"/>
  <c r="C29" i="6"/>
  <c r="M28" i="6"/>
  <c r="H28" i="6"/>
  <c r="C28" i="6"/>
  <c r="M27" i="6"/>
  <c r="H27" i="6"/>
  <c r="H26" i="6" s="1"/>
  <c r="C27" i="6"/>
  <c r="Q26" i="6"/>
  <c r="P26" i="6"/>
  <c r="O26" i="6"/>
  <c r="N26" i="6"/>
  <c r="M26" i="6"/>
  <c r="B7" i="14" s="1"/>
  <c r="L26" i="6"/>
  <c r="K26" i="6"/>
  <c r="J26" i="6"/>
  <c r="I26" i="6"/>
  <c r="G26" i="6"/>
  <c r="F26" i="6"/>
  <c r="E26" i="6"/>
  <c r="D26" i="6"/>
  <c r="C26" i="6"/>
  <c r="Q25" i="6"/>
  <c r="Q40" i="6" s="1"/>
  <c r="Q71" i="6" s="1"/>
  <c r="P25" i="6"/>
  <c r="P40" i="6" s="1"/>
  <c r="P71" i="6" s="1"/>
  <c r="O25" i="6"/>
  <c r="O40" i="6" s="1"/>
  <c r="O71" i="6" s="1"/>
  <c r="N25" i="6"/>
  <c r="N40" i="6" s="1"/>
  <c r="N71" i="6" s="1"/>
  <c r="L25" i="6"/>
  <c r="L40" i="6" s="1"/>
  <c r="L71" i="6" s="1"/>
  <c r="K25" i="6"/>
  <c r="K40" i="6" s="1"/>
  <c r="K71" i="6" s="1"/>
  <c r="J25" i="6"/>
  <c r="J40" i="6" s="1"/>
  <c r="J71" i="6" s="1"/>
  <c r="I25" i="6"/>
  <c r="I40" i="6" s="1"/>
  <c r="I71" i="6" s="1"/>
  <c r="H25" i="6"/>
  <c r="H40" i="6" s="1"/>
  <c r="H71" i="6" s="1"/>
  <c r="G25" i="6"/>
  <c r="G40" i="6" s="1"/>
  <c r="G71" i="6" s="1"/>
  <c r="F25" i="6"/>
  <c r="F40" i="6" s="1"/>
  <c r="F71" i="6" s="1"/>
  <c r="E25" i="6"/>
  <c r="E40" i="6" s="1"/>
  <c r="E71" i="6" s="1"/>
  <c r="C25" i="6"/>
  <c r="C40" i="6" s="1"/>
  <c r="C71" i="6" s="1"/>
  <c r="Q24" i="6"/>
  <c r="Q39" i="6" s="1"/>
  <c r="Q70" i="6" s="1"/>
  <c r="P24" i="6"/>
  <c r="P39" i="6" s="1"/>
  <c r="P70" i="6" s="1"/>
  <c r="O24" i="6"/>
  <c r="O39" i="6" s="1"/>
  <c r="O70" i="6" s="1"/>
  <c r="N24" i="6"/>
  <c r="N39" i="6" s="1"/>
  <c r="N70" i="6" s="1"/>
  <c r="L24" i="6"/>
  <c r="L39" i="6" s="1"/>
  <c r="L70" i="6" s="1"/>
  <c r="K24" i="6"/>
  <c r="K39" i="6" s="1"/>
  <c r="K70" i="6" s="1"/>
  <c r="J24" i="6"/>
  <c r="J39" i="6" s="1"/>
  <c r="J70" i="6" s="1"/>
  <c r="I24" i="6"/>
  <c r="I39" i="6" s="1"/>
  <c r="I70" i="6" s="1"/>
  <c r="H24" i="6"/>
  <c r="H39" i="6" s="1"/>
  <c r="H70" i="6" s="1"/>
  <c r="G24" i="6"/>
  <c r="G39" i="6" s="1"/>
  <c r="G70" i="6" s="1"/>
  <c r="F24" i="6"/>
  <c r="F39" i="6" s="1"/>
  <c r="F70" i="6" s="1"/>
  <c r="E24" i="6"/>
  <c r="E39" i="6" s="1"/>
  <c r="E70" i="6" s="1"/>
  <c r="C24" i="6"/>
  <c r="C39" i="6" s="1"/>
  <c r="C70" i="6" s="1"/>
  <c r="Q23" i="6"/>
  <c r="Q38" i="6" s="1"/>
  <c r="Q69" i="6" s="1"/>
  <c r="P23" i="6"/>
  <c r="P38" i="6" s="1"/>
  <c r="P69" i="6" s="1"/>
  <c r="O23" i="6"/>
  <c r="O38" i="6" s="1"/>
  <c r="O69" i="6" s="1"/>
  <c r="N23" i="6"/>
  <c r="N38" i="6" s="1"/>
  <c r="N69" i="6" s="1"/>
  <c r="L23" i="6"/>
  <c r="L38" i="6" s="1"/>
  <c r="L69" i="6" s="1"/>
  <c r="K23" i="6"/>
  <c r="K38" i="6" s="1"/>
  <c r="K69" i="6" s="1"/>
  <c r="J23" i="6"/>
  <c r="J38" i="6" s="1"/>
  <c r="J69" i="6" s="1"/>
  <c r="I23" i="6"/>
  <c r="I38" i="6" s="1"/>
  <c r="I69" i="6" s="1"/>
  <c r="H23" i="6"/>
  <c r="H38" i="6" s="1"/>
  <c r="H69" i="6" s="1"/>
  <c r="G23" i="6"/>
  <c r="G38" i="6" s="1"/>
  <c r="G69" i="6" s="1"/>
  <c r="F23" i="6"/>
  <c r="F38" i="6" s="1"/>
  <c r="F69" i="6" s="1"/>
  <c r="E23" i="6"/>
  <c r="E38" i="6" s="1"/>
  <c r="E69" i="6" s="1"/>
  <c r="C23" i="6"/>
  <c r="C38" i="6" s="1"/>
  <c r="C69" i="6" s="1"/>
  <c r="Q22" i="6"/>
  <c r="Q73" i="6" s="1"/>
  <c r="P22" i="6"/>
  <c r="P73" i="6" s="1"/>
  <c r="O22" i="6"/>
  <c r="O73" i="6" s="1"/>
  <c r="N22" i="6"/>
  <c r="N73" i="6" s="1"/>
  <c r="L22" i="6"/>
  <c r="L73" i="6" s="1"/>
  <c r="K22" i="6"/>
  <c r="K73" i="6" s="1"/>
  <c r="J22" i="6"/>
  <c r="J73" i="6" s="1"/>
  <c r="I22" i="6"/>
  <c r="I73" i="6" s="1"/>
  <c r="H22" i="6"/>
  <c r="H73" i="6" s="1"/>
  <c r="G22" i="6"/>
  <c r="G73" i="6" s="1"/>
  <c r="F22" i="6"/>
  <c r="F73" i="6" s="1"/>
  <c r="E22" i="6"/>
  <c r="E73" i="6" s="1"/>
  <c r="C22" i="6"/>
  <c r="C73" i="6" s="1"/>
  <c r="Q21" i="6"/>
  <c r="P21" i="6"/>
  <c r="O21" i="6"/>
  <c r="N21" i="6"/>
  <c r="L21" i="6"/>
  <c r="K21" i="6"/>
  <c r="J21" i="6"/>
  <c r="I21" i="6"/>
  <c r="H21" i="6"/>
  <c r="G21" i="6"/>
  <c r="F21" i="6"/>
  <c r="E21" i="6"/>
  <c r="D21" i="6"/>
  <c r="D19" i="6"/>
  <c r="C19" i="6"/>
  <c r="H19" i="6" s="1"/>
  <c r="M15" i="6"/>
  <c r="H15" i="6"/>
  <c r="C15" i="6"/>
  <c r="M14" i="6"/>
  <c r="H14" i="6"/>
  <c r="C14" i="6"/>
  <c r="M13" i="6"/>
  <c r="H13" i="6"/>
  <c r="C13" i="6"/>
  <c r="M12" i="6"/>
  <c r="H12" i="6"/>
  <c r="H11" i="6" s="1"/>
  <c r="C12" i="6"/>
  <c r="Q11" i="6"/>
  <c r="P11" i="6"/>
  <c r="O11" i="6"/>
  <c r="N11" i="6"/>
  <c r="M11" i="6"/>
  <c r="L11" i="6"/>
  <c r="K11" i="6"/>
  <c r="J11" i="6"/>
  <c r="I11" i="6"/>
  <c r="G11" i="6"/>
  <c r="F11" i="6"/>
  <c r="E11" i="6"/>
  <c r="D11" i="6"/>
  <c r="C11" i="6"/>
  <c r="H9" i="6"/>
  <c r="M9" i="6" s="1"/>
  <c r="C9" i="6"/>
  <c r="B37" i="12"/>
  <c r="B9" i="14" l="1"/>
  <c r="G68" i="7"/>
  <c r="D99" i="6"/>
  <c r="G74" i="7"/>
  <c r="D101" i="6"/>
  <c r="M19" i="6"/>
  <c r="N19" i="6" s="1"/>
  <c r="I19" i="6"/>
  <c r="G71" i="7"/>
  <c r="D100" i="6"/>
  <c r="G77" i="7"/>
  <c r="D102" i="6"/>
  <c r="M79" i="6"/>
  <c r="I79" i="6"/>
  <c r="C21" i="6"/>
  <c r="M22" i="6"/>
  <c r="M23" i="6"/>
  <c r="M38" i="6" s="1"/>
  <c r="M69" i="6" s="1"/>
  <c r="M24" i="6"/>
  <c r="M39" i="6" s="1"/>
  <c r="M70" i="6" s="1"/>
  <c r="M25" i="6"/>
  <c r="M40" i="6" s="1"/>
  <c r="M71" i="6" s="1"/>
  <c r="D36" i="6"/>
  <c r="C37" i="6"/>
  <c r="E37" i="6"/>
  <c r="G37" i="6"/>
  <c r="I37" i="6"/>
  <c r="K37" i="6"/>
  <c r="O37" i="6"/>
  <c r="Q37" i="6"/>
  <c r="G83" i="7"/>
  <c r="G87" i="7"/>
  <c r="D79" i="6"/>
  <c r="H81" i="6"/>
  <c r="R81" i="6"/>
  <c r="X81" i="6"/>
  <c r="Z81" i="6"/>
  <c r="L142" i="6"/>
  <c r="H142" i="6"/>
  <c r="D142" i="6"/>
  <c r="N142" i="6"/>
  <c r="J142" i="6"/>
  <c r="F142" i="6"/>
  <c r="G10" i="13"/>
  <c r="G10" i="7"/>
  <c r="L144" i="6"/>
  <c r="H144" i="6"/>
  <c r="D144" i="6"/>
  <c r="N144" i="6"/>
  <c r="J144" i="6"/>
  <c r="F144" i="6"/>
  <c r="G12" i="13"/>
  <c r="G12" i="7"/>
  <c r="E126" i="6"/>
  <c r="C142" i="6"/>
  <c r="G142" i="6"/>
  <c r="C143" i="6"/>
  <c r="G143" i="6"/>
  <c r="C144" i="6"/>
  <c r="G144" i="6"/>
  <c r="C145" i="6"/>
  <c r="G145" i="6"/>
  <c r="M7" i="7"/>
  <c r="Q7" i="7" s="1"/>
  <c r="I16" i="7"/>
  <c r="I15" i="7" s="1"/>
  <c r="D14" i="7"/>
  <c r="K16" i="7"/>
  <c r="K15" i="7" s="1"/>
  <c r="F14" i="7"/>
  <c r="F35" i="7"/>
  <c r="H39" i="7"/>
  <c r="L40" i="7"/>
  <c r="L39" i="7" s="1"/>
  <c r="H45" i="7"/>
  <c r="F37" i="6"/>
  <c r="H37" i="6"/>
  <c r="J37" i="6"/>
  <c r="L37" i="6"/>
  <c r="N37" i="6"/>
  <c r="P37" i="6"/>
  <c r="L143" i="6"/>
  <c r="H143" i="6"/>
  <c r="D143" i="6"/>
  <c r="N143" i="6"/>
  <c r="J143" i="6"/>
  <c r="F143" i="6"/>
  <c r="G11" i="13"/>
  <c r="G11" i="7"/>
  <c r="L145" i="6"/>
  <c r="H145" i="6"/>
  <c r="D145" i="6"/>
  <c r="N145" i="6"/>
  <c r="J145" i="6"/>
  <c r="F145" i="6"/>
  <c r="G13" i="13"/>
  <c r="G13" i="7"/>
  <c r="E142" i="6"/>
  <c r="I142" i="6"/>
  <c r="E143" i="6"/>
  <c r="I143" i="6"/>
  <c r="E144" i="6"/>
  <c r="I144" i="6"/>
  <c r="E145" i="6"/>
  <c r="I145" i="6"/>
  <c r="L21" i="7"/>
  <c r="L20" i="7" s="1"/>
  <c r="H20" i="7"/>
  <c r="M21" i="7" s="1"/>
  <c r="H25" i="7"/>
  <c r="M26" i="7" s="1"/>
  <c r="L26" i="7"/>
  <c r="L25" i="7" s="1"/>
  <c r="L31" i="7"/>
  <c r="L30" i="7" s="1"/>
  <c r="H30" i="7"/>
  <c r="M31" i="7" s="1"/>
  <c r="H37" i="7"/>
  <c r="C35" i="7"/>
  <c r="J37" i="7"/>
  <c r="J36" i="7" s="1"/>
  <c r="E35" i="7"/>
  <c r="L43" i="7"/>
  <c r="L42" i="7" s="1"/>
  <c r="H42" i="7"/>
  <c r="I46" i="7"/>
  <c r="I45" i="7" s="1"/>
  <c r="D130" i="6"/>
  <c r="K46" i="7"/>
  <c r="K45" i="7" s="1"/>
  <c r="F130" i="6"/>
  <c r="H55" i="7"/>
  <c r="C53" i="7"/>
  <c r="J55" i="7"/>
  <c r="J54" i="7" s="1"/>
  <c r="E53" i="7"/>
  <c r="I58" i="7"/>
  <c r="I57" i="7" s="1"/>
  <c r="K58" i="7"/>
  <c r="K57" i="7" s="1"/>
  <c r="H61" i="7"/>
  <c r="J61" i="7"/>
  <c r="J60" i="7" s="1"/>
  <c r="I64" i="7"/>
  <c r="I63" i="7" s="1"/>
  <c r="K64" i="7"/>
  <c r="K63" i="7" s="1"/>
  <c r="H16" i="7"/>
  <c r="J16" i="7"/>
  <c r="J15" i="7" s="1"/>
  <c r="G21" i="7"/>
  <c r="G20" i="7" s="1"/>
  <c r="G31" i="7"/>
  <c r="G30" i="7" s="1"/>
  <c r="G14" i="7" s="1"/>
  <c r="G37" i="7"/>
  <c r="G36" i="7" s="1"/>
  <c r="I37" i="7"/>
  <c r="I36" i="7" s="1"/>
  <c r="K37" i="7"/>
  <c r="K36" i="7" s="1"/>
  <c r="G43" i="7"/>
  <c r="G42" i="7" s="1"/>
  <c r="G55" i="7"/>
  <c r="G54" i="7" s="1"/>
  <c r="I55" i="7"/>
  <c r="I54" i="7" s="1"/>
  <c r="K55" i="7"/>
  <c r="K54" i="7" s="1"/>
  <c r="H58" i="7"/>
  <c r="J58" i="7"/>
  <c r="J57" i="7" s="1"/>
  <c r="G61" i="7"/>
  <c r="G60" i="7" s="1"/>
  <c r="I61" i="7"/>
  <c r="I60" i="7" s="1"/>
  <c r="K61" i="7"/>
  <c r="K60" i="7" s="1"/>
  <c r="H64" i="7"/>
  <c r="J64" i="7"/>
  <c r="J63" i="7" s="1"/>
  <c r="N90" i="7"/>
  <c r="N89" i="7" s="1"/>
  <c r="I88" i="7"/>
  <c r="P90" i="7"/>
  <c r="P89" i="7" s="1"/>
  <c r="K88" i="7"/>
  <c r="H92" i="7"/>
  <c r="L93" i="7"/>
  <c r="L92" i="7" s="1"/>
  <c r="H98" i="7"/>
  <c r="L99" i="7"/>
  <c r="L98" i="7" s="1"/>
  <c r="K14" i="13"/>
  <c r="P16" i="13"/>
  <c r="P15" i="13" s="1"/>
  <c r="P14" i="13" s="1"/>
  <c r="D53" i="7"/>
  <c r="F53" i="7"/>
  <c r="L90" i="7"/>
  <c r="L89" i="7" s="1"/>
  <c r="H89" i="7"/>
  <c r="J88" i="7"/>
  <c r="O90" i="7"/>
  <c r="O89" i="7" s="1"/>
  <c r="L96" i="7"/>
  <c r="L95" i="7" s="1"/>
  <c r="H95" i="7"/>
  <c r="I14" i="13"/>
  <c r="N16" i="13"/>
  <c r="N15" i="13" s="1"/>
  <c r="N14" i="13" s="1"/>
  <c r="D7" i="14"/>
  <c r="F7" i="14" s="1"/>
  <c r="E14" i="13"/>
  <c r="J16" i="13"/>
  <c r="J15" i="13" s="1"/>
  <c r="L21" i="13"/>
  <c r="L20" i="13" s="1"/>
  <c r="H20" i="13"/>
  <c r="M21" i="13" s="1"/>
  <c r="L31" i="13"/>
  <c r="L30" i="13" s="1"/>
  <c r="H30" i="13"/>
  <c r="M31" i="13" s="1"/>
  <c r="H7" i="13"/>
  <c r="D14" i="13"/>
  <c r="F14" i="13"/>
  <c r="C15" i="13"/>
  <c r="C25" i="13"/>
  <c r="H26" i="13" s="1"/>
  <c r="I53" i="13"/>
  <c r="N55" i="13"/>
  <c r="N54" i="13" s="1"/>
  <c r="N53" i="13" s="1"/>
  <c r="K53" i="13"/>
  <c r="P55" i="13"/>
  <c r="P54" i="13" s="1"/>
  <c r="P53" i="13" s="1"/>
  <c r="H54" i="13"/>
  <c r="L55" i="13"/>
  <c r="L54" i="13" s="1"/>
  <c r="O55" i="13"/>
  <c r="O54" i="13" s="1"/>
  <c r="O53" i="13" s="1"/>
  <c r="J53" i="13"/>
  <c r="D10" i="14"/>
  <c r="F10" i="14" s="1"/>
  <c r="L58" i="13"/>
  <c r="L57" i="13" s="1"/>
  <c r="H57" i="13"/>
  <c r="M58" i="13" s="1"/>
  <c r="H60" i="13"/>
  <c r="M61" i="13" s="1"/>
  <c r="L61" i="13"/>
  <c r="L60" i="13" s="1"/>
  <c r="L64" i="13"/>
  <c r="L63" i="13" s="1"/>
  <c r="H63" i="13"/>
  <c r="M64" i="13" s="1"/>
  <c r="G90" i="13"/>
  <c r="G96" i="13"/>
  <c r="G99" i="13"/>
  <c r="R14" i="12"/>
  <c r="R20" i="12"/>
  <c r="R38" i="12"/>
  <c r="G3" i="12"/>
  <c r="R56" i="12"/>
  <c r="R44" i="12"/>
  <c r="R50" i="12"/>
  <c r="E13" i="12"/>
  <c r="H13" i="12"/>
  <c r="J13" i="12"/>
  <c r="M13" i="12"/>
  <c r="C37" i="12"/>
  <c r="O37" i="12"/>
  <c r="C13" i="12"/>
  <c r="D13" i="12"/>
  <c r="E37" i="12"/>
  <c r="J37" i="12"/>
  <c r="M37" i="12"/>
  <c r="I37" i="12"/>
  <c r="O13" i="12"/>
  <c r="N37" i="12"/>
  <c r="G37" i="12"/>
  <c r="D37" i="12"/>
  <c r="I13" i="12"/>
  <c r="B13" i="12"/>
  <c r="H37" i="12"/>
  <c r="R45" i="12" l="1"/>
  <c r="R57" i="12"/>
  <c r="R39" i="12"/>
  <c r="R15" i="12"/>
  <c r="M63" i="13"/>
  <c r="Q64" i="13"/>
  <c r="Q63" i="13" s="1"/>
  <c r="M57" i="13"/>
  <c r="Q58" i="13"/>
  <c r="Q57" i="13" s="1"/>
  <c r="L53" i="13"/>
  <c r="H25" i="13"/>
  <c r="M26" i="13" s="1"/>
  <c r="L26" i="13"/>
  <c r="L25" i="13" s="1"/>
  <c r="L7" i="13"/>
  <c r="M7" i="13"/>
  <c r="Q7" i="13" s="1"/>
  <c r="M96" i="7"/>
  <c r="G134" i="6"/>
  <c r="O88" i="7"/>
  <c r="M132" i="6"/>
  <c r="H88" i="7"/>
  <c r="M90" i="7"/>
  <c r="G132" i="6"/>
  <c r="O64" i="7"/>
  <c r="O63" i="7" s="1"/>
  <c r="P61" i="7"/>
  <c r="P60" i="7" s="1"/>
  <c r="H57" i="7"/>
  <c r="L58" i="7"/>
  <c r="L57" i="7" s="1"/>
  <c r="N55" i="7"/>
  <c r="N54" i="7" s="1"/>
  <c r="I53" i="7"/>
  <c r="N37" i="7"/>
  <c r="N36" i="7" s="1"/>
  <c r="I35" i="7"/>
  <c r="H127" i="6"/>
  <c r="O16" i="7"/>
  <c r="O15" i="7" s="1"/>
  <c r="O14" i="7" s="1"/>
  <c r="J14" i="7"/>
  <c r="P64" i="7"/>
  <c r="P63" i="7" s="1"/>
  <c r="N64" i="7"/>
  <c r="N63" i="7" s="1"/>
  <c r="O61" i="7"/>
  <c r="O60" i="7" s="1"/>
  <c r="L61" i="7"/>
  <c r="L60" i="7" s="1"/>
  <c r="H60" i="7"/>
  <c r="P58" i="7"/>
  <c r="P57" i="7" s="1"/>
  <c r="N58" i="7"/>
  <c r="N57" i="7" s="1"/>
  <c r="L55" i="7"/>
  <c r="L54" i="7" s="1"/>
  <c r="H54" i="7"/>
  <c r="F126" i="6"/>
  <c r="D126" i="6"/>
  <c r="M43" i="7"/>
  <c r="G129" i="6"/>
  <c r="M30" i="7"/>
  <c r="Q31" i="7"/>
  <c r="Q30" i="7" s="1"/>
  <c r="M20" i="7"/>
  <c r="Q21" i="7"/>
  <c r="Q20" i="7" s="1"/>
  <c r="E141" i="6"/>
  <c r="C13" i="13"/>
  <c r="C11" i="13"/>
  <c r="N68" i="6"/>
  <c r="N67" i="6" s="1"/>
  <c r="N36" i="6"/>
  <c r="J68" i="6"/>
  <c r="J67" i="6" s="1"/>
  <c r="J36" i="6"/>
  <c r="F68" i="6"/>
  <c r="F67" i="6" s="1"/>
  <c r="F36" i="6"/>
  <c r="M46" i="7"/>
  <c r="G130" i="6"/>
  <c r="M40" i="7"/>
  <c r="G128" i="6"/>
  <c r="C141" i="6"/>
  <c r="C12" i="7"/>
  <c r="G51" i="7"/>
  <c r="G9" i="7"/>
  <c r="C10" i="7"/>
  <c r="G49" i="7"/>
  <c r="F141" i="6"/>
  <c r="N141" i="6"/>
  <c r="H141" i="6"/>
  <c r="G83" i="13"/>
  <c r="Q83" i="7"/>
  <c r="Q83" i="13" s="1"/>
  <c r="L83" i="7"/>
  <c r="L83" i="13" s="1"/>
  <c r="O36" i="6"/>
  <c r="O68" i="6"/>
  <c r="O67" i="6" s="1"/>
  <c r="I36" i="6"/>
  <c r="I68" i="6"/>
  <c r="I67" i="6" s="1"/>
  <c r="E36" i="6"/>
  <c r="E68" i="6"/>
  <c r="E67" i="6" s="1"/>
  <c r="M73" i="6"/>
  <c r="M37" i="6"/>
  <c r="M21" i="6"/>
  <c r="B6" i="14" s="1"/>
  <c r="B5" i="14" s="1"/>
  <c r="R79" i="6"/>
  <c r="N79" i="6"/>
  <c r="G77" i="13"/>
  <c r="G76" i="7"/>
  <c r="G71" i="13"/>
  <c r="G70" i="7"/>
  <c r="G74" i="13"/>
  <c r="G73" i="7"/>
  <c r="G68" i="13"/>
  <c r="G67" i="7"/>
  <c r="R51" i="12"/>
  <c r="K3" i="12"/>
  <c r="L3" i="12"/>
  <c r="P3" i="12" s="1"/>
  <c r="R21" i="12"/>
  <c r="Q61" i="13"/>
  <c r="Q60" i="13" s="1"/>
  <c r="M60" i="13"/>
  <c r="M55" i="13"/>
  <c r="H53" i="13"/>
  <c r="C14" i="13"/>
  <c r="H16" i="13"/>
  <c r="M30" i="13"/>
  <c r="Q31" i="13"/>
  <c r="Q30" i="13" s="1"/>
  <c r="M20" i="13"/>
  <c r="Q21" i="13"/>
  <c r="Q20" i="13" s="1"/>
  <c r="O16" i="13"/>
  <c r="O15" i="13" s="1"/>
  <c r="J14" i="13"/>
  <c r="L88" i="7"/>
  <c r="M99" i="7"/>
  <c r="G135" i="6"/>
  <c r="M93" i="7"/>
  <c r="G133" i="6"/>
  <c r="P88" i="7"/>
  <c r="N132" i="6"/>
  <c r="N88" i="7"/>
  <c r="L132" i="6"/>
  <c r="H63" i="7"/>
  <c r="L64" i="7"/>
  <c r="L63" i="7" s="1"/>
  <c r="N61" i="7"/>
  <c r="N60" i="7" s="1"/>
  <c r="O58" i="7"/>
  <c r="O57" i="7" s="1"/>
  <c r="P55" i="7"/>
  <c r="P54" i="7" s="1"/>
  <c r="K53" i="7"/>
  <c r="G53" i="7"/>
  <c r="P37" i="7"/>
  <c r="P36" i="7" s="1"/>
  <c r="K35" i="7"/>
  <c r="J127" i="6"/>
  <c r="G35" i="7"/>
  <c r="H15" i="7"/>
  <c r="L16" i="7"/>
  <c r="L15" i="7" s="1"/>
  <c r="L14" i="7" s="1"/>
  <c r="J53" i="7"/>
  <c r="O55" i="7"/>
  <c r="O54" i="7" s="1"/>
  <c r="J130" i="6"/>
  <c r="P46" i="7"/>
  <c r="P45" i="7" s="1"/>
  <c r="N130" i="6" s="1"/>
  <c r="H130" i="6"/>
  <c r="N46" i="7"/>
  <c r="N45" i="7" s="1"/>
  <c r="L130" i="6" s="1"/>
  <c r="J35" i="7"/>
  <c r="O37" i="7"/>
  <c r="O36" i="7" s="1"/>
  <c r="I127" i="6"/>
  <c r="L37" i="7"/>
  <c r="L36" i="7" s="1"/>
  <c r="H36" i="7"/>
  <c r="Q26" i="7"/>
  <c r="Q25" i="7" s="1"/>
  <c r="M25" i="7"/>
  <c r="I141" i="6"/>
  <c r="G52" i="7"/>
  <c r="C13" i="7"/>
  <c r="G50" i="7"/>
  <c r="C11" i="7"/>
  <c r="G85" i="7"/>
  <c r="P68" i="6"/>
  <c r="P67" i="6" s="1"/>
  <c r="P36" i="6"/>
  <c r="L68" i="6"/>
  <c r="L67" i="6" s="1"/>
  <c r="L36" i="6"/>
  <c r="H68" i="6"/>
  <c r="H67" i="6" s="1"/>
  <c r="H36" i="6"/>
  <c r="L46" i="7"/>
  <c r="L45" i="7" s="1"/>
  <c r="K14" i="7"/>
  <c r="P16" i="7"/>
  <c r="P15" i="7" s="1"/>
  <c r="P14" i="7" s="1"/>
  <c r="I14" i="7"/>
  <c r="N16" i="7"/>
  <c r="N15" i="7" s="1"/>
  <c r="N14" i="7" s="1"/>
  <c r="G141" i="6"/>
  <c r="C12" i="13"/>
  <c r="C10" i="13"/>
  <c r="G9" i="13"/>
  <c r="C6" i="14" s="1"/>
  <c r="J141" i="6"/>
  <c r="D141" i="6"/>
  <c r="L141" i="6"/>
  <c r="G87" i="13"/>
  <c r="Q87" i="7"/>
  <c r="Q87" i="13" s="1"/>
  <c r="L87" i="7"/>
  <c r="L87" i="13" s="1"/>
  <c r="Q36" i="6"/>
  <c r="Q68" i="6"/>
  <c r="Q67" i="6" s="1"/>
  <c r="K36" i="6"/>
  <c r="K68" i="6"/>
  <c r="K67" i="6" s="1"/>
  <c r="G36" i="6"/>
  <c r="G68" i="6"/>
  <c r="G67" i="6" s="1"/>
  <c r="C36" i="6"/>
  <c r="C68" i="6"/>
  <c r="C67" i="6" s="1"/>
  <c r="L77" i="7"/>
  <c r="E102" i="6"/>
  <c r="Q77" i="7" s="1"/>
  <c r="L71" i="7"/>
  <c r="E100" i="6"/>
  <c r="Q71" i="7" s="1"/>
  <c r="L74" i="7"/>
  <c r="E101" i="6"/>
  <c r="Q74" i="7" s="1"/>
  <c r="L68" i="7"/>
  <c r="E99" i="6"/>
  <c r="Q68" i="7" s="1"/>
  <c r="O38" i="12"/>
  <c r="B10" i="12"/>
  <c r="J38" i="12"/>
  <c r="B7" i="12"/>
  <c r="G14" i="12"/>
  <c r="L38" i="12"/>
  <c r="D14" i="12"/>
  <c r="B8" i="12"/>
  <c r="D38" i="12"/>
  <c r="E14" i="12"/>
  <c r="L14" i="12"/>
  <c r="B9" i="12"/>
  <c r="I14" i="12"/>
  <c r="I38" i="12"/>
  <c r="M14" i="12"/>
  <c r="B38" i="12"/>
  <c r="O14" i="12"/>
  <c r="C14" i="12"/>
  <c r="N13" i="12"/>
  <c r="N38" i="12"/>
  <c r="B14" i="12"/>
  <c r="G38" i="12"/>
  <c r="H14" i="12"/>
  <c r="H38" i="12"/>
  <c r="J14" i="12"/>
  <c r="C38" i="12"/>
  <c r="M38" i="12"/>
  <c r="E38" i="12"/>
  <c r="N14" i="12"/>
  <c r="L68" i="13" l="1"/>
  <c r="L67" i="7"/>
  <c r="L77" i="13"/>
  <c r="L76" i="7"/>
  <c r="C9" i="13"/>
  <c r="G85" i="13"/>
  <c r="Q85" i="7"/>
  <c r="Q85" i="13" s="1"/>
  <c r="L85" i="7"/>
  <c r="L85" i="13" s="1"/>
  <c r="G82" i="7"/>
  <c r="C52" i="7"/>
  <c r="H35" i="7"/>
  <c r="M37" i="7"/>
  <c r="G127" i="6"/>
  <c r="I126" i="6"/>
  <c r="O53" i="7"/>
  <c r="M16" i="7"/>
  <c r="H14" i="7"/>
  <c r="J126" i="6"/>
  <c r="P35" i="7"/>
  <c r="N127" i="6"/>
  <c r="P53" i="7"/>
  <c r="L131" i="6"/>
  <c r="N131" i="6"/>
  <c r="H15" i="13"/>
  <c r="L16" i="13"/>
  <c r="L15" i="13" s="1"/>
  <c r="L14" i="13" s="1"/>
  <c r="R52" i="12"/>
  <c r="W79" i="6"/>
  <c r="S79" i="6"/>
  <c r="M36" i="6"/>
  <c r="M68" i="6"/>
  <c r="M67" i="6" s="1"/>
  <c r="G81" i="7"/>
  <c r="G80" i="7"/>
  <c r="G48" i="7"/>
  <c r="G84" i="7"/>
  <c r="M42" i="7"/>
  <c r="K129" i="6" s="1"/>
  <c r="Q43" i="7"/>
  <c r="Q42" i="7" s="1"/>
  <c r="L53" i="7"/>
  <c r="M61" i="7"/>
  <c r="H126" i="6"/>
  <c r="N35" i="7"/>
  <c r="L127" i="6"/>
  <c r="N53" i="7"/>
  <c r="G131" i="6"/>
  <c r="M95" i="7"/>
  <c r="K134" i="6" s="1"/>
  <c r="Q96" i="7"/>
  <c r="Q95" i="7" s="1"/>
  <c r="Q26" i="13"/>
  <c r="Q25" i="13" s="1"/>
  <c r="M25" i="13"/>
  <c r="R16" i="12"/>
  <c r="R58" i="12"/>
  <c r="R46" i="12"/>
  <c r="L74" i="13"/>
  <c r="L73" i="7"/>
  <c r="L71" i="13"/>
  <c r="L70" i="7"/>
  <c r="Q68" i="13"/>
  <c r="Q67" i="7"/>
  <c r="Q74" i="13"/>
  <c r="Q73" i="7"/>
  <c r="Q71" i="13"/>
  <c r="Q70" i="7"/>
  <c r="Q77" i="13"/>
  <c r="Q76" i="7"/>
  <c r="D6" i="14"/>
  <c r="F6" i="14" s="1"/>
  <c r="C50" i="7"/>
  <c r="G86" i="7"/>
  <c r="L35" i="7"/>
  <c r="O35" i="7"/>
  <c r="M127" i="6"/>
  <c r="M64" i="7"/>
  <c r="Q93" i="7"/>
  <c r="Q92" i="7" s="1"/>
  <c r="M92" i="7"/>
  <c r="K133" i="6" s="1"/>
  <c r="Q99" i="7"/>
  <c r="Q98" i="7" s="1"/>
  <c r="M98" i="7"/>
  <c r="K135" i="6" s="1"/>
  <c r="O14" i="13"/>
  <c r="Q55" i="13"/>
  <c r="Q54" i="13" s="1"/>
  <c r="Q53" i="13" s="1"/>
  <c r="M54" i="13"/>
  <c r="R22" i="12"/>
  <c r="G67" i="13"/>
  <c r="F67" i="7"/>
  <c r="G66" i="7"/>
  <c r="E67" i="7"/>
  <c r="C67" i="7"/>
  <c r="G73" i="13"/>
  <c r="F73" i="7"/>
  <c r="F73" i="13" s="1"/>
  <c r="E73" i="7"/>
  <c r="E73" i="13" s="1"/>
  <c r="C73" i="7"/>
  <c r="C73" i="13" s="1"/>
  <c r="G70" i="13"/>
  <c r="E70" i="7"/>
  <c r="E70" i="13" s="1"/>
  <c r="C70" i="7"/>
  <c r="C70" i="13" s="1"/>
  <c r="F70" i="7"/>
  <c r="F70" i="13" s="1"/>
  <c r="G76" i="13"/>
  <c r="E76" i="7"/>
  <c r="E76" i="13" s="1"/>
  <c r="C76" i="7"/>
  <c r="C76" i="13" s="1"/>
  <c r="F76" i="7"/>
  <c r="F76" i="13" s="1"/>
  <c r="D76" i="7"/>
  <c r="D76" i="13" s="1"/>
  <c r="C49" i="7"/>
  <c r="C51" i="7"/>
  <c r="C9" i="7"/>
  <c r="Q40" i="7"/>
  <c r="Q39" i="7" s="1"/>
  <c r="M39" i="7"/>
  <c r="K128" i="6" s="1"/>
  <c r="Q46" i="7"/>
  <c r="Q45" i="7" s="1"/>
  <c r="M45" i="7"/>
  <c r="K130" i="6" s="1"/>
  <c r="H53" i="7"/>
  <c r="M55" i="7"/>
  <c r="M58" i="7"/>
  <c r="M89" i="7"/>
  <c r="Q90" i="7"/>
  <c r="Q89" i="7" s="1"/>
  <c r="Q88" i="7" s="1"/>
  <c r="M131" i="6"/>
  <c r="R40" i="12"/>
  <c r="D45" i="12"/>
  <c r="M39" i="12"/>
  <c r="G15" i="12"/>
  <c r="E45" i="12"/>
  <c r="C39" i="12"/>
  <c r="L37" i="12"/>
  <c r="N39" i="12"/>
  <c r="J15" i="12"/>
  <c r="O39" i="12"/>
  <c r="G39" i="12"/>
  <c r="D15" i="12"/>
  <c r="O15" i="12"/>
  <c r="B44" i="12"/>
  <c r="H39" i="12"/>
  <c r="N15" i="12"/>
  <c r="L15" i="12"/>
  <c r="G13" i="12"/>
  <c r="J39" i="12"/>
  <c r="I15" i="12"/>
  <c r="B39" i="12"/>
  <c r="H15" i="12"/>
  <c r="E44" i="12"/>
  <c r="B15" i="12"/>
  <c r="L39" i="12"/>
  <c r="M15" i="12"/>
  <c r="D44" i="12"/>
  <c r="D39" i="12"/>
  <c r="I39" i="12"/>
  <c r="C15" i="12"/>
  <c r="E39" i="12"/>
  <c r="E15" i="12"/>
  <c r="B45" i="12"/>
  <c r="Q58" i="7" l="1"/>
  <c r="Q57" i="7" s="1"/>
  <c r="M57" i="7"/>
  <c r="C48" i="7"/>
  <c r="D73" i="7"/>
  <c r="D73" i="13" s="1"/>
  <c r="E67" i="13"/>
  <c r="E66" i="7"/>
  <c r="D67" i="7"/>
  <c r="G66" i="13"/>
  <c r="C11" i="14" s="1"/>
  <c r="M53" i="13"/>
  <c r="M126" i="6"/>
  <c r="Q76" i="13"/>
  <c r="O76" i="7"/>
  <c r="O76" i="13" s="1"/>
  <c r="M76" i="7"/>
  <c r="M76" i="13" s="1"/>
  <c r="P76" i="7"/>
  <c r="P76" i="13" s="1"/>
  <c r="N76" i="7"/>
  <c r="N76" i="13" s="1"/>
  <c r="Q70" i="13"/>
  <c r="O70" i="7"/>
  <c r="O70" i="13" s="1"/>
  <c r="M70" i="7"/>
  <c r="M70" i="13" s="1"/>
  <c r="P70" i="7"/>
  <c r="P70" i="13" s="1"/>
  <c r="Q73" i="13"/>
  <c r="P73" i="7"/>
  <c r="P73" i="13" s="1"/>
  <c r="O73" i="7"/>
  <c r="O73" i="13" s="1"/>
  <c r="M73" i="7"/>
  <c r="M73" i="13" s="1"/>
  <c r="Q67" i="13"/>
  <c r="P67" i="7"/>
  <c r="Q66" i="7"/>
  <c r="O67" i="7"/>
  <c r="M67" i="7"/>
  <c r="L70" i="13"/>
  <c r="K70" i="7"/>
  <c r="K70" i="13" s="1"/>
  <c r="J70" i="7"/>
  <c r="J70" i="13" s="1"/>
  <c r="H70" i="7"/>
  <c r="H70" i="13" s="1"/>
  <c r="L73" i="13"/>
  <c r="J73" i="7"/>
  <c r="J73" i="13" s="1"/>
  <c r="H73" i="7"/>
  <c r="H73" i="13" s="1"/>
  <c r="K73" i="7"/>
  <c r="K73" i="13" s="1"/>
  <c r="I73" i="7"/>
  <c r="I73" i="13" s="1"/>
  <c r="L126" i="6"/>
  <c r="M60" i="7"/>
  <c r="Q61" i="7"/>
  <c r="Q60" i="7" s="1"/>
  <c r="G84" i="13"/>
  <c r="F84" i="7"/>
  <c r="E84" i="7"/>
  <c r="C84" i="7"/>
  <c r="G104" i="7"/>
  <c r="G80" i="13"/>
  <c r="F80" i="7"/>
  <c r="E80" i="7"/>
  <c r="C80" i="7"/>
  <c r="G79" i="7"/>
  <c r="G101" i="7" s="1"/>
  <c r="G102" i="7"/>
  <c r="M16" i="13"/>
  <c r="H14" i="13"/>
  <c r="N126" i="6"/>
  <c r="Q16" i="7"/>
  <c r="Q15" i="7" s="1"/>
  <c r="Q14" i="7" s="1"/>
  <c r="M15" i="7"/>
  <c r="M14" i="7" s="1"/>
  <c r="G126" i="6"/>
  <c r="L76" i="13"/>
  <c r="K76" i="7"/>
  <c r="K76" i="13" s="1"/>
  <c r="J76" i="7"/>
  <c r="J76" i="13" s="1"/>
  <c r="H76" i="7"/>
  <c r="H76" i="13" s="1"/>
  <c r="L67" i="13"/>
  <c r="J67" i="7"/>
  <c r="I67" i="7" s="1"/>
  <c r="H67" i="7"/>
  <c r="K67" i="7"/>
  <c r="L66" i="7"/>
  <c r="M54" i="7"/>
  <c r="Q55" i="7"/>
  <c r="Q54" i="7" s="1"/>
  <c r="M88" i="7"/>
  <c r="K132" i="6"/>
  <c r="D70" i="7"/>
  <c r="D70" i="13" s="1"/>
  <c r="C67" i="13"/>
  <c r="C66" i="7"/>
  <c r="F67" i="13"/>
  <c r="F66" i="7"/>
  <c r="Q64" i="7"/>
  <c r="Q63" i="7" s="1"/>
  <c r="M63" i="7"/>
  <c r="G86" i="13"/>
  <c r="F86" i="7"/>
  <c r="E86" i="7"/>
  <c r="C86" i="7"/>
  <c r="G105" i="7"/>
  <c r="G81" i="13"/>
  <c r="Q81" i="7"/>
  <c r="Q81" i="13" s="1"/>
  <c r="L81" i="7"/>
  <c r="L81" i="13" s="1"/>
  <c r="AB79" i="6"/>
  <c r="X79" i="6"/>
  <c r="M36" i="7"/>
  <c r="Q37" i="7"/>
  <c r="Q36" i="7" s="1"/>
  <c r="Q35" i="7" s="1"/>
  <c r="G82" i="13"/>
  <c r="F82" i="7"/>
  <c r="E82" i="7"/>
  <c r="C82" i="7"/>
  <c r="G103" i="7"/>
  <c r="I45" i="12"/>
  <c r="N16" i="12"/>
  <c r="D40" i="12"/>
  <c r="H40" i="12"/>
  <c r="G45" i="12"/>
  <c r="G16" i="12"/>
  <c r="E43" i="12"/>
  <c r="J45" i="12"/>
  <c r="I16" i="12"/>
  <c r="J40" i="12"/>
  <c r="B43" i="12"/>
  <c r="H45" i="12"/>
  <c r="L44" i="12"/>
  <c r="B46" i="12"/>
  <c r="M46" i="12"/>
  <c r="L45" i="12"/>
  <c r="N46" i="12"/>
  <c r="D16" i="12"/>
  <c r="O40" i="12"/>
  <c r="D43" i="12"/>
  <c r="L46" i="12"/>
  <c r="J16" i="12"/>
  <c r="C45" i="12"/>
  <c r="I46" i="12"/>
  <c r="O16" i="12"/>
  <c r="C40" i="12"/>
  <c r="N44" i="12"/>
  <c r="G46" i="12"/>
  <c r="M16" i="12"/>
  <c r="E16" i="12"/>
  <c r="O44" i="12"/>
  <c r="O45" i="12"/>
  <c r="N40" i="12"/>
  <c r="G40" i="12"/>
  <c r="N45" i="12"/>
  <c r="C46" i="12"/>
  <c r="L40" i="12"/>
  <c r="M40" i="12"/>
  <c r="J44" i="12"/>
  <c r="E46" i="12"/>
  <c r="E40" i="12"/>
  <c r="G44" i="12"/>
  <c r="O46" i="12"/>
  <c r="I40" i="12"/>
  <c r="B40" i="12"/>
  <c r="I44" i="12"/>
  <c r="L16" i="12"/>
  <c r="B16" i="12"/>
  <c r="D46" i="12"/>
  <c r="C44" i="12"/>
  <c r="C16" i="12"/>
  <c r="H16" i="12"/>
  <c r="J46" i="12"/>
  <c r="L66" i="13" l="1"/>
  <c r="G114" i="7"/>
  <c r="G108" i="7"/>
  <c r="G119" i="7" s="1"/>
  <c r="F82" i="13"/>
  <c r="F103" i="7"/>
  <c r="C86" i="13"/>
  <c r="C105" i="7"/>
  <c r="F66" i="13"/>
  <c r="M53" i="7"/>
  <c r="I67" i="13"/>
  <c r="C80" i="13"/>
  <c r="C79" i="7"/>
  <c r="C101" i="7" s="1"/>
  <c r="C102" i="7"/>
  <c r="D80" i="7"/>
  <c r="G79" i="13"/>
  <c r="G109" i="7"/>
  <c r="G120" i="7" s="1"/>
  <c r="E84" i="13"/>
  <c r="E104" i="7"/>
  <c r="F84" i="13"/>
  <c r="F104" i="7"/>
  <c r="M67" i="13"/>
  <c r="M66" i="7"/>
  <c r="P67" i="13"/>
  <c r="P66" i="7"/>
  <c r="N73" i="7"/>
  <c r="N73" i="13" s="1"/>
  <c r="D67" i="13"/>
  <c r="D66" i="7"/>
  <c r="E66" i="13"/>
  <c r="E82" i="13"/>
  <c r="E103" i="7"/>
  <c r="AG79" i="6"/>
  <c r="AH79" i="6" s="1"/>
  <c r="AC79" i="6"/>
  <c r="D86" i="7"/>
  <c r="C66" i="13"/>
  <c r="H67" i="13"/>
  <c r="H66" i="7"/>
  <c r="Q16" i="13"/>
  <c r="Q15" i="13" s="1"/>
  <c r="Q14" i="13" s="1"/>
  <c r="M15" i="13"/>
  <c r="C82" i="13"/>
  <c r="C103" i="7"/>
  <c r="D82" i="7"/>
  <c r="M35" i="7"/>
  <c r="K127" i="6"/>
  <c r="G116" i="7"/>
  <c r="G110" i="7"/>
  <c r="G121" i="7" s="1"/>
  <c r="E86" i="13"/>
  <c r="E105" i="7"/>
  <c r="F86" i="13"/>
  <c r="F105" i="7"/>
  <c r="K131" i="6"/>
  <c r="Q53" i="7"/>
  <c r="K67" i="13"/>
  <c r="K66" i="7"/>
  <c r="J67" i="13"/>
  <c r="J66" i="7"/>
  <c r="I76" i="7"/>
  <c r="I76" i="13" s="1"/>
  <c r="G107" i="7"/>
  <c r="E80" i="13"/>
  <c r="E79" i="7"/>
  <c r="E101" i="7" s="1"/>
  <c r="E102" i="7"/>
  <c r="F80" i="13"/>
  <c r="F79" i="7"/>
  <c r="F101" i="7" s="1"/>
  <c r="F102" i="7"/>
  <c r="C84" i="13"/>
  <c r="C104" i="7"/>
  <c r="D84" i="7"/>
  <c r="I70" i="7"/>
  <c r="I70" i="13" s="1"/>
  <c r="O67" i="13"/>
  <c r="O66" i="7"/>
  <c r="N67" i="7"/>
  <c r="Q66" i="13"/>
  <c r="N70" i="7"/>
  <c r="N70" i="13" s="1"/>
  <c r="D11" i="14"/>
  <c r="F11" i="14" s="1"/>
  <c r="J43" i="12"/>
  <c r="H44" i="12"/>
  <c r="D52" i="12"/>
  <c r="B50" i="12"/>
  <c r="B51" i="12"/>
  <c r="L13" i="12"/>
  <c r="E52" i="12"/>
  <c r="O43" i="12"/>
  <c r="D51" i="12"/>
  <c r="B49" i="12"/>
  <c r="H46" i="12"/>
  <c r="B52" i="12"/>
  <c r="H43" i="12"/>
  <c r="I43" i="12"/>
  <c r="N43" i="12"/>
  <c r="E49" i="12"/>
  <c r="G43" i="12"/>
  <c r="D49" i="12"/>
  <c r="D50" i="12"/>
  <c r="M45" i="12"/>
  <c r="M44" i="12"/>
  <c r="C43" i="12"/>
  <c r="E50" i="12"/>
  <c r="E51" i="12"/>
  <c r="L43" i="12"/>
  <c r="G106" i="7" l="1"/>
  <c r="G118" i="7"/>
  <c r="D82" i="13"/>
  <c r="D103" i="7"/>
  <c r="C108" i="7"/>
  <c r="M14" i="13"/>
  <c r="D86" i="13"/>
  <c r="D105" i="7"/>
  <c r="D66" i="13"/>
  <c r="I66" i="7"/>
  <c r="E79" i="13"/>
  <c r="N67" i="13"/>
  <c r="N66" i="7"/>
  <c r="O66" i="13"/>
  <c r="D84" i="13"/>
  <c r="D104" i="7"/>
  <c r="C109" i="7"/>
  <c r="C115" i="7" s="1"/>
  <c r="F79" i="13"/>
  <c r="G113" i="7"/>
  <c r="J66" i="13"/>
  <c r="K66" i="13"/>
  <c r="K126" i="6"/>
  <c r="H66" i="13"/>
  <c r="P66" i="13"/>
  <c r="M66" i="13"/>
  <c r="G115" i="7"/>
  <c r="C12" i="14"/>
  <c r="D80" i="13"/>
  <c r="D79" i="7"/>
  <c r="D101" i="7" s="1"/>
  <c r="D102" i="7"/>
  <c r="C107" i="7"/>
  <c r="C113" i="7" s="1"/>
  <c r="C79" i="13"/>
  <c r="I66" i="13"/>
  <c r="C110" i="7"/>
  <c r="C116" i="7" s="1"/>
  <c r="C52" i="12"/>
  <c r="C51" i="12"/>
  <c r="C50" i="12"/>
  <c r="M43" i="12"/>
  <c r="C49" i="12"/>
  <c r="D79" i="13" l="1"/>
  <c r="D12" i="14"/>
  <c r="F12" i="14" s="1"/>
  <c r="N66" i="13"/>
  <c r="D11" i="7"/>
  <c r="C138" i="6"/>
  <c r="C119" i="7"/>
  <c r="D13" i="7"/>
  <c r="C140" i="6"/>
  <c r="C121" i="7"/>
  <c r="C106" i="7"/>
  <c r="D10" i="7"/>
  <c r="C137" i="6"/>
  <c r="C118" i="7"/>
  <c r="D12" i="7"/>
  <c r="C139" i="6"/>
  <c r="C120" i="7"/>
  <c r="C114" i="7"/>
  <c r="C156" i="6" l="1"/>
  <c r="C150" i="6"/>
  <c r="D49" i="7"/>
  <c r="D52" i="7"/>
  <c r="D50" i="7"/>
  <c r="D51" i="7"/>
  <c r="D9" i="7"/>
  <c r="C154" i="6"/>
  <c r="C148" i="6"/>
  <c r="C136" i="6"/>
  <c r="C157" i="6"/>
  <c r="C151" i="6"/>
  <c r="C155" i="6"/>
  <c r="C149" i="6"/>
  <c r="C162" i="6" l="1"/>
  <c r="C167" i="6" s="1"/>
  <c r="C153" i="6"/>
  <c r="C159" i="6"/>
  <c r="C166" i="6"/>
  <c r="C177" i="6" s="1"/>
  <c r="C161" i="6"/>
  <c r="C165" i="6"/>
  <c r="C181" i="6" s="1"/>
  <c r="C197" i="6" s="1"/>
  <c r="C160" i="6"/>
  <c r="C147" i="6"/>
  <c r="D109" i="7"/>
  <c r="D108" i="7"/>
  <c r="D110" i="7"/>
  <c r="D107" i="7"/>
  <c r="D48" i="7"/>
  <c r="C182" i="6"/>
  <c r="C198" i="6" s="1"/>
  <c r="C97" i="13" l="1"/>
  <c r="C193" i="6"/>
  <c r="C172" i="6"/>
  <c r="C178" i="6"/>
  <c r="C183" i="6"/>
  <c r="C199" i="6" s="1"/>
  <c r="D106" i="7"/>
  <c r="E10" i="7"/>
  <c r="D118" i="7"/>
  <c r="D140" i="6"/>
  <c r="E13" i="7"/>
  <c r="D121" i="7"/>
  <c r="D138" i="6"/>
  <c r="E11" i="7"/>
  <c r="D119" i="7"/>
  <c r="E12" i="7"/>
  <c r="D139" i="6"/>
  <c r="D120" i="7"/>
  <c r="C176" i="6"/>
  <c r="D113" i="7"/>
  <c r="D116" i="7"/>
  <c r="D114" i="7"/>
  <c r="D115" i="7"/>
  <c r="C158" i="6"/>
  <c r="C164" i="6"/>
  <c r="E51" i="7" l="1"/>
  <c r="E9" i="7"/>
  <c r="E50" i="7"/>
  <c r="D157" i="6"/>
  <c r="D151" i="6"/>
  <c r="C100" i="13"/>
  <c r="C194" i="6"/>
  <c r="C173" i="6"/>
  <c r="C163" i="6"/>
  <c r="C175" i="6"/>
  <c r="C180" i="6"/>
  <c r="C94" i="13"/>
  <c r="C192" i="6"/>
  <c r="C171" i="6"/>
  <c r="D156" i="6"/>
  <c r="D150" i="6"/>
  <c r="D155" i="6"/>
  <c r="D149" i="6"/>
  <c r="E52" i="7"/>
  <c r="E49" i="7"/>
  <c r="C44" i="13"/>
  <c r="C188" i="6"/>
  <c r="C95" i="13"/>
  <c r="B57" i="12"/>
  <c r="H96" i="13" l="1"/>
  <c r="C104" i="13"/>
  <c r="C42" i="13"/>
  <c r="C196" i="6"/>
  <c r="C179" i="6"/>
  <c r="E109" i="7"/>
  <c r="E107" i="7"/>
  <c r="E48" i="7"/>
  <c r="E116" i="7"/>
  <c r="E110" i="7"/>
  <c r="D161" i="6"/>
  <c r="D166" i="6" s="1"/>
  <c r="C41" i="13"/>
  <c r="C187" i="6"/>
  <c r="D160" i="6" s="1"/>
  <c r="D165" i="6" s="1"/>
  <c r="C92" i="13"/>
  <c r="C91" i="13"/>
  <c r="C191" i="6"/>
  <c r="C190" i="6" s="1"/>
  <c r="C174" i="6"/>
  <c r="C170" i="6"/>
  <c r="C47" i="13"/>
  <c r="C189" i="6"/>
  <c r="C98" i="13"/>
  <c r="D162" i="6"/>
  <c r="D167" i="6" s="1"/>
  <c r="E108" i="7"/>
  <c r="B58" i="12"/>
  <c r="B21" i="12"/>
  <c r="B56" i="12"/>
  <c r="B69" i="12" l="1"/>
  <c r="D178" i="6"/>
  <c r="D183" i="6"/>
  <c r="D176" i="6"/>
  <c r="D181" i="6"/>
  <c r="D197" i="6" s="1"/>
  <c r="D182" i="6"/>
  <c r="D177" i="6"/>
  <c r="F11" i="7"/>
  <c r="E138" i="6"/>
  <c r="E119" i="7"/>
  <c r="H99" i="13"/>
  <c r="C105" i="13"/>
  <c r="C38" i="13"/>
  <c r="C186" i="6"/>
  <c r="C185" i="6" s="1"/>
  <c r="C169" i="6"/>
  <c r="H93" i="13"/>
  <c r="C103" i="13"/>
  <c r="E106" i="7"/>
  <c r="F10" i="7"/>
  <c r="E118" i="7"/>
  <c r="F12" i="7"/>
  <c r="E120" i="7"/>
  <c r="C195" i="6"/>
  <c r="D137" i="6"/>
  <c r="H43" i="13"/>
  <c r="C51" i="13"/>
  <c r="E114" i="7"/>
  <c r="C45" i="13"/>
  <c r="C89" i="13"/>
  <c r="C39" i="13"/>
  <c r="F13" i="7"/>
  <c r="E121" i="7"/>
  <c r="E113" i="7"/>
  <c r="E115" i="7"/>
  <c r="B22" i="12"/>
  <c r="B20" i="12"/>
  <c r="B55" i="12"/>
  <c r="B68" i="12" l="1"/>
  <c r="B70" i="12"/>
  <c r="H40" i="13"/>
  <c r="C50" i="13"/>
  <c r="H90" i="13"/>
  <c r="C88" i="13"/>
  <c r="C101" i="13" s="1"/>
  <c r="C102" i="13"/>
  <c r="H46" i="13"/>
  <c r="C52" i="13"/>
  <c r="D154" i="6"/>
  <c r="D148" i="6"/>
  <c r="D136" i="6"/>
  <c r="F51" i="7"/>
  <c r="F9" i="7"/>
  <c r="F50" i="7"/>
  <c r="D199" i="6"/>
  <c r="E140" i="6" s="1"/>
  <c r="D198" i="6"/>
  <c r="E139" i="6" s="1"/>
  <c r="D94" i="13"/>
  <c r="D192" i="6"/>
  <c r="D171" i="6"/>
  <c r="D100" i="13"/>
  <c r="D194" i="6"/>
  <c r="D173" i="6"/>
  <c r="F52" i="7"/>
  <c r="C109" i="13"/>
  <c r="F49" i="7"/>
  <c r="C36" i="13"/>
  <c r="E155" i="6"/>
  <c r="E149" i="6"/>
  <c r="D97" i="13"/>
  <c r="D193" i="6"/>
  <c r="D172" i="6"/>
  <c r="B19" i="12"/>
  <c r="B67" i="12" l="1"/>
  <c r="D44" i="13"/>
  <c r="D188" i="6"/>
  <c r="C35" i="13"/>
  <c r="H37" i="13"/>
  <c r="C49" i="13"/>
  <c r="F107" i="7"/>
  <c r="F113" i="7" s="1"/>
  <c r="F48" i="7"/>
  <c r="D12" i="13"/>
  <c r="C120" i="13"/>
  <c r="F110" i="7"/>
  <c r="D47" i="13"/>
  <c r="D189" i="6"/>
  <c r="D98" i="13"/>
  <c r="E156" i="6"/>
  <c r="E150" i="6"/>
  <c r="F108" i="7"/>
  <c r="F114" i="7" s="1"/>
  <c r="D147" i="6"/>
  <c r="C116" i="13"/>
  <c r="C110" i="13"/>
  <c r="D95" i="13"/>
  <c r="C115" i="13"/>
  <c r="D41" i="13"/>
  <c r="D187" i="6"/>
  <c r="E160" i="6" s="1"/>
  <c r="E165" i="6" s="1"/>
  <c r="D92" i="13"/>
  <c r="E157" i="6"/>
  <c r="E151" i="6"/>
  <c r="F109" i="7"/>
  <c r="F115" i="7" s="1"/>
  <c r="D153" i="6"/>
  <c r="D159" i="6"/>
  <c r="D158" i="6" s="1"/>
  <c r="C108" i="13"/>
  <c r="C58" i="12"/>
  <c r="C56" i="12"/>
  <c r="C57" i="12"/>
  <c r="E181" i="6" l="1"/>
  <c r="E197" i="6" s="1"/>
  <c r="E176" i="6"/>
  <c r="D164" i="6"/>
  <c r="E162" i="6"/>
  <c r="E167" i="6" s="1"/>
  <c r="E161" i="6"/>
  <c r="E166" i="6" s="1"/>
  <c r="L13" i="7"/>
  <c r="F121" i="7"/>
  <c r="D42" i="13"/>
  <c r="D11" i="13"/>
  <c r="C119" i="13"/>
  <c r="C114" i="13"/>
  <c r="L12" i="7"/>
  <c r="F120" i="7"/>
  <c r="I93" i="13"/>
  <c r="D103" i="13"/>
  <c r="D39" i="13"/>
  <c r="I96" i="13"/>
  <c r="D104" i="13"/>
  <c r="D13" i="13"/>
  <c r="C121" i="13"/>
  <c r="L11" i="7"/>
  <c r="F138" i="6"/>
  <c r="F119" i="7"/>
  <c r="I99" i="13"/>
  <c r="D105" i="13"/>
  <c r="D45" i="13"/>
  <c r="F116" i="7"/>
  <c r="D51" i="13"/>
  <c r="F106" i="7"/>
  <c r="L10" i="7"/>
  <c r="F118" i="7"/>
  <c r="C107" i="13"/>
  <c r="C48" i="13"/>
  <c r="C21" i="12"/>
  <c r="C20" i="12"/>
  <c r="C22" i="12"/>
  <c r="C70" i="12" l="1"/>
  <c r="C68" i="12"/>
  <c r="C69" i="12"/>
  <c r="E183" i="6"/>
  <c r="E199" i="6" s="1"/>
  <c r="F140" i="6" s="1"/>
  <c r="E178" i="6"/>
  <c r="E182" i="6"/>
  <c r="E198" i="6" s="1"/>
  <c r="F139" i="6" s="1"/>
  <c r="E177" i="6"/>
  <c r="D109" i="13"/>
  <c r="D115" i="13" s="1"/>
  <c r="I46" i="13"/>
  <c r="H11" i="7"/>
  <c r="L50" i="7"/>
  <c r="D52" i="13"/>
  <c r="I40" i="13"/>
  <c r="H13" i="7"/>
  <c r="L52" i="7"/>
  <c r="E94" i="13"/>
  <c r="E192" i="6"/>
  <c r="E171" i="6"/>
  <c r="C106" i="13"/>
  <c r="D10" i="13"/>
  <c r="C118" i="13"/>
  <c r="C113" i="13"/>
  <c r="L49" i="7"/>
  <c r="H10" i="7"/>
  <c r="F155" i="6"/>
  <c r="F149" i="6"/>
  <c r="L51" i="7"/>
  <c r="L9" i="7"/>
  <c r="H12" i="7"/>
  <c r="D50" i="13"/>
  <c r="I43" i="13"/>
  <c r="D163" i="6"/>
  <c r="D180" i="6"/>
  <c r="D175" i="6"/>
  <c r="L80" i="7" l="1"/>
  <c r="L48" i="7"/>
  <c r="E41" i="13"/>
  <c r="E187" i="6"/>
  <c r="D91" i="13"/>
  <c r="D191" i="6"/>
  <c r="D190" i="6" s="1"/>
  <c r="D174" i="6"/>
  <c r="D170" i="6"/>
  <c r="D108" i="13"/>
  <c r="H51" i="7"/>
  <c r="H9" i="7"/>
  <c r="L84" i="7"/>
  <c r="D9" i="13"/>
  <c r="E92" i="13"/>
  <c r="H52" i="7"/>
  <c r="H50" i="7"/>
  <c r="F156" i="6"/>
  <c r="F150" i="6"/>
  <c r="F157" i="6"/>
  <c r="F151" i="6"/>
  <c r="D196" i="6"/>
  <c r="D179" i="6"/>
  <c r="F165" i="6"/>
  <c r="F176" i="6" s="1"/>
  <c r="F160" i="6"/>
  <c r="H49" i="7"/>
  <c r="L86" i="7"/>
  <c r="D110" i="13"/>
  <c r="L82" i="7"/>
  <c r="E12" i="13"/>
  <c r="D120" i="13"/>
  <c r="E97" i="13"/>
  <c r="E193" i="6"/>
  <c r="E172" i="6"/>
  <c r="E100" i="13"/>
  <c r="E194" i="6"/>
  <c r="E173" i="6"/>
  <c r="D56" i="12"/>
  <c r="F94" i="13" l="1"/>
  <c r="F192" i="6"/>
  <c r="F171" i="6"/>
  <c r="E44" i="13"/>
  <c r="E188" i="6"/>
  <c r="L86" i="13"/>
  <c r="J86" i="7"/>
  <c r="H86" i="7"/>
  <c r="K86" i="7"/>
  <c r="I86" i="7"/>
  <c r="L105" i="7"/>
  <c r="D195" i="6"/>
  <c r="E137" i="6"/>
  <c r="F166" i="6"/>
  <c r="F161" i="6"/>
  <c r="L84" i="13"/>
  <c r="J84" i="7"/>
  <c r="H84" i="7"/>
  <c r="K84" i="7"/>
  <c r="I84" i="7"/>
  <c r="L104" i="7"/>
  <c r="E11" i="13"/>
  <c r="D119" i="13"/>
  <c r="D38" i="13"/>
  <c r="D186" i="6"/>
  <c r="D185" i="6" s="1"/>
  <c r="D169" i="6"/>
  <c r="E95" i="13"/>
  <c r="E13" i="13"/>
  <c r="D121" i="13"/>
  <c r="E47" i="13"/>
  <c r="E189" i="6"/>
  <c r="E98" i="13"/>
  <c r="L82" i="13"/>
  <c r="J82" i="7"/>
  <c r="I82" i="7" s="1"/>
  <c r="H82" i="7"/>
  <c r="K82" i="7"/>
  <c r="L103" i="7"/>
  <c r="D116" i="13"/>
  <c r="H48" i="7"/>
  <c r="F162" i="6"/>
  <c r="F167" i="6" s="1"/>
  <c r="F177" i="6"/>
  <c r="F172" i="6" s="1"/>
  <c r="F182" i="6"/>
  <c r="F198" i="6" s="1"/>
  <c r="J93" i="13"/>
  <c r="E103" i="13"/>
  <c r="F181" i="6"/>
  <c r="F197" i="6" s="1"/>
  <c r="D114" i="13"/>
  <c r="D89" i="13"/>
  <c r="E39" i="13"/>
  <c r="L80" i="13"/>
  <c r="J80" i="7"/>
  <c r="H80" i="7"/>
  <c r="K80" i="7"/>
  <c r="L79" i="7"/>
  <c r="L101" i="7" s="1"/>
  <c r="L102" i="7"/>
  <c r="D57" i="12"/>
  <c r="D20" i="12"/>
  <c r="C55" i="12"/>
  <c r="D58" i="12"/>
  <c r="D68" i="12" l="1"/>
  <c r="F178" i="6"/>
  <c r="F183" i="6"/>
  <c r="F199" i="6" s="1"/>
  <c r="H80" i="13"/>
  <c r="H79" i="7"/>
  <c r="H101" i="7" s="1"/>
  <c r="H102" i="7"/>
  <c r="J40" i="13"/>
  <c r="F44" i="13"/>
  <c r="F42" i="13" s="1"/>
  <c r="F188" i="6"/>
  <c r="I82" i="13"/>
  <c r="I103" i="7"/>
  <c r="H82" i="13"/>
  <c r="H103" i="7"/>
  <c r="J99" i="13"/>
  <c r="E105" i="13"/>
  <c r="E45" i="13"/>
  <c r="E52" i="13" s="1"/>
  <c r="J96" i="13"/>
  <c r="E104" i="13"/>
  <c r="I84" i="13"/>
  <c r="I104" i="7"/>
  <c r="H84" i="13"/>
  <c r="H104" i="7"/>
  <c r="E154" i="6"/>
  <c r="E148" i="6"/>
  <c r="E136" i="6"/>
  <c r="I86" i="13"/>
  <c r="I105" i="7"/>
  <c r="H86" i="13"/>
  <c r="H105" i="7"/>
  <c r="E42" i="13"/>
  <c r="G44" i="13"/>
  <c r="G42" i="13" s="1"/>
  <c r="L107" i="7"/>
  <c r="L113" i="7"/>
  <c r="I80" i="7"/>
  <c r="L79" i="13"/>
  <c r="D88" i="13"/>
  <c r="D101" i="13" s="1"/>
  <c r="I90" i="13"/>
  <c r="D102" i="13"/>
  <c r="K80" i="13"/>
  <c r="K79" i="7"/>
  <c r="K101" i="7" s="1"/>
  <c r="K102" i="7"/>
  <c r="J80" i="13"/>
  <c r="J79" i="7"/>
  <c r="J101" i="7" s="1"/>
  <c r="J102" i="7"/>
  <c r="F97" i="13"/>
  <c r="F193" i="6"/>
  <c r="L108" i="7"/>
  <c r="L119" i="7" s="1"/>
  <c r="K82" i="13"/>
  <c r="K103" i="7"/>
  <c r="J82" i="13"/>
  <c r="J103" i="7"/>
  <c r="D36" i="13"/>
  <c r="E50" i="13"/>
  <c r="L109" i="7"/>
  <c r="L120" i="7" s="1"/>
  <c r="K84" i="13"/>
  <c r="K104" i="7"/>
  <c r="J84" i="13"/>
  <c r="J104" i="7"/>
  <c r="L110" i="7"/>
  <c r="L121" i="7" s="1"/>
  <c r="K86" i="13"/>
  <c r="K105" i="7"/>
  <c r="J86" i="13"/>
  <c r="J105" i="7"/>
  <c r="F41" i="13"/>
  <c r="F187" i="6"/>
  <c r="F92" i="13"/>
  <c r="G94" i="13"/>
  <c r="G92" i="13" s="1"/>
  <c r="G103" i="13" s="1"/>
  <c r="D22" i="12"/>
  <c r="I50" i="12"/>
  <c r="E21" i="12"/>
  <c r="D21" i="12"/>
  <c r="I52" i="12"/>
  <c r="I49" i="12"/>
  <c r="G51" i="12"/>
  <c r="J51" i="12"/>
  <c r="G50" i="12"/>
  <c r="J50" i="12"/>
  <c r="G49" i="12"/>
  <c r="G52" i="12"/>
  <c r="J52" i="12"/>
  <c r="H51" i="12"/>
  <c r="C19" i="12"/>
  <c r="H50" i="12"/>
  <c r="J49" i="12"/>
  <c r="E56" i="12"/>
  <c r="H52" i="12"/>
  <c r="I51" i="12"/>
  <c r="L116" i="7" l="1"/>
  <c r="C67" i="12"/>
  <c r="D69" i="12"/>
  <c r="D70" i="12"/>
  <c r="J79" i="13"/>
  <c r="G51" i="13"/>
  <c r="H110" i="7"/>
  <c r="E153" i="6"/>
  <c r="E159" i="6"/>
  <c r="E158" i="6" s="1"/>
  <c r="H109" i="7"/>
  <c r="E110" i="13"/>
  <c r="H108" i="7"/>
  <c r="H114" i="7" s="1"/>
  <c r="H107" i="7"/>
  <c r="H113" i="7" s="1"/>
  <c r="H79" i="13"/>
  <c r="F100" i="13"/>
  <c r="F194" i="6"/>
  <c r="F173" i="6"/>
  <c r="E114" i="13"/>
  <c r="E108" i="13"/>
  <c r="K93" i="13"/>
  <c r="F103" i="13"/>
  <c r="F39" i="13"/>
  <c r="G41" i="13"/>
  <c r="G39" i="13" s="1"/>
  <c r="L115" i="7"/>
  <c r="I37" i="13"/>
  <c r="D35" i="13"/>
  <c r="D49" i="13"/>
  <c r="L114" i="7"/>
  <c r="F95" i="13"/>
  <c r="G97" i="13"/>
  <c r="G95" i="13" s="1"/>
  <c r="G104" i="13" s="1"/>
  <c r="K79" i="13"/>
  <c r="I80" i="13"/>
  <c r="I79" i="7"/>
  <c r="I101" i="7" s="1"/>
  <c r="I102" i="7"/>
  <c r="L106" i="7"/>
  <c r="L118" i="7"/>
  <c r="J43" i="13"/>
  <c r="E51" i="13"/>
  <c r="E147" i="6"/>
  <c r="J46" i="13"/>
  <c r="K43" i="13"/>
  <c r="H49" i="12"/>
  <c r="E20" i="12"/>
  <c r="E57" i="12"/>
  <c r="E68" i="12" l="1"/>
  <c r="L43" i="13"/>
  <c r="K96" i="13"/>
  <c r="F104" i="13"/>
  <c r="K40" i="13"/>
  <c r="L93" i="13"/>
  <c r="F13" i="13"/>
  <c r="E121" i="13"/>
  <c r="I12" i="7"/>
  <c r="G139" i="6"/>
  <c r="H120" i="7"/>
  <c r="E164" i="6"/>
  <c r="I13" i="7"/>
  <c r="G140" i="6"/>
  <c r="H121" i="7"/>
  <c r="E69" i="12"/>
  <c r="E109" i="13"/>
  <c r="E115" i="13" s="1"/>
  <c r="I79" i="13"/>
  <c r="D107" i="13"/>
  <c r="D48" i="13"/>
  <c r="G50" i="13"/>
  <c r="F11" i="13"/>
  <c r="E119" i="13"/>
  <c r="F47" i="13"/>
  <c r="F189" i="6"/>
  <c r="F98" i="13"/>
  <c r="G100" i="13"/>
  <c r="G98" i="13" s="1"/>
  <c r="G105" i="13" s="1"/>
  <c r="H106" i="7"/>
  <c r="I10" i="7"/>
  <c r="H118" i="7"/>
  <c r="I11" i="7"/>
  <c r="G138" i="6"/>
  <c r="H119" i="7"/>
  <c r="E116" i="13"/>
  <c r="H115" i="7"/>
  <c r="H116" i="7"/>
  <c r="G109" i="13"/>
  <c r="G120" i="13" s="1"/>
  <c r="E58" i="12"/>
  <c r="G115" i="13" l="1"/>
  <c r="I50" i="7"/>
  <c r="K99" i="13"/>
  <c r="F105" i="13"/>
  <c r="F45" i="13"/>
  <c r="G47" i="13"/>
  <c r="G45" i="13" s="1"/>
  <c r="F50" i="13"/>
  <c r="G108" i="13"/>
  <c r="G119" i="13" s="1"/>
  <c r="D106" i="13"/>
  <c r="E10" i="13"/>
  <c r="D118" i="13"/>
  <c r="G157" i="6"/>
  <c r="G151" i="6"/>
  <c r="E163" i="6"/>
  <c r="E175" i="6"/>
  <c r="E180" i="6"/>
  <c r="G156" i="6"/>
  <c r="G150" i="6"/>
  <c r="G155" i="6"/>
  <c r="G149" i="6"/>
  <c r="I49" i="7"/>
  <c r="D113" i="13"/>
  <c r="F12" i="13"/>
  <c r="E120" i="13"/>
  <c r="I52" i="7"/>
  <c r="I51" i="7"/>
  <c r="I9" i="7"/>
  <c r="F52" i="13"/>
  <c r="L40" i="13"/>
  <c r="L96" i="13"/>
  <c r="E22" i="12"/>
  <c r="E70" i="12" l="1"/>
  <c r="I109" i="7"/>
  <c r="I115" i="7" s="1"/>
  <c r="I110" i="7"/>
  <c r="I116" i="7" s="1"/>
  <c r="F51" i="13"/>
  <c r="G165" i="6"/>
  <c r="G181" i="6" s="1"/>
  <c r="G197" i="6" s="1"/>
  <c r="G160" i="6"/>
  <c r="G166" i="6"/>
  <c r="G177" i="6" s="1"/>
  <c r="G161" i="6"/>
  <c r="E196" i="6"/>
  <c r="E179" i="6"/>
  <c r="G167" i="6"/>
  <c r="G178" i="6" s="1"/>
  <c r="G162" i="6"/>
  <c r="G114" i="13"/>
  <c r="K46" i="13"/>
  <c r="L99" i="13"/>
  <c r="F110" i="13"/>
  <c r="F116" i="13" s="1"/>
  <c r="I107" i="7"/>
  <c r="I113" i="7" s="1"/>
  <c r="I48" i="7"/>
  <c r="G176" i="6"/>
  <c r="E91" i="13"/>
  <c r="E191" i="6"/>
  <c r="E190" i="6" s="1"/>
  <c r="E174" i="6"/>
  <c r="E170" i="6"/>
  <c r="E9" i="13"/>
  <c r="F108" i="13"/>
  <c r="G52" i="13"/>
  <c r="I108" i="7"/>
  <c r="G182" i="6" l="1"/>
  <c r="G198" i="6" s="1"/>
  <c r="H139" i="6" s="1"/>
  <c r="H100" i="13"/>
  <c r="G194" i="6"/>
  <c r="G173" i="6"/>
  <c r="J11" i="7"/>
  <c r="H138" i="6"/>
  <c r="I119" i="7"/>
  <c r="G110" i="13"/>
  <c r="G121" i="13" s="1"/>
  <c r="L11" i="13"/>
  <c r="F119" i="13"/>
  <c r="E38" i="13"/>
  <c r="E186" i="6"/>
  <c r="E185" i="6" s="1"/>
  <c r="E169" i="6"/>
  <c r="H97" i="13"/>
  <c r="G193" i="6"/>
  <c r="H94" i="13"/>
  <c r="G192" i="6"/>
  <c r="E195" i="6"/>
  <c r="F137" i="6"/>
  <c r="I114" i="7"/>
  <c r="F114" i="13"/>
  <c r="G183" i="6"/>
  <c r="G199" i="6" s="1"/>
  <c r="H140" i="6" s="1"/>
  <c r="E89" i="13"/>
  <c r="G172" i="6"/>
  <c r="G171" i="6"/>
  <c r="I106" i="7"/>
  <c r="J10" i="7"/>
  <c r="I118" i="7"/>
  <c r="L13" i="13"/>
  <c r="F121" i="13"/>
  <c r="L46" i="13"/>
  <c r="F115" i="13"/>
  <c r="F109" i="13"/>
  <c r="J13" i="7"/>
  <c r="I121" i="7"/>
  <c r="J12" i="7"/>
  <c r="I120" i="7"/>
  <c r="D55" i="12"/>
  <c r="H157" i="6" l="1"/>
  <c r="H151" i="6"/>
  <c r="H41" i="13"/>
  <c r="G187" i="6"/>
  <c r="H92" i="13"/>
  <c r="H95" i="13"/>
  <c r="J50" i="7"/>
  <c r="J51" i="7"/>
  <c r="J9" i="7"/>
  <c r="J52" i="7"/>
  <c r="H156" i="6"/>
  <c r="H150" i="6"/>
  <c r="L12" i="13"/>
  <c r="F120" i="13"/>
  <c r="H13" i="13"/>
  <c r="J49" i="7"/>
  <c r="H44" i="13"/>
  <c r="G188" i="6"/>
  <c r="J90" i="13"/>
  <c r="E88" i="13"/>
  <c r="E101" i="13" s="1"/>
  <c r="E102" i="13"/>
  <c r="F154" i="6"/>
  <c r="F148" i="6"/>
  <c r="F136" i="6"/>
  <c r="E36" i="13"/>
  <c r="H11" i="13"/>
  <c r="G116" i="13"/>
  <c r="H155" i="6"/>
  <c r="H149" i="6"/>
  <c r="H47" i="13"/>
  <c r="G189" i="6"/>
  <c r="H98" i="13"/>
  <c r="G56" i="12"/>
  <c r="G57" i="12"/>
  <c r="D19" i="12"/>
  <c r="G58" i="12"/>
  <c r="D67" i="12" l="1"/>
  <c r="H45" i="13"/>
  <c r="H165" i="6"/>
  <c r="H176" i="6" s="1"/>
  <c r="H160" i="6"/>
  <c r="F153" i="6"/>
  <c r="F159" i="6"/>
  <c r="F158" i="6" s="1"/>
  <c r="H42" i="13"/>
  <c r="H12" i="13"/>
  <c r="H166" i="6"/>
  <c r="H177" i="6" s="1"/>
  <c r="H161" i="6"/>
  <c r="J116" i="7"/>
  <c r="J110" i="7"/>
  <c r="H39" i="13"/>
  <c r="H162" i="6"/>
  <c r="H167" i="6" s="1"/>
  <c r="H178" i="6" s="1"/>
  <c r="M99" i="13"/>
  <c r="H105" i="13"/>
  <c r="H50" i="13"/>
  <c r="E35" i="13"/>
  <c r="J37" i="13"/>
  <c r="E49" i="13"/>
  <c r="F147" i="6"/>
  <c r="J107" i="7"/>
  <c r="J48" i="7"/>
  <c r="H52" i="13"/>
  <c r="H182" i="6"/>
  <c r="H198" i="6" s="1"/>
  <c r="J109" i="7"/>
  <c r="J108" i="7"/>
  <c r="M96" i="13"/>
  <c r="H104" i="13"/>
  <c r="M93" i="13"/>
  <c r="H103" i="13"/>
  <c r="G22" i="12"/>
  <c r="G21" i="12"/>
  <c r="G20" i="12"/>
  <c r="H181" i="6" l="1"/>
  <c r="H197" i="6" s="1"/>
  <c r="I138" i="6" s="1"/>
  <c r="G69" i="12"/>
  <c r="G68" i="12"/>
  <c r="G70" i="12"/>
  <c r="I100" i="13"/>
  <c r="H194" i="6"/>
  <c r="H173" i="6"/>
  <c r="I97" i="13"/>
  <c r="H193" i="6"/>
  <c r="H172" i="6"/>
  <c r="I94" i="13"/>
  <c r="H192" i="6"/>
  <c r="H171" i="6"/>
  <c r="K12" i="7"/>
  <c r="I139" i="6"/>
  <c r="J120" i="7"/>
  <c r="K11" i="7"/>
  <c r="J119" i="7"/>
  <c r="J106" i="7"/>
  <c r="K10" i="7"/>
  <c r="J118" i="7"/>
  <c r="H108" i="13"/>
  <c r="M43" i="13"/>
  <c r="F164" i="6"/>
  <c r="H183" i="6"/>
  <c r="H199" i="6" s="1"/>
  <c r="J114" i="7"/>
  <c r="J115" i="7"/>
  <c r="H110" i="13"/>
  <c r="H116" i="13" s="1"/>
  <c r="J113" i="7"/>
  <c r="E107" i="13"/>
  <c r="E48" i="13"/>
  <c r="M40" i="13"/>
  <c r="K13" i="7"/>
  <c r="I140" i="6"/>
  <c r="J121" i="7"/>
  <c r="H51" i="13"/>
  <c r="M46" i="13"/>
  <c r="E106" i="13" l="1"/>
  <c r="F10" i="13"/>
  <c r="E118" i="13"/>
  <c r="F163" i="6"/>
  <c r="F175" i="6"/>
  <c r="F180" i="6"/>
  <c r="K50" i="7"/>
  <c r="I156" i="6"/>
  <c r="I150" i="6"/>
  <c r="I41" i="13"/>
  <c r="H187" i="6"/>
  <c r="I92" i="13"/>
  <c r="I47" i="13"/>
  <c r="H189" i="6"/>
  <c r="I98" i="13"/>
  <c r="I157" i="6"/>
  <c r="I151" i="6"/>
  <c r="I11" i="13"/>
  <c r="H119" i="13"/>
  <c r="K49" i="7"/>
  <c r="H115" i="13"/>
  <c r="H109" i="13"/>
  <c r="K52" i="7"/>
  <c r="E113" i="13"/>
  <c r="I13" i="13"/>
  <c r="H121" i="13"/>
  <c r="H114" i="13"/>
  <c r="I155" i="6"/>
  <c r="I149" i="6"/>
  <c r="K51" i="7"/>
  <c r="K9" i="7"/>
  <c r="I44" i="13"/>
  <c r="H188" i="6"/>
  <c r="I95" i="13"/>
  <c r="H58" i="12"/>
  <c r="H57" i="12"/>
  <c r="H56" i="12"/>
  <c r="I42" i="13" l="1"/>
  <c r="I162" i="6"/>
  <c r="I167" i="6" s="1"/>
  <c r="N99" i="13"/>
  <c r="I105" i="13"/>
  <c r="I45" i="13"/>
  <c r="I52" i="13" s="1"/>
  <c r="N93" i="13"/>
  <c r="I103" i="13"/>
  <c r="I39" i="13"/>
  <c r="I161" i="6"/>
  <c r="I166" i="6" s="1"/>
  <c r="I182" i="6" s="1"/>
  <c r="I198" i="6" s="1"/>
  <c r="K108" i="7"/>
  <c r="K114" i="7" s="1"/>
  <c r="F196" i="6"/>
  <c r="F179" i="6"/>
  <c r="F9" i="13"/>
  <c r="N96" i="13"/>
  <c r="I104" i="13"/>
  <c r="K109" i="7"/>
  <c r="I160" i="6"/>
  <c r="I165" i="6" s="1"/>
  <c r="K110" i="7"/>
  <c r="I12" i="13"/>
  <c r="H120" i="13"/>
  <c r="K107" i="7"/>
  <c r="K48" i="7"/>
  <c r="F91" i="13"/>
  <c r="F191" i="6"/>
  <c r="F190" i="6" s="1"/>
  <c r="F174" i="6"/>
  <c r="F170" i="6"/>
  <c r="H21" i="12"/>
  <c r="H22" i="12"/>
  <c r="H20" i="12"/>
  <c r="I178" i="6" l="1"/>
  <c r="I183" i="6"/>
  <c r="I199" i="6" s="1"/>
  <c r="I177" i="6"/>
  <c r="H68" i="12"/>
  <c r="H70" i="12"/>
  <c r="H69" i="12"/>
  <c r="I176" i="6"/>
  <c r="I181" i="6"/>
  <c r="I197" i="6" s="1"/>
  <c r="F89" i="13"/>
  <c r="G91" i="13"/>
  <c r="G89" i="13" s="1"/>
  <c r="J97" i="13"/>
  <c r="I193" i="6"/>
  <c r="J100" i="13"/>
  <c r="I194" i="6"/>
  <c r="K106" i="7"/>
  <c r="Q10" i="7"/>
  <c r="K118" i="7"/>
  <c r="J140" i="6"/>
  <c r="Q13" i="7"/>
  <c r="K121" i="7"/>
  <c r="I110" i="13"/>
  <c r="J13" i="13" s="1"/>
  <c r="Q12" i="7"/>
  <c r="J139" i="6"/>
  <c r="K120" i="7"/>
  <c r="F195" i="6"/>
  <c r="G137" i="6"/>
  <c r="N40" i="13"/>
  <c r="N46" i="13"/>
  <c r="F38" i="13"/>
  <c r="F186" i="6"/>
  <c r="F185" i="6" s="1"/>
  <c r="F169" i="6"/>
  <c r="I172" i="6"/>
  <c r="I173" i="6"/>
  <c r="K113" i="7"/>
  <c r="I51" i="13"/>
  <c r="K116" i="7"/>
  <c r="I121" i="13"/>
  <c r="K115" i="7"/>
  <c r="J138" i="6"/>
  <c r="Q11" i="7"/>
  <c r="K119" i="7"/>
  <c r="I50" i="13"/>
  <c r="N43" i="13"/>
  <c r="E55" i="12"/>
  <c r="J156" i="6" l="1"/>
  <c r="J150" i="6"/>
  <c r="J157" i="6"/>
  <c r="J151" i="6"/>
  <c r="J98" i="13"/>
  <c r="J95" i="13"/>
  <c r="F88" i="13"/>
  <c r="F101" i="13" s="1"/>
  <c r="K90" i="13"/>
  <c r="F102" i="13"/>
  <c r="J94" i="13"/>
  <c r="I192" i="6"/>
  <c r="I171" i="6"/>
  <c r="J155" i="6"/>
  <c r="J149" i="6"/>
  <c r="I109" i="13"/>
  <c r="J44" i="13"/>
  <c r="I188" i="6"/>
  <c r="I108" i="13"/>
  <c r="Q50" i="7"/>
  <c r="M11" i="7"/>
  <c r="J47" i="13"/>
  <c r="I189" i="6"/>
  <c r="F36" i="13"/>
  <c r="G38" i="13"/>
  <c r="G36" i="13" s="1"/>
  <c r="G154" i="6"/>
  <c r="G148" i="6"/>
  <c r="G136" i="6"/>
  <c r="M12" i="7"/>
  <c r="Q51" i="7"/>
  <c r="Q9" i="7"/>
  <c r="I116" i="13"/>
  <c r="Q52" i="7"/>
  <c r="M13" i="7"/>
  <c r="M10" i="7"/>
  <c r="Q49" i="7"/>
  <c r="G88" i="13"/>
  <c r="G102" i="13"/>
  <c r="I57" i="12"/>
  <c r="I58" i="12"/>
  <c r="E19" i="12"/>
  <c r="E67" i="12" l="1"/>
  <c r="Q80" i="7"/>
  <c r="Q48" i="7"/>
  <c r="Q82" i="7"/>
  <c r="J11" i="13"/>
  <c r="I119" i="13"/>
  <c r="J12" i="13"/>
  <c r="I120" i="13"/>
  <c r="J41" i="13"/>
  <c r="I187" i="6"/>
  <c r="J92" i="13"/>
  <c r="L90" i="13"/>
  <c r="J161" i="6"/>
  <c r="J166" i="6" s="1"/>
  <c r="Q86" i="7"/>
  <c r="Q84" i="7"/>
  <c r="G147" i="6"/>
  <c r="K37" i="13"/>
  <c r="F35" i="13"/>
  <c r="F49" i="13"/>
  <c r="J45" i="13"/>
  <c r="C13" i="14"/>
  <c r="G101" i="13"/>
  <c r="M49" i="7"/>
  <c r="M52" i="7"/>
  <c r="M51" i="7"/>
  <c r="M9" i="7"/>
  <c r="G153" i="6"/>
  <c r="G159" i="6"/>
  <c r="G158" i="6" s="1"/>
  <c r="G35" i="13"/>
  <c r="C8" i="14" s="1"/>
  <c r="G49" i="13"/>
  <c r="M50" i="7"/>
  <c r="I114" i="13"/>
  <c r="J42" i="13"/>
  <c r="I115" i="13"/>
  <c r="J160" i="6"/>
  <c r="J165" i="6" s="1"/>
  <c r="J176" i="6" s="1"/>
  <c r="O96" i="13"/>
  <c r="J104" i="13"/>
  <c r="O99" i="13"/>
  <c r="J105" i="13"/>
  <c r="J162" i="6"/>
  <c r="J167" i="6" s="1"/>
  <c r="J183" i="6" s="1"/>
  <c r="J199" i="6" s="1"/>
  <c r="I22" i="12"/>
  <c r="I21" i="12"/>
  <c r="I56" i="12"/>
  <c r="I69" i="12" l="1"/>
  <c r="I70" i="12"/>
  <c r="K94" i="13"/>
  <c r="J192" i="6"/>
  <c r="J171" i="6"/>
  <c r="J177" i="6"/>
  <c r="J182" i="6"/>
  <c r="J198" i="6" s="1"/>
  <c r="G107" i="13"/>
  <c r="G113" i="13" s="1"/>
  <c r="G48" i="13"/>
  <c r="G164" i="6"/>
  <c r="M48" i="7"/>
  <c r="Q84" i="13"/>
  <c r="P84" i="7"/>
  <c r="O84" i="7"/>
  <c r="M84" i="7"/>
  <c r="Q104" i="7"/>
  <c r="J178" i="6"/>
  <c r="O93" i="13"/>
  <c r="J103" i="13"/>
  <c r="J39" i="13"/>
  <c r="Q82" i="13"/>
  <c r="P82" i="7"/>
  <c r="O82" i="7"/>
  <c r="M82" i="7"/>
  <c r="Q103" i="7"/>
  <c r="Q80" i="13"/>
  <c r="P80" i="7"/>
  <c r="Q79" i="7"/>
  <c r="Q101" i="7" s="1"/>
  <c r="O80" i="7"/>
  <c r="M80" i="7"/>
  <c r="Q102" i="7"/>
  <c r="O43" i="13"/>
  <c r="D8" i="14"/>
  <c r="F8" i="14" s="1"/>
  <c r="C5" i="14"/>
  <c r="D5" i="14" s="1"/>
  <c r="F5" i="14" s="1"/>
  <c r="D13" i="14"/>
  <c r="F13" i="14" s="1"/>
  <c r="C9" i="14"/>
  <c r="D9" i="14" s="1"/>
  <c r="F9" i="14" s="1"/>
  <c r="O46" i="13"/>
  <c r="J52" i="13"/>
  <c r="F107" i="13"/>
  <c r="F113" i="13" s="1"/>
  <c r="F48" i="13"/>
  <c r="L37" i="13"/>
  <c r="Q86" i="13"/>
  <c r="P86" i="7"/>
  <c r="O86" i="7"/>
  <c r="M86" i="7"/>
  <c r="Q105" i="7"/>
  <c r="J181" i="6"/>
  <c r="J197" i="6" s="1"/>
  <c r="J51" i="13"/>
  <c r="J50" i="13"/>
  <c r="I20" i="12"/>
  <c r="I68" i="12" l="1"/>
  <c r="J110" i="13"/>
  <c r="Q107" i="7"/>
  <c r="Q113" i="7" s="1"/>
  <c r="O80" i="13"/>
  <c r="O79" i="7"/>
  <c r="O101" i="7" s="1"/>
  <c r="O102" i="7"/>
  <c r="N80" i="7"/>
  <c r="Q79" i="13"/>
  <c r="Q108" i="7"/>
  <c r="Q119" i="7" s="1"/>
  <c r="O82" i="13"/>
  <c r="O103" i="7"/>
  <c r="P82" i="13"/>
  <c r="P103" i="7"/>
  <c r="K100" i="13"/>
  <c r="J194" i="6"/>
  <c r="J173" i="6"/>
  <c r="Q109" i="7"/>
  <c r="Q120" i="7" s="1"/>
  <c r="O84" i="13"/>
  <c r="O104" i="7"/>
  <c r="P84" i="13"/>
  <c r="P104" i="7"/>
  <c r="K97" i="13"/>
  <c r="J193" i="6"/>
  <c r="J172" i="6"/>
  <c r="Q110" i="7"/>
  <c r="Q121" i="7" s="1"/>
  <c r="O86" i="13"/>
  <c r="O105" i="7"/>
  <c r="P86" i="13"/>
  <c r="P105" i="7"/>
  <c r="J108" i="13"/>
  <c r="J114" i="13" s="1"/>
  <c r="J109" i="13"/>
  <c r="J115" i="13" s="1"/>
  <c r="M86" i="13"/>
  <c r="M105" i="7"/>
  <c r="N86" i="7"/>
  <c r="F106" i="13"/>
  <c r="L10" i="13"/>
  <c r="F118" i="13"/>
  <c r="M80" i="13"/>
  <c r="M79" i="7"/>
  <c r="M101" i="7" s="1"/>
  <c r="M102" i="7"/>
  <c r="P80" i="13"/>
  <c r="P79" i="7"/>
  <c r="P101" i="7" s="1"/>
  <c r="P102" i="7"/>
  <c r="M82" i="13"/>
  <c r="M103" i="7"/>
  <c r="N82" i="7"/>
  <c r="O40" i="13"/>
  <c r="M84" i="13"/>
  <c r="M104" i="7"/>
  <c r="N84" i="7"/>
  <c r="G163" i="6"/>
  <c r="G175" i="6"/>
  <c r="G180" i="6"/>
  <c r="G106" i="13"/>
  <c r="C14" i="14" s="1"/>
  <c r="D14" i="14" s="1"/>
  <c r="F14" i="14" s="1"/>
  <c r="G118" i="13"/>
  <c r="K41" i="13"/>
  <c r="J187" i="6"/>
  <c r="K92" i="13"/>
  <c r="L94" i="13"/>
  <c r="L92" i="13" s="1"/>
  <c r="L103" i="13" s="1"/>
  <c r="O50" i="12"/>
  <c r="O49" i="12"/>
  <c r="O51" i="12"/>
  <c r="L52" i="12"/>
  <c r="L51" i="12"/>
  <c r="N50" i="12"/>
  <c r="O52" i="12"/>
  <c r="N51" i="12"/>
  <c r="L50" i="12"/>
  <c r="L49" i="12"/>
  <c r="N49" i="12"/>
  <c r="N52" i="12"/>
  <c r="J56" i="12"/>
  <c r="Q116" i="7" l="1"/>
  <c r="Q114" i="7"/>
  <c r="G196" i="6"/>
  <c r="G179" i="6"/>
  <c r="N84" i="13"/>
  <c r="N104" i="7"/>
  <c r="M109" i="7"/>
  <c r="M115" i="7" s="1"/>
  <c r="N82" i="13"/>
  <c r="N103" i="7"/>
  <c r="M108" i="7"/>
  <c r="P79" i="13"/>
  <c r="M107" i="7"/>
  <c r="M113" i="7" s="1"/>
  <c r="M79" i="13"/>
  <c r="L9" i="13"/>
  <c r="H10" i="13"/>
  <c r="K44" i="13"/>
  <c r="J188" i="6"/>
  <c r="K95" i="13"/>
  <c r="L97" i="13"/>
  <c r="L95" i="13" s="1"/>
  <c r="L104" i="13" s="1"/>
  <c r="N80" i="13"/>
  <c r="N79" i="7"/>
  <c r="N101" i="7" s="1"/>
  <c r="N102" i="7"/>
  <c r="K13" i="13"/>
  <c r="J121" i="13"/>
  <c r="P93" i="13"/>
  <c r="K103" i="13"/>
  <c r="K39" i="13"/>
  <c r="L41" i="13"/>
  <c r="L39" i="13" s="1"/>
  <c r="H91" i="13"/>
  <c r="G191" i="6"/>
  <c r="G190" i="6" s="1"/>
  <c r="G174" i="6"/>
  <c r="G170" i="6"/>
  <c r="N86" i="13"/>
  <c r="N105" i="7"/>
  <c r="M110" i="7"/>
  <c r="K12" i="13"/>
  <c r="J120" i="13"/>
  <c r="K11" i="13"/>
  <c r="J119" i="13"/>
  <c r="Q115" i="7"/>
  <c r="K47" i="13"/>
  <c r="J189" i="6"/>
  <c r="K98" i="13"/>
  <c r="L100" i="13"/>
  <c r="L98" i="13" s="1"/>
  <c r="L105" i="13" s="1"/>
  <c r="O79" i="13"/>
  <c r="Q106" i="7"/>
  <c r="Q118" i="7"/>
  <c r="J116" i="13"/>
  <c r="M51" i="12"/>
  <c r="M50" i="12"/>
  <c r="J20" i="12"/>
  <c r="M49" i="12"/>
  <c r="J58" i="12"/>
  <c r="J57" i="12"/>
  <c r="M52" i="12"/>
  <c r="J68" i="12" l="1"/>
  <c r="K50" i="13"/>
  <c r="N13" i="7"/>
  <c r="K140" i="6"/>
  <c r="M121" i="7"/>
  <c r="H89" i="13"/>
  <c r="P40" i="13"/>
  <c r="Q93" i="13"/>
  <c r="P96" i="13"/>
  <c r="K104" i="13"/>
  <c r="K42" i="13"/>
  <c r="L44" i="13"/>
  <c r="L42" i="13" s="1"/>
  <c r="H9" i="13"/>
  <c r="N11" i="7"/>
  <c r="K138" i="6"/>
  <c r="M119" i="7"/>
  <c r="P99" i="13"/>
  <c r="K105" i="13"/>
  <c r="K45" i="13"/>
  <c r="L47" i="13"/>
  <c r="L45" i="13" s="1"/>
  <c r="M116" i="7"/>
  <c r="H38" i="13"/>
  <c r="G186" i="6"/>
  <c r="G185" i="6" s="1"/>
  <c r="G169" i="6"/>
  <c r="L50" i="13"/>
  <c r="N79" i="13"/>
  <c r="M106" i="7"/>
  <c r="N10" i="7"/>
  <c r="M118" i="7"/>
  <c r="M114" i="7"/>
  <c r="N12" i="7"/>
  <c r="K139" i="6"/>
  <c r="M120" i="7"/>
  <c r="G195" i="6"/>
  <c r="H137" i="6"/>
  <c r="G55" i="12"/>
  <c r="J22" i="12"/>
  <c r="J21" i="12"/>
  <c r="J70" i="12" l="1"/>
  <c r="J69" i="12"/>
  <c r="N51" i="7"/>
  <c r="N9" i="7"/>
  <c r="P46" i="13"/>
  <c r="Q99" i="13"/>
  <c r="K155" i="6"/>
  <c r="K149" i="6"/>
  <c r="P43" i="13"/>
  <c r="Q96" i="13"/>
  <c r="H88" i="13"/>
  <c r="H101" i="13" s="1"/>
  <c r="M90" i="13"/>
  <c r="H102" i="13"/>
  <c r="K157" i="6"/>
  <c r="K151" i="6"/>
  <c r="K51" i="13"/>
  <c r="K108" i="13"/>
  <c r="H154" i="6"/>
  <c r="H148" i="6"/>
  <c r="H136" i="6"/>
  <c r="K156" i="6"/>
  <c r="K150" i="6"/>
  <c r="N49" i="7"/>
  <c r="L108" i="13"/>
  <c r="L119" i="13" s="1"/>
  <c r="H36" i="13"/>
  <c r="L52" i="13"/>
  <c r="N50" i="7"/>
  <c r="L51" i="13"/>
  <c r="K52" i="13"/>
  <c r="Q40" i="13"/>
  <c r="N52" i="7"/>
  <c r="G19" i="12"/>
  <c r="G67" i="12" l="1"/>
  <c r="N110" i="7"/>
  <c r="N116" i="7" s="1"/>
  <c r="L109" i="13"/>
  <c r="L120" i="13" s="1"/>
  <c r="L110" i="13"/>
  <c r="L121" i="13" s="1"/>
  <c r="M37" i="13"/>
  <c r="H35" i="13"/>
  <c r="H49" i="13"/>
  <c r="Q11" i="13"/>
  <c r="K119" i="13"/>
  <c r="N108" i="7"/>
  <c r="N114" i="7" s="1"/>
  <c r="K161" i="6"/>
  <c r="K166" i="6" s="1"/>
  <c r="H153" i="6"/>
  <c r="H159" i="6"/>
  <c r="H158" i="6" s="1"/>
  <c r="K109" i="13"/>
  <c r="K115" i="13" s="1"/>
  <c r="K162" i="6"/>
  <c r="K167" i="6" s="1"/>
  <c r="Q43" i="13"/>
  <c r="K165" i="6"/>
  <c r="K181" i="6" s="1"/>
  <c r="K197" i="6" s="1"/>
  <c r="K160" i="6"/>
  <c r="Q46" i="13"/>
  <c r="N109" i="7"/>
  <c r="N115" i="7" s="1"/>
  <c r="K110" i="13"/>
  <c r="K116" i="13" s="1"/>
  <c r="L114" i="13"/>
  <c r="N107" i="7"/>
  <c r="N113" i="7" s="1"/>
  <c r="N48" i="7"/>
  <c r="H147" i="6"/>
  <c r="K114" i="13"/>
  <c r="K176" i="6"/>
  <c r="K171" i="6" s="1"/>
  <c r="K182" i="6" l="1"/>
  <c r="K198" i="6" s="1"/>
  <c r="L139" i="6" s="1"/>
  <c r="K177" i="6"/>
  <c r="K172" i="6" s="1"/>
  <c r="M41" i="13"/>
  <c r="K187" i="6"/>
  <c r="M44" i="13"/>
  <c r="K188" i="6"/>
  <c r="K178" i="6"/>
  <c r="K183" i="6"/>
  <c r="K199" i="6" s="1"/>
  <c r="Q13" i="13"/>
  <c r="K121" i="13"/>
  <c r="O12" i="7"/>
  <c r="N120" i="7"/>
  <c r="L138" i="6"/>
  <c r="O11" i="7"/>
  <c r="N119" i="7"/>
  <c r="M11" i="13"/>
  <c r="H107" i="13"/>
  <c r="H113" i="13" s="1"/>
  <c r="H48" i="13"/>
  <c r="L116" i="13"/>
  <c r="L115" i="13"/>
  <c r="M94" i="13"/>
  <c r="K192" i="6"/>
  <c r="M97" i="13"/>
  <c r="K193" i="6"/>
  <c r="N106" i="7"/>
  <c r="O10" i="7"/>
  <c r="N118" i="7"/>
  <c r="Q12" i="13"/>
  <c r="K120" i="13"/>
  <c r="H164" i="6"/>
  <c r="L140" i="6"/>
  <c r="O13" i="7"/>
  <c r="N121" i="7"/>
  <c r="L157" i="6" l="1"/>
  <c r="L151" i="6"/>
  <c r="O49" i="7"/>
  <c r="L155" i="6"/>
  <c r="L149" i="6"/>
  <c r="L156" i="6"/>
  <c r="L150" i="6"/>
  <c r="O52" i="7"/>
  <c r="H163" i="6"/>
  <c r="H175" i="6"/>
  <c r="H180" i="6"/>
  <c r="M12" i="13"/>
  <c r="M95" i="13"/>
  <c r="M92" i="13"/>
  <c r="H106" i="13"/>
  <c r="I10" i="13"/>
  <c r="H118" i="13"/>
  <c r="O50" i="7"/>
  <c r="O51" i="7"/>
  <c r="O9" i="7"/>
  <c r="M13" i="13"/>
  <c r="M100" i="13"/>
  <c r="K194" i="6"/>
  <c r="K173" i="6"/>
  <c r="M42" i="13"/>
  <c r="M39" i="13"/>
  <c r="M50" i="13" s="1"/>
  <c r="L56" i="12"/>
  <c r="L20" i="12"/>
  <c r="L57" i="12"/>
  <c r="L21" i="12"/>
  <c r="L68" i="12" l="1"/>
  <c r="L69" i="12"/>
  <c r="O109" i="7"/>
  <c r="O108" i="7"/>
  <c r="H196" i="6"/>
  <c r="H179" i="6"/>
  <c r="L161" i="6"/>
  <c r="L166" i="6" s="1"/>
  <c r="M47" i="13"/>
  <c r="K189" i="6"/>
  <c r="L162" i="6" s="1"/>
  <c r="L167" i="6" s="1"/>
  <c r="M98" i="13"/>
  <c r="I9" i="13"/>
  <c r="M103" i="13"/>
  <c r="M104" i="13"/>
  <c r="M51" i="13"/>
  <c r="I91" i="13"/>
  <c r="H191" i="6"/>
  <c r="H190" i="6" s="1"/>
  <c r="H174" i="6"/>
  <c r="H170" i="6"/>
  <c r="O116" i="7"/>
  <c r="O110" i="7"/>
  <c r="L160" i="6"/>
  <c r="L165" i="6" s="1"/>
  <c r="O107" i="7"/>
  <c r="O48" i="7"/>
  <c r="L58" i="12"/>
  <c r="L181" i="6" l="1"/>
  <c r="L197" i="6" s="1"/>
  <c r="M138" i="6" s="1"/>
  <c r="L176" i="6"/>
  <c r="L183" i="6"/>
  <c r="L199" i="6" s="1"/>
  <c r="M140" i="6" s="1"/>
  <c r="L178" i="6"/>
  <c r="L177" i="6"/>
  <c r="L182" i="6"/>
  <c r="L198" i="6" s="1"/>
  <c r="I89" i="13"/>
  <c r="M45" i="13"/>
  <c r="P11" i="7"/>
  <c r="O119" i="7"/>
  <c r="P12" i="7"/>
  <c r="M139" i="6"/>
  <c r="O120" i="7"/>
  <c r="M108" i="13"/>
  <c r="O106" i="7"/>
  <c r="P10" i="7"/>
  <c r="O118" i="7"/>
  <c r="O113" i="7"/>
  <c r="P13" i="7"/>
  <c r="O121" i="7"/>
  <c r="I38" i="13"/>
  <c r="H186" i="6"/>
  <c r="H185" i="6" s="1"/>
  <c r="H169" i="6"/>
  <c r="M109" i="13"/>
  <c r="M105" i="13"/>
  <c r="H195" i="6"/>
  <c r="I137" i="6"/>
  <c r="O114" i="7"/>
  <c r="O115" i="7"/>
  <c r="L22" i="12"/>
  <c r="H55" i="12"/>
  <c r="L70" i="12" l="1"/>
  <c r="M155" i="6"/>
  <c r="M149" i="6"/>
  <c r="N12" i="13"/>
  <c r="M120" i="13"/>
  <c r="I36" i="13"/>
  <c r="M157" i="6"/>
  <c r="M151" i="6"/>
  <c r="N11" i="13"/>
  <c r="M119" i="13"/>
  <c r="M156" i="6"/>
  <c r="M150" i="6"/>
  <c r="P50" i="7"/>
  <c r="N90" i="13"/>
  <c r="I88" i="13"/>
  <c r="I101" i="13" s="1"/>
  <c r="I102" i="13"/>
  <c r="N97" i="13"/>
  <c r="L193" i="6"/>
  <c r="L172" i="6"/>
  <c r="I154" i="6"/>
  <c r="I148" i="6"/>
  <c r="I136" i="6"/>
  <c r="M115" i="13"/>
  <c r="P52" i="7"/>
  <c r="P49" i="7"/>
  <c r="P51" i="7"/>
  <c r="P9" i="7"/>
  <c r="M52" i="13"/>
  <c r="N100" i="13"/>
  <c r="L194" i="6"/>
  <c r="L173" i="6"/>
  <c r="N94" i="13"/>
  <c r="L192" i="6"/>
  <c r="L171" i="6"/>
  <c r="M114" i="13"/>
  <c r="H19" i="12"/>
  <c r="H67" i="12" l="1"/>
  <c r="N41" i="13"/>
  <c r="L187" i="6"/>
  <c r="N92" i="13"/>
  <c r="M116" i="13"/>
  <c r="M110" i="13"/>
  <c r="I153" i="6"/>
  <c r="I159" i="6"/>
  <c r="I158" i="6" s="1"/>
  <c r="N44" i="13"/>
  <c r="L188" i="6"/>
  <c r="M161" i="6" s="1"/>
  <c r="M166" i="6" s="1"/>
  <c r="N95" i="13"/>
  <c r="P108" i="7"/>
  <c r="N47" i="13"/>
  <c r="L189" i="6"/>
  <c r="M162" i="6" s="1"/>
  <c r="M167" i="6" s="1"/>
  <c r="N98" i="13"/>
  <c r="P109" i="7"/>
  <c r="P107" i="7"/>
  <c r="P48" i="7"/>
  <c r="P116" i="7"/>
  <c r="P110" i="7"/>
  <c r="I147" i="6"/>
  <c r="I35" i="13"/>
  <c r="N37" i="13"/>
  <c r="I49" i="13"/>
  <c r="M160" i="6"/>
  <c r="M165" i="6" s="1"/>
  <c r="M58" i="12"/>
  <c r="M57" i="12"/>
  <c r="M56" i="12"/>
  <c r="M177" i="6" l="1"/>
  <c r="M182" i="6"/>
  <c r="M198" i="6" s="1"/>
  <c r="M178" i="6"/>
  <c r="M183" i="6"/>
  <c r="M199" i="6" s="1"/>
  <c r="M176" i="6"/>
  <c r="M181" i="6"/>
  <c r="M197" i="6" s="1"/>
  <c r="I107" i="13"/>
  <c r="I48" i="13"/>
  <c r="P106" i="7"/>
  <c r="P118" i="7"/>
  <c r="N139" i="6"/>
  <c r="P120" i="7"/>
  <c r="N138" i="6"/>
  <c r="P119" i="7"/>
  <c r="I164" i="6"/>
  <c r="N103" i="13"/>
  <c r="N39" i="13"/>
  <c r="N140" i="6"/>
  <c r="P121" i="7"/>
  <c r="P113" i="7"/>
  <c r="P115" i="7"/>
  <c r="N105" i="13"/>
  <c r="N45" i="13"/>
  <c r="P114" i="7"/>
  <c r="N104" i="13"/>
  <c r="N42" i="13"/>
  <c r="N13" i="13"/>
  <c r="M121" i="13"/>
  <c r="M20" i="12"/>
  <c r="M22" i="12"/>
  <c r="M21" i="12"/>
  <c r="M69" i="12" l="1"/>
  <c r="M70" i="12"/>
  <c r="M68" i="12"/>
  <c r="I106" i="13"/>
  <c r="J10" i="13"/>
  <c r="I118" i="13"/>
  <c r="N52" i="13"/>
  <c r="N51" i="13"/>
  <c r="N157" i="6"/>
  <c r="N151" i="6"/>
  <c r="N50" i="13"/>
  <c r="I163" i="6"/>
  <c r="I175" i="6"/>
  <c r="I180" i="6"/>
  <c r="N155" i="6"/>
  <c r="N149" i="6"/>
  <c r="N156" i="6"/>
  <c r="N150" i="6"/>
  <c r="I113" i="13"/>
  <c r="O94" i="13"/>
  <c r="M192" i="6"/>
  <c r="M171" i="6"/>
  <c r="O100" i="13"/>
  <c r="M194" i="6"/>
  <c r="M173" i="6"/>
  <c r="O97" i="13"/>
  <c r="M193" i="6"/>
  <c r="M172" i="6"/>
  <c r="O44" i="13" l="1"/>
  <c r="M188" i="6"/>
  <c r="O95" i="13"/>
  <c r="O41" i="13"/>
  <c r="M187" i="6"/>
  <c r="O92" i="13"/>
  <c r="N160" i="6"/>
  <c r="N165" i="6" s="1"/>
  <c r="I196" i="6"/>
  <c r="I179" i="6"/>
  <c r="N108" i="13"/>
  <c r="N114" i="13" s="1"/>
  <c r="N109" i="13"/>
  <c r="N115" i="13" s="1"/>
  <c r="N110" i="13"/>
  <c r="N116" i="13" s="1"/>
  <c r="O47" i="13"/>
  <c r="M189" i="6"/>
  <c r="N162" i="6" s="1"/>
  <c r="N167" i="6" s="1"/>
  <c r="O98" i="13"/>
  <c r="N161" i="6"/>
  <c r="N166" i="6" s="1"/>
  <c r="N177" i="6" s="1"/>
  <c r="J91" i="13"/>
  <c r="I191" i="6"/>
  <c r="I190" i="6" s="1"/>
  <c r="I174" i="6"/>
  <c r="I170" i="6"/>
  <c r="J9" i="13"/>
  <c r="N56" i="12"/>
  <c r="N57" i="12"/>
  <c r="N58" i="12"/>
  <c r="P97" i="13" l="1"/>
  <c r="N193" i="6"/>
  <c r="N172" i="6"/>
  <c r="N178" i="6"/>
  <c r="N183" i="6"/>
  <c r="N199" i="6" s="1"/>
  <c r="N176" i="6"/>
  <c r="N181" i="6"/>
  <c r="N197" i="6" s="1"/>
  <c r="J89" i="13"/>
  <c r="I195" i="6"/>
  <c r="J137" i="6"/>
  <c r="J38" i="13"/>
  <c r="I186" i="6"/>
  <c r="I185" i="6" s="1"/>
  <c r="I169" i="6"/>
  <c r="O105" i="13"/>
  <c r="O45" i="13"/>
  <c r="O13" i="13"/>
  <c r="N121" i="13"/>
  <c r="O12" i="13"/>
  <c r="N120" i="13"/>
  <c r="O11" i="13"/>
  <c r="N119" i="13"/>
  <c r="N182" i="6"/>
  <c r="N198" i="6" s="1"/>
  <c r="O103" i="13"/>
  <c r="O39" i="13"/>
  <c r="O104" i="13"/>
  <c r="O42" i="13"/>
  <c r="I55" i="12"/>
  <c r="N20" i="12"/>
  <c r="N21" i="12"/>
  <c r="N22" i="12"/>
  <c r="N68" i="12" l="1"/>
  <c r="N70" i="12"/>
  <c r="N69" i="12"/>
  <c r="O50" i="13"/>
  <c r="O51" i="13"/>
  <c r="O52" i="13"/>
  <c r="J36" i="13"/>
  <c r="J88" i="13"/>
  <c r="J101" i="13" s="1"/>
  <c r="O90" i="13"/>
  <c r="J102" i="13"/>
  <c r="P94" i="13"/>
  <c r="N192" i="6"/>
  <c r="N171" i="6"/>
  <c r="P100" i="13"/>
  <c r="N194" i="6"/>
  <c r="N173" i="6"/>
  <c r="J154" i="6"/>
  <c r="J148" i="6"/>
  <c r="J136" i="6"/>
  <c r="P44" i="13"/>
  <c r="N188" i="6"/>
  <c r="P95" i="13"/>
  <c r="Q97" i="13"/>
  <c r="Q95" i="13" s="1"/>
  <c r="Q104" i="13" s="1"/>
  <c r="O57" i="12"/>
  <c r="I19" i="12"/>
  <c r="I67" i="12" l="1"/>
  <c r="J153" i="6"/>
  <c r="J159" i="6"/>
  <c r="J158" i="6" s="1"/>
  <c r="P47" i="13"/>
  <c r="N189" i="6"/>
  <c r="P98" i="13"/>
  <c r="Q100" i="13"/>
  <c r="Q98" i="13" s="1"/>
  <c r="Q105" i="13" s="1"/>
  <c r="O37" i="13"/>
  <c r="J35" i="13"/>
  <c r="J49" i="13"/>
  <c r="P104" i="13"/>
  <c r="P42" i="13"/>
  <c r="Q44" i="13"/>
  <c r="Q42" i="13" s="1"/>
  <c r="J147" i="6"/>
  <c r="P41" i="13"/>
  <c r="N187" i="6"/>
  <c r="P92" i="13"/>
  <c r="Q94" i="13"/>
  <c r="Q92" i="13" s="1"/>
  <c r="Q103" i="13" s="1"/>
  <c r="O110" i="13"/>
  <c r="O109" i="13"/>
  <c r="O108" i="13"/>
  <c r="O21" i="12"/>
  <c r="O58" i="12"/>
  <c r="O56" i="12"/>
  <c r="O69" i="12" l="1"/>
  <c r="P11" i="13"/>
  <c r="O119" i="13"/>
  <c r="P12" i="13"/>
  <c r="O120" i="13"/>
  <c r="P13" i="13"/>
  <c r="O121" i="13"/>
  <c r="Q51" i="13"/>
  <c r="J164" i="6"/>
  <c r="J107" i="13"/>
  <c r="J48" i="13"/>
  <c r="O114" i="13"/>
  <c r="O115" i="13"/>
  <c r="O116" i="13"/>
  <c r="P103" i="13"/>
  <c r="P39" i="13"/>
  <c r="Q41" i="13"/>
  <c r="Q39" i="13" s="1"/>
  <c r="P105" i="13"/>
  <c r="P45" i="13"/>
  <c r="Q47" i="13"/>
  <c r="Q45" i="13" s="1"/>
  <c r="O22" i="12"/>
  <c r="O20" i="12"/>
  <c r="O68" i="12" l="1"/>
  <c r="O70" i="12"/>
  <c r="Q50" i="13"/>
  <c r="Q52" i="13"/>
  <c r="J106" i="13"/>
  <c r="K10" i="13"/>
  <c r="J118" i="13"/>
  <c r="J163" i="6"/>
  <c r="J175" i="6"/>
  <c r="J180" i="6"/>
  <c r="P52" i="13"/>
  <c r="P51" i="13"/>
  <c r="P50" i="13"/>
  <c r="J113" i="13"/>
  <c r="Q109" i="13"/>
  <c r="Q120" i="13" s="1"/>
  <c r="Q115" i="13" l="1"/>
  <c r="P108" i="13"/>
  <c r="P119" i="13" s="1"/>
  <c r="P109" i="13"/>
  <c r="P120" i="13" s="1"/>
  <c r="P110" i="13"/>
  <c r="P121" i="13" s="1"/>
  <c r="J196" i="6"/>
  <c r="J179" i="6"/>
  <c r="K9" i="13"/>
  <c r="Q108" i="13"/>
  <c r="Q119" i="13" s="1"/>
  <c r="K91" i="13"/>
  <c r="J191" i="6"/>
  <c r="J190" i="6" s="1"/>
  <c r="J174" i="6"/>
  <c r="J170" i="6"/>
  <c r="Q110" i="13"/>
  <c r="Q121" i="13" s="1"/>
  <c r="P116" i="13" l="1"/>
  <c r="P115" i="13"/>
  <c r="P114" i="13"/>
  <c r="K38" i="13"/>
  <c r="J186" i="6"/>
  <c r="J185" i="6" s="1"/>
  <c r="J169" i="6"/>
  <c r="J195" i="6"/>
  <c r="K137" i="6"/>
  <c r="Q116" i="13"/>
  <c r="K89" i="13"/>
  <c r="L91" i="13"/>
  <c r="L89" i="13" s="1"/>
  <c r="Q114" i="13"/>
  <c r="J55" i="12"/>
  <c r="L88" i="13" l="1"/>
  <c r="L101" i="13" s="1"/>
  <c r="L102" i="13"/>
  <c r="P90" i="13"/>
  <c r="K88" i="13"/>
  <c r="K101" i="13" s="1"/>
  <c r="K102" i="13"/>
  <c r="K154" i="6"/>
  <c r="K148" i="6"/>
  <c r="K136" i="6"/>
  <c r="K36" i="13"/>
  <c r="L38" i="13"/>
  <c r="L36" i="13" s="1"/>
  <c r="J19" i="12"/>
  <c r="J67" i="12" l="1"/>
  <c r="K147" i="6"/>
  <c r="K35" i="13"/>
  <c r="P37" i="13"/>
  <c r="K49" i="13"/>
  <c r="L35" i="13"/>
  <c r="L49" i="13"/>
  <c r="K153" i="6"/>
  <c r="K159" i="6"/>
  <c r="K158" i="6" s="1"/>
  <c r="Q90" i="13"/>
  <c r="L107" i="13" l="1"/>
  <c r="L48" i="13"/>
  <c r="Q37" i="13"/>
  <c r="K164" i="6"/>
  <c r="K107" i="13"/>
  <c r="K48" i="13"/>
  <c r="K106" i="13" l="1"/>
  <c r="Q10" i="13"/>
  <c r="K118" i="13"/>
  <c r="K113" i="13"/>
  <c r="L106" i="13"/>
  <c r="L118" i="13"/>
  <c r="K163" i="6"/>
  <c r="K175" i="6"/>
  <c r="K180" i="6"/>
  <c r="L113" i="13"/>
  <c r="M91" i="13" l="1"/>
  <c r="K191" i="6"/>
  <c r="K190" i="6" s="1"/>
  <c r="K174" i="6"/>
  <c r="K170" i="6"/>
  <c r="M10" i="13"/>
  <c r="Q9" i="13"/>
  <c r="K196" i="6"/>
  <c r="K179" i="6"/>
  <c r="M38" i="13" l="1"/>
  <c r="K186" i="6"/>
  <c r="K185" i="6" s="1"/>
  <c r="K169" i="6"/>
  <c r="K195" i="6"/>
  <c r="L137" i="6"/>
  <c r="M9" i="13"/>
  <c r="M89" i="13"/>
  <c r="L55" i="12"/>
  <c r="M88" i="13" l="1"/>
  <c r="M101" i="13" s="1"/>
  <c r="M102" i="13"/>
  <c r="L154" i="6"/>
  <c r="L148" i="6"/>
  <c r="L136" i="6"/>
  <c r="M36" i="13"/>
  <c r="L19" i="12"/>
  <c r="L67" i="12" l="1"/>
  <c r="M35" i="13"/>
  <c r="M49" i="13"/>
  <c r="L153" i="6"/>
  <c r="L159" i="6"/>
  <c r="L158" i="6" s="1"/>
  <c r="L147" i="6"/>
  <c r="L164" i="6" l="1"/>
  <c r="M107" i="13"/>
  <c r="M113" i="13" s="1"/>
  <c r="M48" i="13"/>
  <c r="M106" i="13" l="1"/>
  <c r="N10" i="13"/>
  <c r="M118" i="13"/>
  <c r="L163" i="6"/>
  <c r="L175" i="6"/>
  <c r="L180" i="6"/>
  <c r="L196" i="6" l="1"/>
  <c r="L179" i="6"/>
  <c r="N9" i="13"/>
  <c r="N91" i="13"/>
  <c r="L191" i="6"/>
  <c r="L190" i="6" s="1"/>
  <c r="L174" i="6"/>
  <c r="L170" i="6"/>
  <c r="N89" i="13" l="1"/>
  <c r="N38" i="13"/>
  <c r="L186" i="6"/>
  <c r="L185" i="6" s="1"/>
  <c r="L169" i="6"/>
  <c r="L195" i="6"/>
  <c r="M137" i="6"/>
  <c r="M55" i="12"/>
  <c r="M154" i="6" l="1"/>
  <c r="M148" i="6"/>
  <c r="M136" i="6"/>
  <c r="N36" i="13"/>
  <c r="N88" i="13"/>
  <c r="N101" i="13" s="1"/>
  <c r="N102" i="13"/>
  <c r="M19" i="12"/>
  <c r="M67" i="12" l="1"/>
  <c r="M153" i="6"/>
  <c r="M159" i="6"/>
  <c r="M158" i="6" s="1"/>
  <c r="N35" i="13"/>
  <c r="N49" i="13"/>
  <c r="M147" i="6"/>
  <c r="M164" i="6" l="1"/>
  <c r="N107" i="13"/>
  <c r="N113" i="13" s="1"/>
  <c r="N48" i="13"/>
  <c r="N106" i="13" l="1"/>
  <c r="O10" i="13"/>
  <c r="N118" i="13"/>
  <c r="M163" i="6"/>
  <c r="M175" i="6"/>
  <c r="M180" i="6"/>
  <c r="M196" i="6" l="1"/>
  <c r="M179" i="6"/>
  <c r="O9" i="13"/>
  <c r="O91" i="13"/>
  <c r="M191" i="6"/>
  <c r="M190" i="6" s="1"/>
  <c r="M174" i="6"/>
  <c r="M170" i="6"/>
  <c r="O38" i="13" l="1"/>
  <c r="M186" i="6"/>
  <c r="M185" i="6" s="1"/>
  <c r="M169" i="6"/>
  <c r="O89" i="13"/>
  <c r="M195" i="6"/>
  <c r="N137" i="6"/>
  <c r="N55" i="12"/>
  <c r="O88" i="13" l="1"/>
  <c r="O101" i="13" s="1"/>
  <c r="O102" i="13"/>
  <c r="N154" i="6"/>
  <c r="N148" i="6"/>
  <c r="N136" i="6"/>
  <c r="O36" i="13"/>
  <c r="N19" i="12"/>
  <c r="N67" i="12" l="1"/>
  <c r="N153" i="6"/>
  <c r="N159" i="6"/>
  <c r="N158" i="6" s="1"/>
  <c r="O35" i="13"/>
  <c r="O49" i="13"/>
  <c r="N147" i="6"/>
  <c r="N164" i="6" l="1"/>
  <c r="O107" i="13"/>
  <c r="O113" i="13" s="1"/>
  <c r="O48" i="13"/>
  <c r="O106" i="13" l="1"/>
  <c r="P10" i="13"/>
  <c r="O118" i="13"/>
  <c r="N163" i="6"/>
  <c r="N175" i="6"/>
  <c r="N180" i="6"/>
  <c r="N196" i="6" l="1"/>
  <c r="N195" i="6" s="1"/>
  <c r="N179" i="6"/>
  <c r="P9" i="13"/>
  <c r="P91" i="13"/>
  <c r="N191" i="6"/>
  <c r="N190" i="6" s="1"/>
  <c r="N174" i="6"/>
  <c r="N170" i="6"/>
  <c r="P89" i="13" l="1"/>
  <c r="Q91" i="13"/>
  <c r="Q89" i="13" s="1"/>
  <c r="P38" i="13"/>
  <c r="N186" i="6"/>
  <c r="N185" i="6" s="1"/>
  <c r="N169" i="6"/>
  <c r="O55" i="12"/>
  <c r="Q88" i="13" l="1"/>
  <c r="Q101" i="13" s="1"/>
  <c r="Q102" i="13"/>
  <c r="P36" i="13"/>
  <c r="Q38" i="13"/>
  <c r="Q36" i="13" s="1"/>
  <c r="P88" i="13"/>
  <c r="P101" i="13" s="1"/>
  <c r="P102" i="13"/>
  <c r="O19" i="12"/>
  <c r="O67" i="12" l="1"/>
  <c r="Q35" i="13"/>
  <c r="Q49" i="13"/>
  <c r="P35" i="13"/>
  <c r="P49" i="13"/>
  <c r="Q107" i="13" l="1"/>
  <c r="Q48" i="13"/>
  <c r="P107" i="13"/>
  <c r="P113" i="13" s="1"/>
  <c r="P48" i="13"/>
  <c r="Q106" i="13" l="1"/>
  <c r="Q118" i="13"/>
  <c r="P106" i="13"/>
  <c r="P118" i="13"/>
  <c r="Q113" i="13"/>
</calcChain>
</file>

<file path=xl/sharedStrings.xml><?xml version="1.0" encoding="utf-8"?>
<sst xmlns="http://schemas.openxmlformats.org/spreadsheetml/2006/main" count="995" uniqueCount="140">
  <si>
    <t>1 кв.</t>
  </si>
  <si>
    <t>2 кв.</t>
  </si>
  <si>
    <t>3 кв.</t>
  </si>
  <si>
    <t>4 кв.</t>
  </si>
  <si>
    <t>Запасы на начало периода</t>
  </si>
  <si>
    <t>Потери</t>
  </si>
  <si>
    <t>Личное потребление</t>
  </si>
  <si>
    <t>Производство</t>
  </si>
  <si>
    <t>Запасы на конец периода</t>
  </si>
  <si>
    <t>Формула</t>
  </si>
  <si>
    <t>Легенда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</si>
  <si>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</si>
  <si>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</si>
  <si>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</si>
  <si>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Значение в данной ячейке заполняется автоматически, можно корректировать</t>
  </si>
  <si>
    <t>Показатель баланса</t>
  </si>
  <si>
    <t>Объем ввоза, включая импорт</t>
  </si>
  <si>
    <t>Итого ресурсов в соответствующем году</t>
  </si>
  <si>
    <t>Объем вывоз, включая экспорт</t>
  </si>
  <si>
    <t>Наименование</t>
  </si>
  <si>
    <t>Обозначение</t>
  </si>
  <si>
    <t>1. Прогнозные значения до корректировки</t>
  </si>
  <si>
    <t>1.1. Ввоз</t>
  </si>
  <si>
    <t>1.2. Вывоз</t>
  </si>
  <si>
    <t>1.3. Запасы на конец периода</t>
  </si>
  <si>
    <t>2. Минимальный остаток за 7 предыдущих лет</t>
  </si>
  <si>
    <t>3. Корректировки</t>
  </si>
  <si>
    <t>3.1. Необходимая корректировка остатка запасов на конец периода для приведения к уровню не ниже минимального в текущем квартале</t>
  </si>
  <si>
    <t>3.2. Сторно корректировок, накопленных в предыдущих кварталах</t>
  </si>
  <si>
    <t>3.2.1. Сумма, на которую возможно уменьшить запасы на конец периода при сторнировании</t>
  </si>
  <si>
    <t>3.2.2. Сторно ввоза</t>
  </si>
  <si>
    <t>3.2.3. Сторно вывоза</t>
  </si>
  <si>
    <t>4. Прогнозные значения с учетом корректировки</t>
  </si>
  <si>
    <t>4.1. Ввоз</t>
  </si>
  <si>
    <t>4.2. Вывоз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</si>
  <si>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</si>
  <si>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</si>
  <si>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5.1. Корректировка ввоза</t>
  </si>
  <si>
    <t>5.2. Корректировка вывоза</t>
  </si>
  <si>
    <t>5.3. Корректировка запасов на конец периода</t>
  </si>
  <si>
    <t>Ед. измерения</t>
  </si>
  <si>
    <t>1. Итого ресурсов</t>
  </si>
  <si>
    <t>1.1 Запасы на начало периода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</si>
  <si>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</si>
  <si>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</si>
  <si>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</si>
  <si>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</si>
  <si>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 xml:space="preserve">Уровень потерь </t>
  </si>
  <si>
    <t>Объем вывоза, включая экспорт в предыдущем году</t>
  </si>
  <si>
    <t xml:space="preserve">Изменение вывоза относительно предыдущего года 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</si>
  <si>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</si>
  <si>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</si>
  <si>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</si>
  <si>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</si>
  <si>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Значение не заполняется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</si>
  <si>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</si>
  <si>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</si>
  <si>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N0</t>
  </si>
  <si>
    <t>Тип ячейки</t>
  </si>
  <si>
    <t>Контрольная сумма</t>
  </si>
  <si>
    <t>Итого использовано</t>
  </si>
  <si>
    <t>Вывоз, включая экспорт</t>
  </si>
  <si>
    <t>Итого ресурсов</t>
  </si>
  <si>
    <t>Ввоз, включая импорт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</si>
  <si>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</si>
  <si>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</si>
  <si>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</si>
  <si>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</si>
  <si>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</si>
  <si>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</si>
  <si>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</si>
  <si>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</si>
  <si>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</si>
  <si>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</si>
  <si>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</si>
  <si>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</si>
  <si>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</si>
  <si>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</si>
  <si>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</si>
  <si>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Проверка на Контрольную сумму</t>
  </si>
  <si>
    <t>Проверка</t>
  </si>
  <si>
    <t xml:space="preserve">Увеличение объема производства вследствие ввода новых мощностей в соответствующем регионе </t>
  </si>
  <si>
    <t xml:space="preserve">Снижение объема производства вследствие вывода существующих мощностей </t>
  </si>
  <si>
    <t xml:space="preserve">Изменение объема производства вследствие изменения загрузки существующих мощностей </t>
  </si>
  <si>
    <t>Увеличение объема производства вследствие ввода новых мощностей</t>
  </si>
  <si>
    <t>Объем производства в предыдущем году</t>
  </si>
  <si>
    <t xml:space="preserve">Масло подсолнечное </t>
  </si>
  <si>
    <t>Масло соевое</t>
  </si>
  <si>
    <t>Масло рапсовое</t>
  </si>
  <si>
    <t>Масло, всего</t>
  </si>
  <si>
    <t>Прогнозное среднедушевое потребление растительного масла</t>
  </si>
  <si>
    <t>тыс. т</t>
  </si>
  <si>
    <t xml:space="preserve">1.2 Производство </t>
  </si>
  <si>
    <t>тыс. чел.</t>
  </si>
  <si>
    <t>Прочее масло</t>
  </si>
  <si>
    <t>Проверка на наличие данных в Запасах: если значение больше "0", значит проверка пройдена</t>
  </si>
  <si>
    <t>уд. вес</t>
  </si>
  <si>
    <t>Таблица 1 - Данные по инвестиционным проектам</t>
  </si>
  <si>
    <t>Таблица 2 - Статистическая база для разработки прогноза квартальных показателей</t>
  </si>
  <si>
    <t>Таблица 3 - Данные для корректировки прогноза согласно уровня исторического минимума</t>
  </si>
  <si>
    <t>Таблица 4 - Данные прогноза социально-экономического развития</t>
  </si>
  <si>
    <t>Таблица 6 - Распределение годовых значений по кварталам</t>
  </si>
  <si>
    <t>Таблица 7 - Расчет корректировки согласно минимума исторического запаса (результат корректировки будет учтен на следующем шаге расчета)</t>
  </si>
  <si>
    <t>Проверка на наличие данных в Балансе: если значение больше "0", значит проверка пройдена</t>
  </si>
  <si>
    <t>Производство (п.1.2 Баланса)</t>
  </si>
  <si>
    <t>(В таблице рассчитываются коэффициенты для распределения годовых прогнозных значений на квартальные, согласно таблице 2)</t>
  </si>
  <si>
    <t xml:space="preserve">(Таблица заполняется на основании модуля инвестиционных проектов региона на 3 прогнозных года с поквартальной разбивкой, необходима для расчета </t>
  </si>
  <si>
    <r>
      <t xml:space="preserve">прогнозных значений по статьям </t>
    </r>
    <r>
      <rPr>
        <i/>
        <sz val="10"/>
        <color rgb="FFFF0000"/>
        <rFont val="Times New Roman"/>
        <family val="1"/>
        <charset val="204"/>
      </rPr>
      <t>"1.2 Производство"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</si>
  <si>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Контрольная сумма: если значение не равно "0", значит необходимо скорректировать данные баланса Таблицы 2 и запасов Таблицы 3</t>
  </si>
  <si>
    <t xml:space="preserve">(В таблице выполняется расчет значений для корректировок, согласно уровня исторического минимума запасов на конец периода, а также компенсаций </t>
  </si>
  <si>
    <t>произведенных корректировок в последующих кварталах прогнозного года)</t>
  </si>
  <si>
    <t>Необходима для расчета минимального значения запасов для авто корректировки на листе "3.Прогноз.С_корректировкой таб7")</t>
  </si>
  <si>
    <t xml:space="preserve">(Таблица содержит фактические значения балансов за 7 предыдущих лет с поквартальной разбивкой. </t>
  </si>
  <si>
    <r>
      <t xml:space="preserve">(Таблица содержит фактические значения за 3 предыдущих года и плановые на 3 прогнозных года. Плановые значения по показателю </t>
    </r>
    <r>
      <rPr>
        <i/>
        <sz val="10"/>
        <color rgb="FFFF0000"/>
        <rFont val="Times New Roman"/>
        <family val="1"/>
        <charset val="204"/>
      </rPr>
      <t>"Прогнозная</t>
    </r>
    <r>
      <rPr>
        <i/>
        <sz val="10"/>
        <color theme="9" tint="-0.249977111117893"/>
        <rFont val="Times New Roman"/>
        <family val="1"/>
        <charset val="204"/>
      </rPr>
      <t xml:space="preserve"> </t>
    </r>
  </si>
  <si>
    <r>
      <rPr>
        <i/>
        <sz val="10"/>
        <color rgb="FFFF0000"/>
        <rFont val="Times New Roman"/>
        <family val="1"/>
        <charset val="204"/>
      </rPr>
      <t xml:space="preserve">численность населения на соответствующий год" </t>
    </r>
    <r>
      <rPr>
        <i/>
        <sz val="10"/>
        <color theme="9" tint="-0.249977111117893"/>
        <rFont val="Times New Roman"/>
        <family val="1"/>
        <charset val="204"/>
      </rPr>
      <t xml:space="preserve">вносится на основании прогноза социально-экономического развития Региона. Необходима для </t>
    </r>
  </si>
  <si>
    <t>Численность населения на соответствующий год</t>
  </si>
  <si>
    <r>
      <t xml:space="preserve">Обратите внимание, </t>
    </r>
    <r>
      <rPr>
        <i/>
        <sz val="10"/>
        <color rgb="FFFF0000"/>
        <rFont val="Times New Roman"/>
        <family val="1"/>
        <charset val="204"/>
      </rPr>
      <t>коэффициенты можно корректировать</t>
    </r>
    <r>
      <rPr>
        <i/>
        <sz val="10"/>
        <color theme="9" tint="-0.249977111117893"/>
        <rFont val="Times New Roman"/>
        <family val="1"/>
        <charset val="204"/>
      </rPr>
      <t xml:space="preserve">, если в вашем регионе появилось производство </t>
    </r>
    <r>
      <rPr>
        <i/>
        <sz val="10"/>
        <color rgb="FFFF0000"/>
        <rFont val="Times New Roman"/>
        <family val="1"/>
        <charset val="204"/>
      </rPr>
      <t>групп продуктов</t>
    </r>
    <r>
      <rPr>
        <i/>
        <sz val="10"/>
        <color theme="9" tint="-0.249977111117893"/>
        <rFont val="Times New Roman"/>
        <family val="1"/>
        <charset val="204"/>
      </rPr>
      <t>)</t>
    </r>
  </si>
  <si>
    <t>Таблица 5 - Среднедушевое потребления согласно данным прогноза социально-экономического развития</t>
  </si>
  <si>
    <t>Прогнозная численность населения</t>
  </si>
  <si>
    <t xml:space="preserve">Прогнозная численность населения </t>
  </si>
  <si>
    <r>
      <t xml:space="preserve">(Таблица содержит фактические значения за 3 прогнозных года.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"2.1 Личное потребление"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</si>
  <si>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r>
      <t xml:space="preserve">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"2.1 Личное потребление"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</si>
  <si>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кг/чел.</t>
  </si>
  <si>
    <t>2.1 Производственное потребление</t>
  </si>
  <si>
    <t>2.2 Личное потребление</t>
  </si>
  <si>
    <t>2.3 Потери</t>
  </si>
  <si>
    <t>2.4 Вывоз, включая экспорт</t>
  </si>
  <si>
    <t>Объем производственного потребления в предыдущем году</t>
  </si>
  <si>
    <t>Изменения потребления относительно предыдущего года</t>
  </si>
  <si>
    <t>Производственное потребление</t>
  </si>
  <si>
    <t>1. Личное потребление</t>
  </si>
  <si>
    <t>2. Потери</t>
  </si>
  <si>
    <t>Потребление, всего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</si>
  <si>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</si>
  <si>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</si>
  <si>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</si>
  <si>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</si>
  <si>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>1.2 Производство</t>
  </si>
  <si>
    <t>000297358</t>
  </si>
  <si>
    <t>Увеличение торговых запасов на складах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</si>
</sst>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_-* #,##0.00,_₽_-;\-* #,##0.00,_₽_-;_-* \-??\ _₽_-;_-@_-"/>
    <numFmt numFmtId="166" formatCode="0&quot; кв.&quot;"/>
    <numFmt numFmtId="167" formatCode="#,##0.000"/>
    <numFmt numFmtId="168" formatCode="#,##0_ ;[Red]\-#,##0,"/>
    <numFmt numFmtId="169" formatCode="#,##0_ ;[Red]\-#,##0\ "/>
    <numFmt numFmtId="170" formatCode="[=0]&quot;&quot;;General"/>
    <numFmt numFmtId="171" formatCode="#,##0.000_ ;\-#,##0.000\ "/>
  </numFmts>
  <fonts count="37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i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1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sz val="11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1"/>
      <name val="Calibri"/>
      <family val="2"/>
      <charset val="1"/>
    </font>
    <font>
      <b/>
      <sz val="11"/>
      <name val="Calibri"/>
      <family val="2"/>
      <charset val="204"/>
    </font>
    <font>
      <sz val="11"/>
      <color theme="0"/>
      <name val="Calibri"/>
      <family val="2"/>
      <charset val="1"/>
    </font>
    <font>
      <i/>
      <sz val="11"/>
      <color theme="1"/>
      <name val="Times New Roman"/>
      <family val="1"/>
      <charset val="204"/>
    </font>
    <font>
      <sz val="11"/>
      <color indexed="45"/>
      <name val="Calibri"/>
      <family val="2"/>
      <charset val="1"/>
    </font>
    <font>
      <b/>
      <sz val="11"/>
      <color indexed="45"/>
      <name val="Calibri"/>
      <family val="2"/>
      <charset val="204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i/>
      <sz val="10"/>
      <color theme="9" tint="-0.249977111117893"/>
      <name val="Times New Roman"/>
      <family val="1"/>
      <charset val="204"/>
    </font>
    <font>
      <b/>
      <sz val="11"/>
      <color theme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BF1DE"/>
      </patternFill>
    </fill>
    <fill>
      <patternFill patternType="lightUp">
        <fgColor theme="1"/>
        <bgColor rgb="FFBFBFC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rgb="FFDFDFE0"/>
      </patternFill>
    </fill>
    <fill>
      <patternFill patternType="solid">
        <fgColor theme="0"/>
        <bgColor rgb="FFDFDFE0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0"/>
        <bgColor rgb="FFB7DEE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rgb="FFEBF1DE"/>
      </patternFill>
    </fill>
    <fill>
      <patternFill patternType="solid">
        <fgColor theme="0"/>
        <bgColor rgb="FFEBF1DE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rgb="FFDFDFE0"/>
      </patternFill>
    </fill>
    <fill>
      <patternFill patternType="solid">
        <fgColor rgb="FFBDD7EE"/>
        <bgColor indexed="64"/>
      </patternFill>
    </fill>
    <fill>
      <patternFill patternType="solid">
        <fgColor rgb="FFBDD7EE"/>
        <bgColor rgb="FFB7DEE8"/>
      </patternFill>
    </fill>
    <fill>
      <patternFill patternType="solid">
        <fgColor theme="0"/>
        <bgColor indexed="18"/>
      </patternFill>
    </fill>
    <fill>
      <patternFill patternType="solid">
        <fgColor rgb="FFB9CDE5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9" fillId="0" borderId="0" applyBorder="0" applyProtection="0"/>
    <xf numFmtId="165" fontId="9" fillId="0" borderId="0" applyBorder="0" applyProtection="0"/>
    <xf numFmtId="0" fontId="17" fillId="0" borderId="0"/>
    <xf numFmtId="0" fontId="17" fillId="0" borderId="0"/>
  </cellStyleXfs>
  <cellXfs count="704">
    <xf numFmtId="0" fontId="0" fillId="0" borderId="0" xfId="0"/>
    <xf numFmtId="0" fontId="1" fillId="0" borderId="0" xfId="0" applyFont="1" applyBorder="1"/>
    <xf numFmtId="167" fontId="0" fillId="0" borderId="0" xfId="0" applyNumberForma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167" fontId="1" fillId="0" borderId="0" xfId="0" applyNumberFormat="1" applyFont="1"/>
    <xf numFmtId="0" fontId="7" fillId="0" borderId="0" xfId="0" applyFont="1"/>
    <xf numFmtId="0" fontId="1" fillId="0" borderId="0" xfId="0" applyFont="1" applyBorder="1" applyAlignment="1">
      <alignment horizontal="center"/>
    </xf>
    <xf numFmtId="0" fontId="1" fillId="2" borderId="0" xfId="0" applyFont="1" applyFill="1" applyAlignment="1">
      <alignment vertical="top"/>
    </xf>
    <xf numFmtId="0" fontId="0" fillId="2" borderId="0" xfId="0" applyFill="1"/>
    <xf numFmtId="0" fontId="0" fillId="0" borderId="0" xfId="0" applyAlignment="1"/>
    <xf numFmtId="0" fontId="1" fillId="0" borderId="0" xfId="0" applyFont="1" applyAlignment="1"/>
    <xf numFmtId="167" fontId="1" fillId="0" borderId="0" xfId="0" applyNumberFormat="1" applyFont="1" applyAlignment="1"/>
    <xf numFmtId="0" fontId="0" fillId="0" borderId="0" xfId="0" applyFill="1"/>
    <xf numFmtId="0" fontId="10" fillId="0" borderId="0" xfId="0" applyFont="1"/>
    <xf numFmtId="0" fontId="12" fillId="0" borderId="0" xfId="0" applyFont="1"/>
    <xf numFmtId="169" fontId="14" fillId="6" borderId="1" xfId="0" applyNumberFormat="1" applyFont="1" applyFill="1" applyBorder="1"/>
    <xf numFmtId="169" fontId="14" fillId="7" borderId="1" xfId="0" applyNumberFormat="1" applyFont="1" applyFill="1" applyBorder="1"/>
    <xf numFmtId="0" fontId="14" fillId="0" borderId="2" xfId="0" applyFont="1" applyFill="1" applyBorder="1" applyAlignment="1">
      <alignment horizontal="right"/>
    </xf>
    <xf numFmtId="0" fontId="13" fillId="0" borderId="0" xfId="0" applyFont="1" applyBorder="1" applyAlignment="1"/>
    <xf numFmtId="0" fontId="13" fillId="0" borderId="23" xfId="0" applyFont="1" applyBorder="1" applyAlignment="1">
      <alignment horizontal="center"/>
    </xf>
    <xf numFmtId="0" fontId="0" fillId="0" borderId="0" xfId="0" applyBorder="1"/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0" fontId="2" fillId="0" borderId="30" xfId="0" applyNumberFormat="1" applyFont="1" applyBorder="1" applyAlignment="1">
      <alignment horizontal="center" vertical="center" wrapText="1"/>
    </xf>
    <xf numFmtId="10" fontId="2" fillId="0" borderId="31" xfId="0" applyNumberFormat="1" applyFont="1" applyBorder="1" applyAlignment="1">
      <alignment horizontal="center" vertical="center" wrapText="1"/>
    </xf>
    <xf numFmtId="10" fontId="2" fillId="0" borderId="32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2" fillId="3" borderId="36" xfId="0" applyFont="1" applyFill="1" applyBorder="1"/>
    <xf numFmtId="167" fontId="1" fillId="4" borderId="36" xfId="0" applyNumberFormat="1" applyFont="1" applyFill="1" applyBorder="1"/>
    <xf numFmtId="167" fontId="1" fillId="4" borderId="23" xfId="0" applyNumberFormat="1" applyFont="1" applyFill="1" applyBorder="1"/>
    <xf numFmtId="164" fontId="1" fillId="3" borderId="23" xfId="0" applyNumberFormat="1" applyFont="1" applyFill="1" applyBorder="1"/>
    <xf numFmtId="164" fontId="1" fillId="3" borderId="37" xfId="0" applyNumberFormat="1" applyFont="1" applyFill="1" applyBorder="1"/>
    <xf numFmtId="0" fontId="2" fillId="3" borderId="35" xfId="0" applyFont="1" applyFill="1" applyBorder="1"/>
    <xf numFmtId="0" fontId="2" fillId="0" borderId="0" xfId="0" applyFont="1"/>
    <xf numFmtId="0" fontId="1" fillId="0" borderId="6" xfId="0" applyFont="1" applyBorder="1" applyAlignment="1">
      <alignment horizontal="left" indent="1"/>
    </xf>
    <xf numFmtId="0" fontId="1" fillId="0" borderId="17" xfId="0" applyFont="1" applyBorder="1" applyAlignment="1">
      <alignment horizontal="left" inden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2" fillId="0" borderId="38" xfId="0" applyFont="1" applyBorder="1" applyAlignment="1">
      <alignment vertical="center"/>
    </xf>
    <xf numFmtId="0" fontId="1" fillId="0" borderId="0" xfId="0" applyFont="1" applyBorder="1" applyAlignment="1"/>
    <xf numFmtId="0" fontId="2" fillId="0" borderId="38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/>
    <xf numFmtId="0" fontId="16" fillId="0" borderId="26" xfId="0" applyFont="1" applyBorder="1" applyAlignment="1">
      <alignment vertical="center" wrapText="1"/>
    </xf>
    <xf numFmtId="167" fontId="1" fillId="0" borderId="0" xfId="0" applyNumberFormat="1" applyFont="1" applyFill="1" applyBorder="1"/>
    <xf numFmtId="0" fontId="1" fillId="0" borderId="0" xfId="0" applyFont="1" applyFill="1" applyBorder="1" applyAlignment="1">
      <alignment horizontal="left" indent="1"/>
    </xf>
    <xf numFmtId="167" fontId="2" fillId="0" borderId="0" xfId="0" applyNumberFormat="1" applyFont="1" applyFill="1" applyBorder="1"/>
    <xf numFmtId="167" fontId="2" fillId="4" borderId="28" xfId="0" applyNumberFormat="1" applyFont="1" applyFill="1" applyBorder="1" applyAlignment="1">
      <alignment horizontal="right"/>
    </xf>
    <xf numFmtId="167" fontId="1" fillId="0" borderId="1" xfId="0" applyNumberFormat="1" applyFont="1" applyFill="1" applyBorder="1" applyAlignment="1">
      <alignment horizontal="right"/>
    </xf>
    <xf numFmtId="167" fontId="2" fillId="4" borderId="8" xfId="0" applyNumberFormat="1" applyFont="1" applyFill="1" applyBorder="1" applyAlignment="1">
      <alignment horizontal="right"/>
    </xf>
    <xf numFmtId="167" fontId="1" fillId="0" borderId="5" xfId="0" applyNumberFormat="1" applyFont="1" applyFill="1" applyBorder="1" applyAlignment="1">
      <alignment horizontal="right"/>
    </xf>
    <xf numFmtId="167" fontId="1" fillId="0" borderId="3" xfId="0" applyNumberFormat="1" applyFont="1" applyFill="1" applyBorder="1" applyAlignment="1">
      <alignment horizontal="right"/>
    </xf>
    <xf numFmtId="167" fontId="1" fillId="0" borderId="15" xfId="0" applyNumberFormat="1" applyFont="1" applyFill="1" applyBorder="1" applyAlignment="1">
      <alignment horizontal="right"/>
    </xf>
    <xf numFmtId="167" fontId="2" fillId="10" borderId="8" xfId="0" applyNumberFormat="1" applyFont="1" applyFill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horizontal="right"/>
    </xf>
    <xf numFmtId="170" fontId="15" fillId="0" borderId="1" xfId="0" applyNumberFormat="1" applyFont="1" applyBorder="1" applyAlignment="1">
      <alignment horizontal="right"/>
    </xf>
    <xf numFmtId="0" fontId="19" fillId="0" borderId="0" xfId="0" applyNumberFormat="1" applyFont="1" applyAlignment="1">
      <alignment horizontal="left"/>
    </xf>
    <xf numFmtId="0" fontId="20" fillId="0" borderId="0" xfId="0" applyNumberFormat="1" applyFont="1" applyAlignment="1">
      <alignment horizontal="left"/>
    </xf>
    <xf numFmtId="0" fontId="5" fillId="15" borderId="4" xfId="0" applyNumberFormat="1" applyFont="1" applyFill="1" applyBorder="1" applyAlignment="1">
      <alignment horizontal="left" wrapText="1"/>
    </xf>
    <xf numFmtId="0" fontId="15" fillId="15" borderId="4" xfId="0" applyNumberFormat="1" applyFont="1" applyFill="1" applyBorder="1" applyAlignment="1">
      <alignment horizontal="left" wrapText="1"/>
    </xf>
    <xf numFmtId="167" fontId="1" fillId="12" borderId="1" xfId="0" applyNumberFormat="1" applyFont="1" applyFill="1" applyBorder="1" applyAlignment="1" applyProtection="1">
      <alignment horizontal="right"/>
      <protection locked="0"/>
    </xf>
    <xf numFmtId="167" fontId="1" fillId="12" borderId="5" xfId="0" applyNumberFormat="1" applyFont="1" applyFill="1" applyBorder="1" applyAlignment="1" applyProtection="1">
      <alignment horizontal="right"/>
      <protection locked="0"/>
    </xf>
    <xf numFmtId="167" fontId="1" fillId="12" borderId="3" xfId="0" applyNumberFormat="1" applyFont="1" applyFill="1" applyBorder="1" applyAlignment="1" applyProtection="1">
      <alignment horizontal="right"/>
      <protection locked="0"/>
    </xf>
    <xf numFmtId="0" fontId="16" fillId="0" borderId="0" xfId="0" applyFont="1" applyFill="1" applyBorder="1" applyAlignment="1"/>
    <xf numFmtId="0" fontId="1" fillId="0" borderId="22" xfId="0" applyFont="1" applyBorder="1" applyAlignment="1">
      <alignment horizontal="center"/>
    </xf>
    <xf numFmtId="167" fontId="1" fillId="17" borderId="6" xfId="0" applyNumberFormat="1" applyFont="1" applyFill="1" applyBorder="1" applyAlignment="1" applyProtection="1">
      <alignment horizontal="right"/>
      <protection locked="0"/>
    </xf>
    <xf numFmtId="167" fontId="1" fillId="17" borderId="1" xfId="0" applyNumberFormat="1" applyFont="1" applyFill="1" applyBorder="1" applyAlignment="1" applyProtection="1">
      <alignment horizontal="right"/>
      <protection locked="0"/>
    </xf>
    <xf numFmtId="167" fontId="1" fillId="17" borderId="15" xfId="0" applyNumberFormat="1" applyFont="1" applyFill="1" applyBorder="1" applyAlignment="1" applyProtection="1">
      <alignment horizontal="right"/>
      <protection locked="0"/>
    </xf>
    <xf numFmtId="167" fontId="1" fillId="4" borderId="35" xfId="0" applyNumberFormat="1" applyFont="1" applyFill="1" applyBorder="1" applyProtection="1">
      <protection locked="0"/>
    </xf>
    <xf numFmtId="167" fontId="1" fillId="4" borderId="4" xfId="0" applyNumberFormat="1" applyFont="1" applyFill="1" applyBorder="1" applyProtection="1">
      <protection locked="0"/>
    </xf>
    <xf numFmtId="164" fontId="1" fillId="3" borderId="4" xfId="0" applyNumberFormat="1" applyFont="1" applyFill="1" applyBorder="1" applyProtection="1">
      <protection locked="0"/>
    </xf>
    <xf numFmtId="164" fontId="1" fillId="3" borderId="16" xfId="0" applyNumberFormat="1" applyFont="1" applyFill="1" applyBorder="1" applyProtection="1">
      <protection locked="0"/>
    </xf>
    <xf numFmtId="167" fontId="1" fillId="17" borderId="17" xfId="0" applyNumberFormat="1" applyFont="1" applyFill="1" applyBorder="1" applyAlignment="1" applyProtection="1">
      <alignment horizontal="right"/>
      <protection locked="0"/>
    </xf>
    <xf numFmtId="167" fontId="1" fillId="17" borderId="21" xfId="0" applyNumberFormat="1" applyFont="1" applyFill="1" applyBorder="1" applyAlignment="1" applyProtection="1">
      <alignment horizontal="right"/>
      <protection locked="0"/>
    </xf>
    <xf numFmtId="167" fontId="1" fillId="17" borderId="22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Protection="1"/>
    <xf numFmtId="49" fontId="19" fillId="0" borderId="0" xfId="0" applyNumberFormat="1" applyFont="1" applyProtection="1">
      <protection locked="0"/>
    </xf>
    <xf numFmtId="167" fontId="2" fillId="10" borderId="19" xfId="0" applyNumberFormat="1" applyFont="1" applyFill="1" applyBorder="1" applyAlignment="1">
      <alignment horizontal="right"/>
    </xf>
    <xf numFmtId="167" fontId="1" fillId="12" borderId="20" xfId="0" applyNumberFormat="1" applyFont="1" applyFill="1" applyBorder="1" applyAlignment="1" applyProtection="1">
      <alignment horizontal="right"/>
      <protection locked="0"/>
    </xf>
    <xf numFmtId="167" fontId="1" fillId="12" borderId="21" xfId="0" applyNumberFormat="1" applyFont="1" applyFill="1" applyBorder="1" applyAlignment="1" applyProtection="1">
      <alignment horizontal="right"/>
      <protection locked="0"/>
    </xf>
    <xf numFmtId="167" fontId="1" fillId="12" borderId="18" xfId="0" applyNumberFormat="1" applyFont="1" applyFill="1" applyBorder="1" applyAlignment="1" applyProtection="1">
      <alignment horizontal="right"/>
      <protection locked="0"/>
    </xf>
    <xf numFmtId="0" fontId="14" fillId="0" borderId="0" xfId="0" applyFont="1" applyFill="1" applyBorder="1" applyAlignment="1">
      <alignment horizontal="right"/>
    </xf>
    <xf numFmtId="169" fontId="14" fillId="0" borderId="0" xfId="0" applyNumberFormat="1" applyFont="1" applyFill="1" applyBorder="1"/>
    <xf numFmtId="167" fontId="1" fillId="0" borderId="6" xfId="0" applyNumberFormat="1" applyFont="1" applyFill="1" applyBorder="1" applyAlignment="1">
      <alignment horizontal="right"/>
    </xf>
    <xf numFmtId="167" fontId="2" fillId="3" borderId="28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24" fillId="0" borderId="0" xfId="1" applyFont="1" applyBorder="1" applyAlignment="1">
      <alignment horizontal="center" vertical="top" wrapText="1"/>
    </xf>
    <xf numFmtId="167" fontId="25" fillId="0" borderId="0" xfId="0" applyNumberFormat="1" applyFont="1" applyFill="1" applyBorder="1"/>
    <xf numFmtId="167" fontId="26" fillId="0" borderId="0" xfId="0" applyNumberFormat="1" applyFont="1" applyFill="1" applyBorder="1"/>
    <xf numFmtId="167" fontId="1" fillId="18" borderId="0" xfId="0" applyNumberFormat="1" applyFont="1" applyFill="1" applyBorder="1" applyAlignment="1" applyProtection="1">
      <alignment horizontal="right"/>
      <protection hidden="1"/>
    </xf>
    <xf numFmtId="167" fontId="1" fillId="18" borderId="41" xfId="0" applyNumberFormat="1" applyFont="1" applyFill="1" applyBorder="1" applyAlignment="1" applyProtection="1">
      <alignment horizontal="right"/>
      <protection hidden="1"/>
    </xf>
    <xf numFmtId="0" fontId="26" fillId="0" borderId="0" xfId="0" applyFont="1" applyBorder="1"/>
    <xf numFmtId="0" fontId="26" fillId="0" borderId="0" xfId="0" applyFont="1"/>
    <xf numFmtId="10" fontId="13" fillId="0" borderId="32" xfId="0" applyNumberFormat="1" applyFont="1" applyBorder="1" applyAlignment="1">
      <alignment horizontal="center" vertical="center" wrapText="1"/>
    </xf>
    <xf numFmtId="10" fontId="14" fillId="0" borderId="0" xfId="0" applyNumberFormat="1" applyFont="1" applyBorder="1" applyAlignment="1">
      <alignment horizontal="left" wrapText="1"/>
    </xf>
    <xf numFmtId="0" fontId="14" fillId="0" borderId="0" xfId="0" applyFont="1" applyFill="1" applyBorder="1" applyAlignment="1">
      <alignment horizontal="center" vertical="center"/>
    </xf>
    <xf numFmtId="10" fontId="13" fillId="0" borderId="0" xfId="0" applyNumberFormat="1" applyFont="1" applyBorder="1" applyAlignment="1">
      <alignment horizontal="center" vertical="center" wrapText="1"/>
    </xf>
    <xf numFmtId="165" fontId="24" fillId="6" borderId="0" xfId="1" applyFont="1" applyFill="1" applyBorder="1" applyAlignment="1">
      <alignment horizontal="center" vertical="top" wrapText="1"/>
    </xf>
    <xf numFmtId="0" fontId="27" fillId="0" borderId="0" xfId="0" applyFont="1" applyAlignment="1">
      <alignment vertical="center"/>
    </xf>
    <xf numFmtId="0" fontId="0" fillId="0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NumberFormat="1" applyFont="1" applyBorder="1" applyAlignment="1">
      <alignment vertical="center" wrapText="1"/>
    </xf>
    <xf numFmtId="0" fontId="15" fillId="15" borderId="16" xfId="0" applyNumberFormat="1" applyFont="1" applyFill="1" applyBorder="1" applyAlignment="1">
      <alignment horizontal="left" wrapText="1"/>
    </xf>
    <xf numFmtId="170" fontId="15" fillId="0" borderId="21" xfId="0" applyNumberFormat="1" applyFont="1" applyBorder="1" applyAlignment="1">
      <alignment horizontal="right"/>
    </xf>
    <xf numFmtId="167" fontId="5" fillId="6" borderId="1" xfId="0" applyNumberFormat="1" applyFont="1" applyFill="1" applyBorder="1" applyAlignment="1">
      <alignment horizontal="right"/>
    </xf>
    <xf numFmtId="0" fontId="27" fillId="0" borderId="0" xfId="0" applyFont="1"/>
    <xf numFmtId="0" fontId="27" fillId="6" borderId="0" xfId="0" applyFont="1" applyFill="1" applyAlignment="1">
      <alignment horizontal="center"/>
    </xf>
    <xf numFmtId="0" fontId="27" fillId="6" borderId="0" xfId="0" applyFont="1" applyFill="1"/>
    <xf numFmtId="0" fontId="10" fillId="6" borderId="0" xfId="0" applyFont="1" applyFill="1" applyAlignment="1">
      <alignment horizontal="center"/>
    </xf>
    <xf numFmtId="0" fontId="10" fillId="6" borderId="0" xfId="0" applyFont="1" applyFill="1"/>
    <xf numFmtId="0" fontId="0" fillId="6" borderId="0" xfId="0" applyFill="1" applyAlignment="1">
      <alignment horizontal="center"/>
    </xf>
    <xf numFmtId="0" fontId="0" fillId="6" borderId="0" xfId="0" applyFill="1"/>
    <xf numFmtId="0" fontId="27" fillId="18" borderId="0" xfId="0" applyFont="1" applyFill="1" applyAlignment="1">
      <alignment horizontal="center"/>
    </xf>
    <xf numFmtId="0" fontId="1" fillId="3" borderId="25" xfId="0" applyFont="1" applyFill="1" applyBorder="1" applyAlignment="1">
      <alignment horizontal="center"/>
    </xf>
    <xf numFmtId="10" fontId="13" fillId="0" borderId="26" xfId="0" applyNumberFormat="1" applyFont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/>
    </xf>
    <xf numFmtId="3" fontId="1" fillId="11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8" fontId="1" fillId="12" borderId="1" xfId="0" applyNumberFormat="1" applyFont="1" applyFill="1" applyBorder="1" applyAlignment="1">
      <alignment horizontal="center"/>
    </xf>
    <xf numFmtId="165" fontId="23" fillId="0" borderId="0" xfId="1" applyFont="1" applyBorder="1" applyAlignment="1">
      <alignment horizontal="center"/>
    </xf>
    <xf numFmtId="10" fontId="14" fillId="0" borderId="48" xfId="0" applyNumberFormat="1" applyFont="1" applyBorder="1" applyAlignment="1">
      <alignment horizontal="left" vertical="center" wrapText="1"/>
    </xf>
    <xf numFmtId="167" fontId="1" fillId="12" borderId="42" xfId="0" applyNumberFormat="1" applyFont="1" applyFill="1" applyBorder="1" applyAlignment="1" applyProtection="1">
      <alignment horizontal="right" vertical="center"/>
      <protection locked="0"/>
    </xf>
    <xf numFmtId="167" fontId="1" fillId="12" borderId="43" xfId="0" applyNumberFormat="1" applyFont="1" applyFill="1" applyBorder="1" applyAlignment="1" applyProtection="1">
      <alignment horizontal="right" vertical="center"/>
      <protection locked="0"/>
    </xf>
    <xf numFmtId="167" fontId="1" fillId="12" borderId="44" xfId="0" applyNumberFormat="1" applyFont="1" applyFill="1" applyBorder="1" applyAlignment="1" applyProtection="1">
      <alignment horizontal="right" vertical="center"/>
      <protection locked="0"/>
    </xf>
    <xf numFmtId="165" fontId="7" fillId="0" borderId="49" xfId="1" applyFont="1" applyBorder="1" applyAlignment="1">
      <alignment horizontal="center"/>
    </xf>
    <xf numFmtId="167" fontId="5" fillId="16" borderId="7" xfId="0" applyNumberFormat="1" applyFont="1" applyFill="1" applyBorder="1" applyAlignment="1">
      <alignment horizontal="right"/>
    </xf>
    <xf numFmtId="167" fontId="5" fillId="16" borderId="54" xfId="0" applyNumberFormat="1" applyFont="1" applyFill="1" applyBorder="1" applyAlignment="1">
      <alignment horizontal="right"/>
    </xf>
    <xf numFmtId="167" fontId="15" fillId="16" borderId="28" xfId="0" applyNumberFormat="1" applyFont="1" applyFill="1" applyBorder="1" applyAlignment="1">
      <alignment horizontal="right"/>
    </xf>
    <xf numFmtId="167" fontId="5" fillId="16" borderId="29" xfId="0" applyNumberFormat="1" applyFont="1" applyFill="1" applyBorder="1" applyAlignment="1">
      <alignment horizontal="right"/>
    </xf>
    <xf numFmtId="167" fontId="5" fillId="6" borderId="3" xfId="0" applyNumberFormat="1" applyFont="1" applyFill="1" applyBorder="1" applyAlignment="1">
      <alignment horizontal="right"/>
    </xf>
    <xf numFmtId="0" fontId="5" fillId="0" borderId="8" xfId="0" applyNumberFormat="1" applyFont="1" applyBorder="1" applyAlignment="1">
      <alignment horizontal="right"/>
    </xf>
    <xf numFmtId="167" fontId="5" fillId="6" borderId="5" xfId="0" applyNumberFormat="1" applyFont="1" applyFill="1" applyBorder="1" applyAlignment="1">
      <alignment horizontal="right"/>
    </xf>
    <xf numFmtId="167" fontId="5" fillId="6" borderId="51" xfId="0" applyNumberFormat="1" applyFont="1" applyFill="1" applyBorder="1" applyAlignment="1">
      <alignment horizontal="right"/>
    </xf>
    <xf numFmtId="167" fontId="5" fillId="6" borderId="52" xfId="0" applyNumberFormat="1" applyFont="1" applyFill="1" applyBorder="1" applyAlignment="1">
      <alignment horizontal="right"/>
    </xf>
    <xf numFmtId="0" fontId="5" fillId="0" borderId="56" xfId="0" applyNumberFormat="1" applyFont="1" applyBorder="1" applyAlignment="1">
      <alignment horizontal="right"/>
    </xf>
    <xf numFmtId="167" fontId="5" fillId="6" borderId="53" xfId="0" applyNumberFormat="1" applyFont="1" applyFill="1" applyBorder="1" applyAlignment="1">
      <alignment horizontal="right"/>
    </xf>
    <xf numFmtId="170" fontId="5" fillId="16" borderId="7" xfId="0" applyNumberFormat="1" applyFont="1" applyFill="1" applyBorder="1" applyAlignment="1">
      <alignment horizontal="right"/>
    </xf>
    <xf numFmtId="164" fontId="5" fillId="16" borderId="54" xfId="0" applyNumberFormat="1" applyFont="1" applyFill="1" applyBorder="1" applyAlignment="1">
      <alignment horizontal="right"/>
    </xf>
    <xf numFmtId="170" fontId="5" fillId="16" borderId="29" xfId="0" applyNumberFormat="1" applyFont="1" applyFill="1" applyBorder="1" applyAlignment="1">
      <alignment horizontal="right"/>
    </xf>
    <xf numFmtId="164" fontId="5" fillId="16" borderId="7" xfId="0" applyNumberFormat="1" applyFont="1" applyFill="1" applyBorder="1" applyAlignment="1">
      <alignment horizontal="right"/>
    </xf>
    <xf numFmtId="164" fontId="15" fillId="16" borderId="28" xfId="0" applyNumberFormat="1" applyFont="1" applyFill="1" applyBorder="1" applyAlignment="1">
      <alignment horizontal="right"/>
    </xf>
    <xf numFmtId="164" fontId="5" fillId="16" borderId="29" xfId="0" applyNumberFormat="1" applyFont="1" applyFill="1" applyBorder="1" applyAlignment="1">
      <alignment horizontal="right"/>
    </xf>
    <xf numFmtId="0" fontId="5" fillId="0" borderId="3" xfId="0" applyNumberFormat="1" applyFont="1" applyBorder="1" applyAlignment="1">
      <alignment horizontal="right"/>
    </xf>
    <xf numFmtId="0" fontId="5" fillId="0" borderId="5" xfId="0" applyNumberFormat="1" applyFont="1" applyBorder="1" applyAlignment="1">
      <alignment horizontal="right"/>
    </xf>
    <xf numFmtId="0" fontId="5" fillId="0" borderId="51" xfId="0" applyNumberFormat="1" applyFont="1" applyBorder="1" applyAlignment="1">
      <alignment horizontal="right"/>
    </xf>
    <xf numFmtId="0" fontId="5" fillId="0" borderId="52" xfId="0" applyNumberFormat="1" applyFont="1" applyBorder="1" applyAlignment="1">
      <alignment horizontal="right"/>
    </xf>
    <xf numFmtId="0" fontId="5" fillId="0" borderId="53" xfId="0" applyNumberFormat="1" applyFont="1" applyBorder="1" applyAlignment="1">
      <alignment horizontal="right"/>
    </xf>
    <xf numFmtId="170" fontId="5" fillId="16" borderId="54" xfId="0" applyNumberFormat="1" applyFont="1" applyFill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7" fontId="15" fillId="0" borderId="8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15" fillId="0" borderId="8" xfId="0" applyNumberFormat="1" applyFont="1" applyBorder="1" applyAlignment="1">
      <alignment horizontal="right"/>
    </xf>
    <xf numFmtId="164" fontId="5" fillId="0" borderId="51" xfId="0" applyNumberFormat="1" applyFont="1" applyBorder="1" applyAlignment="1">
      <alignment horizontal="right"/>
    </xf>
    <xf numFmtId="164" fontId="5" fillId="0" borderId="52" xfId="0" applyNumberFormat="1" applyFont="1" applyBorder="1" applyAlignment="1">
      <alignment horizontal="right"/>
    </xf>
    <xf numFmtId="164" fontId="15" fillId="0" borderId="56" xfId="0" applyNumberFormat="1" applyFont="1" applyBorder="1" applyAlignment="1">
      <alignment horizontal="right"/>
    </xf>
    <xf numFmtId="164" fontId="5" fillId="0" borderId="53" xfId="0" applyNumberFormat="1" applyFont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170" fontId="15" fillId="16" borderId="7" xfId="0" applyNumberFormat="1" applyFont="1" applyFill="1" applyBorder="1" applyAlignment="1">
      <alignment horizontal="right"/>
    </xf>
    <xf numFmtId="170" fontId="15" fillId="16" borderId="54" xfId="0" applyNumberFormat="1" applyFont="1" applyFill="1" applyBorder="1" applyAlignment="1">
      <alignment horizontal="right"/>
    </xf>
    <xf numFmtId="170" fontId="15" fillId="16" borderId="28" xfId="0" applyNumberFormat="1" applyFont="1" applyFill="1" applyBorder="1" applyAlignment="1">
      <alignment horizontal="right"/>
    </xf>
    <xf numFmtId="170" fontId="15" fillId="16" borderId="29" xfId="0" applyNumberFormat="1" applyFont="1" applyFill="1" applyBorder="1" applyAlignment="1">
      <alignment horizontal="right"/>
    </xf>
    <xf numFmtId="170" fontId="15" fillId="0" borderId="3" xfId="0" applyNumberFormat="1" applyFont="1" applyBorder="1" applyAlignment="1">
      <alignment horizontal="right"/>
    </xf>
    <xf numFmtId="170" fontId="15" fillId="0" borderId="8" xfId="0" applyNumberFormat="1" applyFont="1" applyBorder="1" applyAlignment="1">
      <alignment horizontal="right"/>
    </xf>
    <xf numFmtId="170" fontId="15" fillId="0" borderId="5" xfId="0" applyNumberFormat="1" applyFont="1" applyBorder="1" applyAlignment="1">
      <alignment horizontal="right"/>
    </xf>
    <xf numFmtId="170" fontId="15" fillId="0" borderId="18" xfId="0" applyNumberFormat="1" applyFont="1" applyBorder="1" applyAlignment="1">
      <alignment horizontal="right"/>
    </xf>
    <xf numFmtId="170" fontId="15" fillId="0" borderId="19" xfId="0" applyNumberFormat="1" applyFont="1" applyBorder="1" applyAlignment="1">
      <alignment horizontal="right"/>
    </xf>
    <xf numFmtId="170" fontId="15" fillId="0" borderId="20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 vertical="center"/>
    </xf>
    <xf numFmtId="167" fontId="6" fillId="5" borderId="5" xfId="0" applyNumberFormat="1" applyFont="1" applyFill="1" applyBorder="1" applyAlignment="1">
      <alignment horizontal="right" vertical="center"/>
    </xf>
    <xf numFmtId="0" fontId="5" fillId="19" borderId="4" xfId="0" applyNumberFormat="1" applyFont="1" applyFill="1" applyBorder="1" applyAlignment="1">
      <alignment horizontal="left" wrapText="1"/>
    </xf>
    <xf numFmtId="0" fontId="15" fillId="19" borderId="4" xfId="0" applyNumberFormat="1" applyFont="1" applyFill="1" applyBorder="1" applyAlignment="1">
      <alignment horizontal="left" wrapText="1"/>
    </xf>
    <xf numFmtId="0" fontId="15" fillId="19" borderId="16" xfId="0" applyNumberFormat="1" applyFont="1" applyFill="1" applyBorder="1" applyAlignment="1">
      <alignment horizontal="left" wrapText="1"/>
    </xf>
    <xf numFmtId="167" fontId="5" fillId="20" borderId="1" xfId="0" applyNumberFormat="1" applyFont="1" applyFill="1" applyBorder="1" applyAlignment="1">
      <alignment horizontal="right"/>
    </xf>
    <xf numFmtId="167" fontId="1" fillId="3" borderId="4" xfId="0" applyNumberFormat="1" applyFont="1" applyFill="1" applyBorder="1" applyAlignment="1">
      <alignment horizontal="right" vertical="center"/>
    </xf>
    <xf numFmtId="167" fontId="1" fillId="21" borderId="5" xfId="0" applyNumberFormat="1" applyFont="1" applyFill="1" applyBorder="1" applyAlignment="1">
      <alignment horizontal="right" vertical="center"/>
    </xf>
    <xf numFmtId="167" fontId="5" fillId="20" borderId="3" xfId="0" applyNumberFormat="1" applyFont="1" applyFill="1" applyBorder="1" applyAlignment="1">
      <alignment horizontal="right"/>
    </xf>
    <xf numFmtId="167" fontId="5" fillId="20" borderId="5" xfId="0" applyNumberFormat="1" applyFont="1" applyFill="1" applyBorder="1" applyAlignment="1">
      <alignment horizontal="right"/>
    </xf>
    <xf numFmtId="0" fontId="5" fillId="19" borderId="23" xfId="0" applyNumberFormat="1" applyFont="1" applyFill="1" applyBorder="1" applyAlignment="1">
      <alignment horizontal="left" wrapText="1"/>
    </xf>
    <xf numFmtId="0" fontId="15" fillId="19" borderId="23" xfId="0" applyNumberFormat="1" applyFont="1" applyFill="1" applyBorder="1" applyAlignment="1">
      <alignment horizontal="left" wrapText="1"/>
    </xf>
    <xf numFmtId="0" fontId="15" fillId="19" borderId="37" xfId="0" applyNumberFormat="1" applyFont="1" applyFill="1" applyBorder="1" applyAlignment="1">
      <alignment horizontal="left" wrapText="1"/>
    </xf>
    <xf numFmtId="0" fontId="28" fillId="0" borderId="0" xfId="0" applyFont="1" applyBorder="1"/>
    <xf numFmtId="0" fontId="29" fillId="0" borderId="0" xfId="0" applyFont="1" applyFill="1"/>
    <xf numFmtId="167" fontId="1" fillId="12" borderId="53" xfId="0" applyNumberFormat="1" applyFont="1" applyFill="1" applyBorder="1" applyAlignment="1" applyProtection="1">
      <alignment horizontal="right"/>
      <protection locked="0"/>
    </xf>
    <xf numFmtId="167" fontId="1" fillId="12" borderId="51" xfId="0" applyNumberFormat="1" applyFont="1" applyFill="1" applyBorder="1" applyAlignment="1" applyProtection="1">
      <alignment horizontal="right"/>
      <protection locked="0"/>
    </xf>
    <xf numFmtId="167" fontId="1" fillId="12" borderId="52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Border="1"/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7" fontId="1" fillId="0" borderId="6" xfId="0" applyNumberFormat="1" applyFont="1" applyBorder="1" applyAlignment="1">
      <alignment horizontal="right" vertical="center"/>
    </xf>
    <xf numFmtId="167" fontId="1" fillId="0" borderId="15" xfId="0" applyNumberFormat="1" applyFont="1" applyBorder="1" applyAlignment="1">
      <alignment horizontal="right" vertical="center"/>
    </xf>
    <xf numFmtId="167" fontId="0" fillId="0" borderId="0" xfId="0" applyNumberFormat="1" applyBorder="1" applyAlignment="1">
      <alignment horizontal="center"/>
    </xf>
    <xf numFmtId="170" fontId="15" fillId="0" borderId="51" xfId="0" applyNumberFormat="1" applyFont="1" applyBorder="1" applyAlignment="1">
      <alignment horizontal="right"/>
    </xf>
    <xf numFmtId="170" fontId="15" fillId="0" borderId="52" xfId="0" applyNumberFormat="1" applyFont="1" applyBorder="1" applyAlignment="1">
      <alignment horizontal="right"/>
    </xf>
    <xf numFmtId="170" fontId="15" fillId="0" borderId="56" xfId="0" applyNumberFormat="1" applyFont="1" applyBorder="1" applyAlignment="1">
      <alignment horizontal="right"/>
    </xf>
    <xf numFmtId="170" fontId="15" fillId="0" borderId="53" xfId="0" applyNumberFormat="1" applyFont="1" applyBorder="1" applyAlignment="1">
      <alignment horizontal="right"/>
    </xf>
    <xf numFmtId="164" fontId="15" fillId="16" borderId="8" xfId="0" applyNumberFormat="1" applyFont="1" applyFill="1" applyBorder="1" applyAlignment="1">
      <alignment horizontal="right"/>
    </xf>
    <xf numFmtId="167" fontId="7" fillId="0" borderId="0" xfId="1" applyNumberFormat="1" applyFont="1" applyAlignment="1"/>
    <xf numFmtId="0" fontId="28" fillId="0" borderId="0" xfId="0" applyFont="1"/>
    <xf numFmtId="167" fontId="1" fillId="12" borderId="6" xfId="0" applyNumberFormat="1" applyFont="1" applyFill="1" applyBorder="1" applyAlignment="1" applyProtection="1">
      <alignment horizontal="right"/>
      <protection locked="0"/>
    </xf>
    <xf numFmtId="167" fontId="1" fillId="12" borderId="17" xfId="0" applyNumberFormat="1" applyFont="1" applyFill="1" applyBorder="1" applyAlignment="1" applyProtection="1">
      <alignment horizontal="right"/>
      <protection locked="0"/>
    </xf>
    <xf numFmtId="167" fontId="0" fillId="0" borderId="0" xfId="0" applyNumberFormat="1" applyAlignment="1">
      <alignment vertical="center"/>
    </xf>
    <xf numFmtId="164" fontId="2" fillId="3" borderId="28" xfId="0" applyNumberFormat="1" applyFont="1" applyFill="1" applyBorder="1" applyAlignment="1">
      <alignment horizontal="right" vertical="center"/>
    </xf>
    <xf numFmtId="164" fontId="1" fillId="0" borderId="6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1" fillId="0" borderId="15" xfId="0" applyNumberFormat="1" applyFont="1" applyFill="1" applyBorder="1" applyAlignment="1">
      <alignment horizontal="right" vertical="center"/>
    </xf>
    <xf numFmtId="164" fontId="1" fillId="0" borderId="4" xfId="0" applyNumberFormat="1" applyFont="1" applyFill="1" applyBorder="1" applyAlignment="1">
      <alignment horizontal="right" vertical="center"/>
    </xf>
    <xf numFmtId="164" fontId="1" fillId="0" borderId="16" xfId="0" applyNumberFormat="1" applyFont="1" applyFill="1" applyBorder="1" applyAlignment="1">
      <alignment horizontal="right" vertical="center"/>
    </xf>
    <xf numFmtId="164" fontId="1" fillId="0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center"/>
    </xf>
    <xf numFmtId="164" fontId="2" fillId="3" borderId="8" xfId="0" applyNumberFormat="1" applyFont="1" applyFill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16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16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1" fillId="0" borderId="15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15" xfId="0" applyNumberFormat="1" applyFont="1" applyBorder="1" applyAlignment="1">
      <alignment horizontal="right" vertical="center"/>
    </xf>
    <xf numFmtId="164" fontId="2" fillId="14" borderId="8" xfId="0" applyNumberFormat="1" applyFont="1" applyFill="1" applyBorder="1" applyAlignment="1">
      <alignment horizontal="right" vertical="center"/>
    </xf>
    <xf numFmtId="164" fontId="6" fillId="5" borderId="6" xfId="0" applyNumberFormat="1" applyFont="1" applyFill="1" applyBorder="1" applyAlignment="1">
      <alignment horizontal="right" vertical="center"/>
    </xf>
    <xf numFmtId="164" fontId="6" fillId="5" borderId="5" xfId="0" applyNumberFormat="1" applyFont="1" applyFill="1" applyBorder="1" applyAlignment="1">
      <alignment horizontal="right" vertical="center"/>
    </xf>
    <xf numFmtId="164" fontId="6" fillId="5" borderId="16" xfId="0" applyNumberFormat="1" applyFont="1" applyFill="1" applyBorder="1" applyAlignment="1">
      <alignment horizontal="right" vertical="center"/>
    </xf>
    <xf numFmtId="164" fontId="6" fillId="5" borderId="4" xfId="0" applyNumberFormat="1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horizontal="right" vertical="center"/>
    </xf>
    <xf numFmtId="164" fontId="6" fillId="5" borderId="3" xfId="0" applyNumberFormat="1" applyFont="1" applyFill="1" applyBorder="1" applyAlignment="1">
      <alignment horizontal="right" vertical="center"/>
    </xf>
    <xf numFmtId="164" fontId="1" fillId="0" borderId="42" xfId="0" applyNumberFormat="1" applyFont="1" applyBorder="1" applyAlignment="1">
      <alignment horizontal="right" vertical="center"/>
    </xf>
    <xf numFmtId="164" fontId="1" fillId="0" borderId="43" xfId="0" applyNumberFormat="1" applyFont="1" applyBorder="1" applyAlignment="1">
      <alignment horizontal="right" vertical="center"/>
    </xf>
    <xf numFmtId="164" fontId="1" fillId="0" borderId="44" xfId="0" applyNumberFormat="1" applyFont="1" applyBorder="1" applyAlignment="1">
      <alignment horizontal="right" vertical="center"/>
    </xf>
    <xf numFmtId="164" fontId="1" fillId="0" borderId="63" xfId="0" applyNumberFormat="1" applyFont="1" applyBorder="1" applyAlignment="1">
      <alignment horizontal="right" vertical="center"/>
    </xf>
    <xf numFmtId="164" fontId="1" fillId="0" borderId="60" xfId="0" applyNumberFormat="1" applyFont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indent="2"/>
    </xf>
    <xf numFmtId="0" fontId="22" fillId="0" borderId="35" xfId="0" applyFont="1" applyFill="1" applyBorder="1" applyAlignment="1">
      <alignment horizontal="left" vertical="center" wrapText="1" indent="3"/>
    </xf>
    <xf numFmtId="0" fontId="14" fillId="0" borderId="6" xfId="0" applyFont="1" applyFill="1" applyBorder="1" applyAlignment="1">
      <alignment horizontal="left" vertical="center" indent="2"/>
    </xf>
    <xf numFmtId="0" fontId="6" fillId="0" borderId="6" xfId="0" applyFont="1" applyFill="1" applyBorder="1" applyAlignment="1">
      <alignment horizontal="left" vertical="center" indent="3"/>
    </xf>
    <xf numFmtId="0" fontId="6" fillId="0" borderId="6" xfId="0" applyFont="1" applyFill="1" applyBorder="1" applyAlignment="1">
      <alignment horizontal="left" vertical="center" wrapText="1" indent="3"/>
    </xf>
    <xf numFmtId="0" fontId="1" fillId="0" borderId="6" xfId="0" applyFont="1" applyFill="1" applyBorder="1" applyAlignment="1">
      <alignment horizontal="left" vertical="center" indent="1"/>
    </xf>
    <xf numFmtId="0" fontId="1" fillId="0" borderId="55" xfId="0" applyFont="1" applyFill="1" applyBorder="1" applyAlignment="1">
      <alignment horizontal="left" vertical="center" indent="1"/>
    </xf>
    <xf numFmtId="0" fontId="1" fillId="0" borderId="17" xfId="0" applyFont="1" applyFill="1" applyBorder="1" applyAlignment="1">
      <alignment horizontal="left" vertical="center" indent="1"/>
    </xf>
    <xf numFmtId="0" fontId="1" fillId="0" borderId="36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59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52" xfId="0" applyFont="1" applyBorder="1" applyAlignment="1">
      <alignment horizontal="center" vertical="center"/>
    </xf>
    <xf numFmtId="167" fontId="2" fillId="0" borderId="8" xfId="0" applyNumberFormat="1" applyFont="1" applyBorder="1" applyAlignment="1">
      <alignment vertical="center"/>
    </xf>
    <xf numFmtId="167" fontId="2" fillId="0" borderId="56" xfId="0" applyNumberFormat="1" applyFont="1" applyBorder="1" applyAlignment="1">
      <alignment vertical="center"/>
    </xf>
    <xf numFmtId="167" fontId="2" fillId="0" borderId="19" xfId="0" applyNumberFormat="1" applyFont="1" applyBorder="1" applyAlignment="1">
      <alignment vertical="center"/>
    </xf>
    <xf numFmtId="167" fontId="1" fillId="0" borderId="20" xfId="0" applyNumberFormat="1" applyFont="1" applyFill="1" applyBorder="1" applyAlignment="1">
      <alignment horizontal="right"/>
    </xf>
    <xf numFmtId="167" fontId="1" fillId="0" borderId="21" xfId="0" applyNumberFormat="1" applyFont="1" applyFill="1" applyBorder="1" applyAlignment="1">
      <alignment horizontal="right"/>
    </xf>
    <xf numFmtId="167" fontId="1" fillId="0" borderId="18" xfId="0" applyNumberFormat="1" applyFont="1" applyFill="1" applyBorder="1" applyAlignment="1">
      <alignment horizontal="right"/>
    </xf>
    <xf numFmtId="167" fontId="1" fillId="0" borderId="17" xfId="0" applyNumberFormat="1" applyFont="1" applyFill="1" applyBorder="1" applyAlignment="1">
      <alignment horizontal="right"/>
    </xf>
    <xf numFmtId="167" fontId="1" fillId="0" borderId="22" xfId="0" applyNumberFormat="1" applyFont="1" applyFill="1" applyBorder="1" applyAlignment="1">
      <alignment horizontal="right"/>
    </xf>
    <xf numFmtId="167" fontId="2" fillId="4" borderId="28" xfId="0" applyNumberFormat="1" applyFont="1" applyFill="1" applyBorder="1" applyAlignment="1">
      <alignment horizontal="right" vertical="center"/>
    </xf>
    <xf numFmtId="167" fontId="2" fillId="3" borderId="7" xfId="0" applyNumberFormat="1" applyFont="1" applyFill="1" applyBorder="1" applyAlignment="1">
      <alignment horizontal="right" vertical="center"/>
    </xf>
    <xf numFmtId="167" fontId="2" fillId="3" borderId="25" xfId="0" applyNumberFormat="1" applyFont="1" applyFill="1" applyBorder="1" applyAlignment="1">
      <alignment horizontal="right" vertical="center"/>
    </xf>
    <xf numFmtId="167" fontId="2" fillId="3" borderId="24" xfId="0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167" fontId="1" fillId="11" borderId="6" xfId="0" applyNumberFormat="1" applyFont="1" applyFill="1" applyBorder="1" applyAlignment="1" applyProtection="1">
      <alignment horizontal="right" vertical="center"/>
      <protection locked="0"/>
    </xf>
    <xf numFmtId="167" fontId="1" fillId="11" borderId="5" xfId="0" applyNumberFormat="1" applyFont="1" applyFill="1" applyBorder="1" applyAlignment="1" applyProtection="1">
      <alignment horizontal="right" vertical="center"/>
      <protection locked="0"/>
    </xf>
    <xf numFmtId="167" fontId="1" fillId="11" borderId="16" xfId="0" applyNumberFormat="1" applyFont="1" applyFill="1" applyBorder="1" applyAlignment="1" applyProtection="1">
      <alignment horizontal="right" vertical="center"/>
      <protection locked="0"/>
    </xf>
    <xf numFmtId="167" fontId="1" fillId="11" borderId="17" xfId="0" applyNumberFormat="1" applyFont="1" applyFill="1" applyBorder="1" applyAlignment="1" applyProtection="1">
      <alignment horizontal="right" vertical="center"/>
      <protection locked="0"/>
    </xf>
    <xf numFmtId="167" fontId="1" fillId="11" borderId="20" xfId="0" applyNumberFormat="1" applyFont="1" applyFill="1" applyBorder="1" applyAlignment="1" applyProtection="1">
      <alignment horizontal="right" vertical="center"/>
      <protection locked="0"/>
    </xf>
    <xf numFmtId="167" fontId="1" fillId="11" borderId="40" xfId="0" applyNumberFormat="1" applyFont="1" applyFill="1" applyBorder="1" applyAlignment="1" applyProtection="1">
      <alignment horizontal="right" vertical="center"/>
      <protection locked="0"/>
    </xf>
    <xf numFmtId="0" fontId="1" fillId="0" borderId="35" xfId="0" applyFont="1" applyBorder="1" applyAlignment="1">
      <alignment horizontal="left" vertical="center" indent="2"/>
    </xf>
    <xf numFmtId="0" fontId="1" fillId="0" borderId="59" xfId="0" applyFont="1" applyBorder="1" applyAlignment="1">
      <alignment horizontal="left" vertical="center" indent="2"/>
    </xf>
    <xf numFmtId="0" fontId="1" fillId="0" borderId="47" xfId="0" applyFont="1" applyBorder="1" applyAlignment="1">
      <alignment horizontal="left" vertical="center" indent="2"/>
    </xf>
    <xf numFmtId="0" fontId="2" fillId="3" borderId="26" xfId="0" applyFont="1" applyFill="1" applyBorder="1"/>
    <xf numFmtId="0" fontId="1" fillId="3" borderId="27" xfId="0" applyFont="1" applyFill="1" applyBorder="1" applyAlignment="1">
      <alignment horizontal="center"/>
    </xf>
    <xf numFmtId="0" fontId="1" fillId="3" borderId="27" xfId="0" applyFont="1" applyFill="1" applyBorder="1"/>
    <xf numFmtId="0" fontId="1" fillId="3" borderId="66" xfId="0" applyFont="1" applyFill="1" applyBorder="1"/>
    <xf numFmtId="165" fontId="16" fillId="0" borderId="65" xfId="1" applyFont="1" applyBorder="1" applyAlignment="1">
      <alignment horizontal="center" vertical="center" wrapText="1"/>
    </xf>
    <xf numFmtId="10" fontId="2" fillId="0" borderId="26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5" fillId="4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67" fontId="2" fillId="3" borderId="6" xfId="0" applyNumberFormat="1" applyFont="1" applyFill="1" applyBorder="1" applyAlignment="1">
      <alignment horizontal="right" vertical="center"/>
    </xf>
    <xf numFmtId="167" fontId="2" fillId="3" borderId="1" xfId="0" applyNumberFormat="1" applyFont="1" applyFill="1" applyBorder="1" applyAlignment="1">
      <alignment horizontal="right" vertical="center"/>
    </xf>
    <xf numFmtId="167" fontId="2" fillId="3" borderId="15" xfId="0" applyNumberFormat="1" applyFont="1" applyFill="1" applyBorder="1" applyAlignment="1">
      <alignment horizontal="right" vertical="center"/>
    </xf>
    <xf numFmtId="167" fontId="5" fillId="0" borderId="6" xfId="0" applyNumberFormat="1" applyFont="1" applyBorder="1" applyAlignment="1">
      <alignment horizontal="right" vertical="center"/>
    </xf>
    <xf numFmtId="167" fontId="5" fillId="0" borderId="1" xfId="0" applyNumberFormat="1" applyFont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7" fontId="1" fillId="0" borderId="17" xfId="0" applyNumberFormat="1" applyFont="1" applyBorder="1" applyAlignment="1">
      <alignment horizontal="right" vertical="center"/>
    </xf>
    <xf numFmtId="167" fontId="1" fillId="0" borderId="21" xfId="0" applyNumberFormat="1" applyFont="1" applyBorder="1" applyAlignment="1">
      <alignment horizontal="right" vertical="center"/>
    </xf>
    <xf numFmtId="167" fontId="1" fillId="0" borderId="22" xfId="0" applyNumberFormat="1" applyFont="1" applyBorder="1" applyAlignment="1">
      <alignment horizontal="right" vertical="center"/>
    </xf>
    <xf numFmtId="0" fontId="15" fillId="4" borderId="2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indent="2"/>
    </xf>
    <xf numFmtId="0" fontId="2" fillId="3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indent="3"/>
    </xf>
    <xf numFmtId="0" fontId="1" fillId="0" borderId="17" xfId="0" applyFont="1" applyBorder="1" applyAlignment="1">
      <alignment horizontal="left" vertical="center" indent="2"/>
    </xf>
    <xf numFmtId="0" fontId="2" fillId="4" borderId="24" xfId="0" applyFont="1" applyFill="1" applyBorder="1" applyAlignment="1">
      <alignment horizontal="left" vertical="center" wrapText="1" indent="1"/>
    </xf>
    <xf numFmtId="0" fontId="15" fillId="4" borderId="4" xfId="0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right" vertical="center"/>
    </xf>
    <xf numFmtId="0" fontId="1" fillId="0" borderId="55" xfId="0" applyFont="1" applyBorder="1" applyAlignment="1">
      <alignment horizontal="left" vertical="center" indent="2"/>
    </xf>
    <xf numFmtId="0" fontId="5" fillId="2" borderId="67" xfId="0" applyFont="1" applyFill="1" applyBorder="1" applyAlignment="1">
      <alignment horizontal="center" vertical="center"/>
    </xf>
    <xf numFmtId="167" fontId="1" fillId="0" borderId="55" xfId="0" applyNumberFormat="1" applyFont="1" applyBorder="1" applyAlignment="1">
      <alignment horizontal="right" vertical="center"/>
    </xf>
    <xf numFmtId="167" fontId="1" fillId="0" borderId="51" xfId="0" applyNumberFormat="1" applyFont="1" applyBorder="1" applyAlignment="1">
      <alignment horizontal="right" vertical="center"/>
    </xf>
    <xf numFmtId="167" fontId="1" fillId="0" borderId="67" xfId="0" applyNumberFormat="1" applyFont="1" applyBorder="1" applyAlignment="1">
      <alignment horizontal="right" vertical="center"/>
    </xf>
    <xf numFmtId="0" fontId="2" fillId="4" borderId="24" xfId="0" applyFont="1" applyFill="1" applyBorder="1" applyAlignment="1">
      <alignment horizontal="left" vertical="center" wrapText="1" indent="2"/>
    </xf>
    <xf numFmtId="0" fontId="2" fillId="4" borderId="35" xfId="0" applyFont="1" applyFill="1" applyBorder="1" applyAlignment="1">
      <alignment horizontal="left" vertical="center"/>
    </xf>
    <xf numFmtId="0" fontId="1" fillId="0" borderId="55" xfId="0" applyFont="1" applyBorder="1" applyAlignment="1">
      <alignment horizontal="left" vertical="center" indent="3"/>
    </xf>
    <xf numFmtId="3" fontId="2" fillId="4" borderId="16" xfId="0" applyNumberFormat="1" applyFont="1" applyFill="1" applyBorder="1" applyAlignment="1">
      <alignment horizontal="right" vertical="center"/>
    </xf>
    <xf numFmtId="0" fontId="2" fillId="4" borderId="35" xfId="0" applyFont="1" applyFill="1" applyBorder="1" applyAlignment="1">
      <alignment horizontal="left" vertical="center" indent="1"/>
    </xf>
    <xf numFmtId="0" fontId="16" fillId="0" borderId="30" xfId="0" applyFont="1" applyBorder="1" applyAlignment="1">
      <alignment vertical="center" wrapText="1"/>
    </xf>
    <xf numFmtId="165" fontId="16" fillId="0" borderId="31" xfId="1" applyFont="1" applyBorder="1" applyAlignment="1">
      <alignment horizontal="center" vertical="center" wrapText="1"/>
    </xf>
    <xf numFmtId="165" fontId="16" fillId="0" borderId="49" xfId="1" applyFont="1" applyBorder="1" applyAlignment="1">
      <alignment horizontal="center" vertical="center" wrapText="1"/>
    </xf>
    <xf numFmtId="165" fontId="16" fillId="0" borderId="33" xfId="1" applyFont="1" applyBorder="1" applyAlignment="1">
      <alignment horizontal="center" vertical="center" wrapText="1"/>
    </xf>
    <xf numFmtId="165" fontId="16" fillId="0" borderId="32" xfId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 vertical="center"/>
    </xf>
    <xf numFmtId="164" fontId="15" fillId="0" borderId="8" xfId="0" applyNumberFormat="1" applyFont="1" applyBorder="1" applyAlignment="1">
      <alignment horizontal="right" vertical="center"/>
    </xf>
    <xf numFmtId="164" fontId="2" fillId="0" borderId="64" xfId="0" applyNumberFormat="1" applyFont="1" applyBorder="1" applyAlignment="1">
      <alignment horizontal="right" vertical="center"/>
    </xf>
    <xf numFmtId="0" fontId="1" fillId="0" borderId="24" xfId="0" applyFont="1" applyBorder="1" applyAlignment="1">
      <alignment horizontal="left" indent="1"/>
    </xf>
    <xf numFmtId="0" fontId="31" fillId="19" borderId="37" xfId="0" applyNumberFormat="1" applyFont="1" applyFill="1" applyBorder="1" applyAlignment="1">
      <alignment horizontal="left" wrapText="1"/>
    </xf>
    <xf numFmtId="0" fontId="5" fillId="0" borderId="8" xfId="0" applyNumberFormat="1" applyFont="1" applyBorder="1" applyAlignment="1">
      <alignment horizontal="left" vertical="center" wrapText="1" indent="2"/>
    </xf>
    <xf numFmtId="0" fontId="5" fillId="0" borderId="56" xfId="0" applyNumberFormat="1" applyFont="1" applyBorder="1" applyAlignment="1">
      <alignment horizontal="left" vertical="center" wrapText="1" indent="2"/>
    </xf>
    <xf numFmtId="0" fontId="5" fillId="0" borderId="19" xfId="0" applyNumberFormat="1" applyFont="1" applyBorder="1" applyAlignment="1">
      <alignment horizontal="left" vertical="center" wrapText="1" indent="2"/>
    </xf>
    <xf numFmtId="167" fontId="1" fillId="8" borderId="5" xfId="0" applyNumberFormat="1" applyFont="1" applyFill="1" applyBorder="1" applyAlignment="1" applyProtection="1">
      <alignment vertical="center"/>
      <protection locked="0" hidden="1"/>
    </xf>
    <xf numFmtId="167" fontId="1" fillId="8" borderId="16" xfId="0" applyNumberFormat="1" applyFont="1" applyFill="1" applyBorder="1" applyAlignment="1" applyProtection="1">
      <alignment vertical="center"/>
      <protection locked="0" hidden="1"/>
    </xf>
    <xf numFmtId="167" fontId="1" fillId="8" borderId="1" xfId="0" applyNumberFormat="1" applyFont="1" applyFill="1" applyBorder="1" applyAlignment="1" applyProtection="1">
      <alignment vertical="center"/>
      <protection locked="0" hidden="1"/>
    </xf>
    <xf numFmtId="167" fontId="1" fillId="8" borderId="15" xfId="0" applyNumberFormat="1" applyFont="1" applyFill="1" applyBorder="1" applyAlignment="1" applyProtection="1">
      <alignment vertical="center"/>
      <protection locked="0" hidden="1"/>
    </xf>
    <xf numFmtId="167" fontId="1" fillId="8" borderId="53" xfId="0" applyNumberFormat="1" applyFont="1" applyFill="1" applyBorder="1" applyAlignment="1" applyProtection="1">
      <alignment vertical="center"/>
      <protection locked="0" hidden="1"/>
    </xf>
    <xf numFmtId="167" fontId="1" fillId="8" borderId="51" xfId="0" applyNumberFormat="1" applyFont="1" applyFill="1" applyBorder="1" applyAlignment="1" applyProtection="1">
      <alignment vertical="center"/>
      <protection locked="0" hidden="1"/>
    </xf>
    <xf numFmtId="167" fontId="1" fillId="8" borderId="20" xfId="0" applyNumberFormat="1" applyFont="1" applyFill="1" applyBorder="1" applyAlignment="1" applyProtection="1">
      <alignment vertical="center"/>
      <protection locked="0" hidden="1"/>
    </xf>
    <xf numFmtId="167" fontId="1" fillId="8" borderId="21" xfId="0" applyNumberFormat="1" applyFont="1" applyFill="1" applyBorder="1" applyAlignment="1" applyProtection="1">
      <alignment vertical="center"/>
      <protection locked="0" hidden="1"/>
    </xf>
    <xf numFmtId="167" fontId="1" fillId="8" borderId="22" xfId="0" applyNumberFormat="1" applyFont="1" applyFill="1" applyBorder="1" applyAlignment="1" applyProtection="1">
      <alignment vertical="center"/>
      <protection locked="0" hidden="1"/>
    </xf>
    <xf numFmtId="0" fontId="1" fillId="0" borderId="35" xfId="0" applyFont="1" applyBorder="1" applyAlignment="1">
      <alignment horizontal="left" vertical="center" indent="1"/>
    </xf>
    <xf numFmtId="0" fontId="1" fillId="0" borderId="59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17" xfId="0" applyFont="1" applyBorder="1" applyAlignment="1">
      <alignment horizontal="left" vertical="center" indent="1"/>
    </xf>
    <xf numFmtId="0" fontId="1" fillId="0" borderId="47" xfId="0" applyFont="1" applyBorder="1" applyAlignment="1">
      <alignment horizontal="left" vertical="center" indent="1"/>
    </xf>
    <xf numFmtId="167" fontId="1" fillId="3" borderId="29" xfId="0" applyNumberFormat="1" applyFont="1" applyFill="1" applyBorder="1" applyAlignment="1">
      <alignment horizontal="right" vertical="center"/>
    </xf>
    <xf numFmtId="167" fontId="1" fillId="3" borderId="7" xfId="0" applyNumberFormat="1" applyFont="1" applyFill="1" applyBorder="1" applyAlignment="1">
      <alignment horizontal="right" vertical="center"/>
    </xf>
    <xf numFmtId="167" fontId="1" fillId="3" borderId="25" xfId="0" applyNumberFormat="1" applyFont="1" applyFill="1" applyBorder="1" applyAlignment="1">
      <alignment horizontal="right" vertical="center"/>
    </xf>
    <xf numFmtId="167" fontId="1" fillId="3" borderId="24" xfId="0" applyNumberFormat="1" applyFont="1" applyFill="1" applyBorder="1" applyAlignment="1">
      <alignment horizontal="right" vertical="center"/>
    </xf>
    <xf numFmtId="167" fontId="2" fillId="2" borderId="4" xfId="0" applyNumberFormat="1" applyFont="1" applyFill="1" applyBorder="1" applyAlignment="1">
      <alignment horizontal="right" vertical="center"/>
    </xf>
    <xf numFmtId="167" fontId="2" fillId="2" borderId="39" xfId="0" applyNumberFormat="1" applyFont="1" applyFill="1" applyBorder="1" applyAlignment="1">
      <alignment horizontal="right" vertical="center"/>
    </xf>
    <xf numFmtId="167" fontId="2" fillId="2" borderId="8" xfId="0" applyNumberFormat="1" applyFont="1" applyFill="1" applyBorder="1" applyAlignment="1">
      <alignment horizontal="right" vertical="center"/>
    </xf>
    <xf numFmtId="167" fontId="2" fillId="2" borderId="19" xfId="0" applyNumberFormat="1" applyFont="1" applyFill="1" applyBorder="1" applyAlignment="1">
      <alignment horizontal="right" vertical="center"/>
    </xf>
    <xf numFmtId="0" fontId="5" fillId="16" borderId="28" xfId="0" applyNumberFormat="1" applyFont="1" applyFill="1" applyBorder="1" applyAlignment="1">
      <alignment horizontal="left" vertical="center" wrapText="1" indent="1"/>
    </xf>
    <xf numFmtId="0" fontId="5" fillId="16" borderId="8" xfId="0" applyNumberFormat="1" applyFont="1" applyFill="1" applyBorder="1" applyAlignment="1">
      <alignment horizontal="left" vertical="center" wrapText="1" indent="1"/>
    </xf>
    <xf numFmtId="167" fontId="15" fillId="16" borderId="36" xfId="0" applyNumberFormat="1" applyFont="1" applyFill="1" applyBorder="1" applyAlignment="1">
      <alignment horizontal="right"/>
    </xf>
    <xf numFmtId="167" fontId="5" fillId="16" borderId="6" xfId="0" applyNumberFormat="1" applyFont="1" applyFill="1" applyBorder="1" applyAlignment="1">
      <alignment horizontal="right"/>
    </xf>
    <xf numFmtId="0" fontId="1" fillId="3" borderId="34" xfId="0" applyFont="1" applyFill="1" applyBorder="1" applyAlignment="1">
      <alignment horizontal="left" vertical="center" wrapText="1" indent="1"/>
    </xf>
    <xf numFmtId="0" fontId="1" fillId="3" borderId="14" xfId="0" applyFont="1" applyFill="1" applyBorder="1" applyAlignment="1">
      <alignment horizontal="center" vertical="center"/>
    </xf>
    <xf numFmtId="167" fontId="2" fillId="2" borderId="8" xfId="0" applyNumberFormat="1" applyFont="1" applyFill="1" applyBorder="1" applyAlignment="1">
      <alignment horizontal="right"/>
    </xf>
    <xf numFmtId="167" fontId="2" fillId="2" borderId="19" xfId="0" applyNumberFormat="1" applyFont="1" applyFill="1" applyBorder="1" applyAlignment="1">
      <alignment horizontal="right"/>
    </xf>
    <xf numFmtId="164" fontId="1" fillId="3" borderId="24" xfId="0" applyNumberFormat="1" applyFont="1" applyFill="1" applyBorder="1" applyAlignment="1">
      <alignment horizontal="right" vertical="center"/>
    </xf>
    <xf numFmtId="164" fontId="1" fillId="3" borderId="29" xfId="0" applyNumberFormat="1" applyFont="1" applyFill="1" applyBorder="1" applyAlignment="1">
      <alignment horizontal="right" vertical="center"/>
    </xf>
    <xf numFmtId="164" fontId="1" fillId="3" borderId="37" xfId="0" applyNumberFormat="1" applyFont="1" applyFill="1" applyBorder="1" applyAlignment="1">
      <alignment horizontal="right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164" fontId="1" fillId="3" borderId="16" xfId="0" applyNumberFormat="1" applyFont="1" applyFill="1" applyBorder="1" applyAlignment="1">
      <alignment horizontal="right" vertical="center"/>
    </xf>
    <xf numFmtId="164" fontId="1" fillId="14" borderId="6" xfId="0" applyNumberFormat="1" applyFont="1" applyFill="1" applyBorder="1" applyAlignment="1">
      <alignment horizontal="right" vertical="center"/>
    </xf>
    <xf numFmtId="164" fontId="1" fillId="14" borderId="5" xfId="0" applyNumberFormat="1" applyFont="1" applyFill="1" applyBorder="1" applyAlignment="1">
      <alignment horizontal="right" vertical="center"/>
    </xf>
    <xf numFmtId="164" fontId="1" fillId="14" borderId="16" xfId="0" applyNumberFormat="1" applyFont="1" applyFill="1" applyBorder="1" applyAlignment="1">
      <alignment horizontal="right" vertical="center"/>
    </xf>
    <xf numFmtId="164" fontId="1" fillId="3" borderId="2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14" borderId="4" xfId="0" applyNumberFormat="1" applyFont="1" applyFill="1" applyBorder="1" applyAlignment="1">
      <alignment horizontal="right" vertical="center"/>
    </xf>
    <xf numFmtId="0" fontId="32" fillId="0" borderId="0" xfId="0" applyNumberFormat="1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center" vertical="center"/>
    </xf>
    <xf numFmtId="167" fontId="1" fillId="9" borderId="6" xfId="0" applyNumberFormat="1" applyFont="1" applyFill="1" applyBorder="1" applyAlignment="1">
      <alignment horizontal="right"/>
    </xf>
    <xf numFmtId="167" fontId="1" fillId="9" borderId="1" xfId="0" applyNumberFormat="1" applyFont="1" applyFill="1" applyBorder="1" applyAlignment="1">
      <alignment horizontal="right"/>
    </xf>
    <xf numFmtId="167" fontId="1" fillId="9" borderId="15" xfId="0" applyNumberFormat="1" applyFont="1" applyFill="1" applyBorder="1" applyAlignment="1">
      <alignment horizontal="right"/>
    </xf>
    <xf numFmtId="167" fontId="1" fillId="3" borderId="29" xfId="0" applyNumberFormat="1" applyFont="1" applyFill="1" applyBorder="1" applyAlignment="1">
      <alignment horizontal="right"/>
    </xf>
    <xf numFmtId="167" fontId="0" fillId="0" borderId="0" xfId="0" applyNumberFormat="1" applyAlignment="1">
      <alignment horizontal="right"/>
    </xf>
    <xf numFmtId="0" fontId="1" fillId="3" borderId="24" xfId="0" applyFont="1" applyFill="1" applyBorder="1" applyAlignment="1">
      <alignment horizontal="left" vertical="center" indent="1"/>
    </xf>
    <xf numFmtId="0" fontId="1" fillId="3" borderId="6" xfId="0" applyFont="1" applyFill="1" applyBorder="1" applyAlignment="1">
      <alignment horizontal="left" vertical="center" indent="1"/>
    </xf>
    <xf numFmtId="0" fontId="1" fillId="14" borderId="6" xfId="0" applyFont="1" applyFill="1" applyBorder="1" applyAlignment="1">
      <alignment horizontal="left" vertical="center"/>
    </xf>
    <xf numFmtId="164" fontId="6" fillId="0" borderId="8" xfId="0" applyNumberFormat="1" applyFont="1" applyBorder="1" applyAlignment="1">
      <alignment horizontal="right" vertical="center"/>
    </xf>
    <xf numFmtId="164" fontId="6" fillId="0" borderId="8" xfId="0" applyNumberFormat="1" applyFont="1" applyFill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0" fontId="1" fillId="4" borderId="5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167" fontId="8" fillId="0" borderId="0" xfId="1" applyNumberFormat="1" applyFont="1" applyAlignment="1">
      <alignment horizontal="right" vertical="center"/>
    </xf>
    <xf numFmtId="167" fontId="16" fillId="0" borderId="0" xfId="1" applyNumberFormat="1" applyFont="1" applyAlignment="1">
      <alignment horizontal="right" vertical="center"/>
    </xf>
    <xf numFmtId="167" fontId="8" fillId="0" borderId="0" xfId="1" applyNumberFormat="1" applyFont="1" applyBorder="1" applyAlignment="1">
      <alignment horizontal="right" vertical="center"/>
    </xf>
    <xf numFmtId="167" fontId="16" fillId="0" borderId="0" xfId="1" applyNumberFormat="1" applyFont="1" applyBorder="1" applyAlignment="1">
      <alignment horizontal="right" vertical="center"/>
    </xf>
    <xf numFmtId="167" fontId="7" fillId="0" borderId="0" xfId="1" applyNumberFormat="1" applyFont="1" applyAlignment="1">
      <alignment horizontal="right" vertical="center"/>
    </xf>
    <xf numFmtId="167" fontId="33" fillId="0" borderId="0" xfId="1" applyNumberFormat="1" applyFont="1" applyAlignment="1">
      <alignment horizontal="right" vertical="center"/>
    </xf>
    <xf numFmtId="0" fontId="1" fillId="3" borderId="54" xfId="0" applyFont="1" applyFill="1" applyBorder="1" applyAlignment="1">
      <alignment horizontal="center" vertical="center"/>
    </xf>
    <xf numFmtId="167" fontId="5" fillId="0" borderId="19" xfId="0" applyNumberFormat="1" applyFont="1" applyBorder="1" applyAlignment="1">
      <alignment horizontal="right"/>
    </xf>
    <xf numFmtId="0" fontId="5" fillId="19" borderId="28" xfId="0" applyNumberFormat="1" applyFont="1" applyFill="1" applyBorder="1" applyAlignment="1">
      <alignment horizontal="left" vertical="center" wrapText="1"/>
    </xf>
    <xf numFmtId="0" fontId="5" fillId="19" borderId="8" xfId="0" applyNumberFormat="1" applyFont="1" applyFill="1" applyBorder="1" applyAlignment="1">
      <alignment horizontal="left" vertical="center" wrapText="1"/>
    </xf>
    <xf numFmtId="0" fontId="5" fillId="15" borderId="8" xfId="0" applyNumberFormat="1" applyFont="1" applyFill="1" applyBorder="1" applyAlignment="1">
      <alignment horizontal="left" vertical="center" wrapText="1"/>
    </xf>
    <xf numFmtId="171" fontId="16" fillId="0" borderId="65" xfId="1" applyNumberFormat="1" applyFont="1" applyBorder="1" applyAlignment="1">
      <alignment horizontal="right" vertical="center"/>
    </xf>
    <xf numFmtId="171" fontId="16" fillId="0" borderId="28" xfId="1" applyNumberFormat="1" applyFont="1" applyBorder="1" applyAlignment="1">
      <alignment horizontal="right" vertical="center"/>
    </xf>
    <xf numFmtId="171" fontId="16" fillId="0" borderId="8" xfId="1" applyNumberFormat="1" applyFont="1" applyBorder="1" applyAlignment="1">
      <alignment horizontal="right" vertical="center"/>
    </xf>
    <xf numFmtId="171" fontId="16" fillId="0" borderId="19" xfId="1" applyNumberFormat="1" applyFont="1" applyBorder="1" applyAlignment="1">
      <alignment horizontal="right" vertical="center"/>
    </xf>
    <xf numFmtId="164" fontId="22" fillId="7" borderId="6" xfId="0" applyNumberFormat="1" applyFont="1" applyFill="1" applyBorder="1" applyAlignment="1" applyProtection="1">
      <alignment horizontal="right" vertical="center"/>
      <protection locked="0"/>
    </xf>
    <xf numFmtId="164" fontId="22" fillId="7" borderId="1" xfId="0" applyNumberFormat="1" applyFont="1" applyFill="1" applyBorder="1" applyAlignment="1" applyProtection="1">
      <alignment horizontal="right" vertical="center"/>
      <protection locked="0"/>
    </xf>
    <xf numFmtId="164" fontId="22" fillId="7" borderId="15" xfId="0" applyNumberFormat="1" applyFont="1" applyFill="1" applyBorder="1" applyAlignment="1" applyProtection="1">
      <alignment horizontal="right" vertical="center"/>
      <protection locked="0"/>
    </xf>
    <xf numFmtId="167" fontId="1" fillId="9" borderId="7" xfId="0" applyNumberFormat="1" applyFont="1" applyFill="1" applyBorder="1" applyAlignment="1">
      <alignment horizontal="right"/>
    </xf>
    <xf numFmtId="0" fontId="2" fillId="0" borderId="32" xfId="0" applyFont="1" applyBorder="1" applyAlignment="1">
      <alignment horizontal="center" vertical="center" wrapText="1"/>
    </xf>
    <xf numFmtId="167" fontId="2" fillId="2" borderId="16" xfId="0" applyNumberFormat="1" applyFont="1" applyFill="1" applyBorder="1" applyAlignment="1">
      <alignment horizontal="right"/>
    </xf>
    <xf numFmtId="167" fontId="2" fillId="2" borderId="40" xfId="0" applyNumberFormat="1" applyFont="1" applyFill="1" applyBorder="1" applyAlignment="1">
      <alignment horizontal="right"/>
    </xf>
    <xf numFmtId="167" fontId="2" fillId="2" borderId="35" xfId="0" applyNumberFormat="1" applyFont="1" applyFill="1" applyBorder="1" applyAlignment="1">
      <alignment horizontal="right"/>
    </xf>
    <xf numFmtId="167" fontId="2" fillId="2" borderId="47" xfId="0" applyNumberFormat="1" applyFont="1" applyFill="1" applyBorder="1" applyAlignment="1">
      <alignment horizontal="right"/>
    </xf>
    <xf numFmtId="167" fontId="2" fillId="4" borderId="36" xfId="0" applyNumberFormat="1" applyFont="1" applyFill="1" applyBorder="1" applyAlignment="1">
      <alignment horizontal="right"/>
    </xf>
    <xf numFmtId="167" fontId="2" fillId="0" borderId="35" xfId="0" applyNumberFormat="1" applyFont="1" applyFill="1" applyBorder="1" applyAlignment="1">
      <alignment horizontal="right"/>
    </xf>
    <xf numFmtId="167" fontId="2" fillId="4" borderId="35" xfId="0" applyNumberFormat="1" applyFont="1" applyFill="1" applyBorder="1" applyAlignment="1">
      <alignment horizontal="right"/>
    </xf>
    <xf numFmtId="167" fontId="2" fillId="4" borderId="37" xfId="0" applyNumberFormat="1" applyFont="1" applyFill="1" applyBorder="1" applyAlignment="1">
      <alignment horizontal="right"/>
    </xf>
    <xf numFmtId="167" fontId="2" fillId="4" borderId="16" xfId="0" applyNumberFormat="1" applyFont="1" applyFill="1" applyBorder="1" applyAlignment="1">
      <alignment horizontal="right"/>
    </xf>
    <xf numFmtId="167" fontId="1" fillId="12" borderId="15" xfId="0" applyNumberFormat="1" applyFont="1" applyFill="1" applyBorder="1" applyAlignment="1" applyProtection="1">
      <alignment horizontal="right"/>
      <protection locked="0"/>
    </xf>
    <xf numFmtId="167" fontId="1" fillId="12" borderId="22" xfId="0" applyNumberFormat="1" applyFont="1" applyFill="1" applyBorder="1" applyAlignment="1" applyProtection="1">
      <alignment horizontal="right"/>
      <protection locked="0"/>
    </xf>
    <xf numFmtId="167" fontId="1" fillId="9" borderId="24" xfId="0" applyNumberFormat="1" applyFont="1" applyFill="1" applyBorder="1" applyAlignment="1">
      <alignment horizontal="right"/>
    </xf>
    <xf numFmtId="167" fontId="1" fillId="9" borderId="25" xfId="0" applyNumberFormat="1" applyFont="1" applyFill="1" applyBorder="1" applyAlignment="1">
      <alignment horizontal="right"/>
    </xf>
    <xf numFmtId="167" fontId="1" fillId="10" borderId="6" xfId="0" applyNumberFormat="1" applyFont="1" applyFill="1" applyBorder="1" applyAlignment="1" applyProtection="1">
      <alignment horizontal="right"/>
    </xf>
    <xf numFmtId="167" fontId="1" fillId="0" borderId="1" xfId="0" applyNumberFormat="1" applyFont="1" applyFill="1" applyBorder="1" applyAlignment="1" applyProtection="1">
      <alignment horizontal="right"/>
    </xf>
    <xf numFmtId="167" fontId="1" fillId="0" borderId="15" xfId="0" applyNumberFormat="1" applyFont="1" applyFill="1" applyBorder="1" applyAlignment="1" applyProtection="1">
      <alignment horizontal="right"/>
    </xf>
    <xf numFmtId="167" fontId="2" fillId="0" borderId="8" xfId="0" applyNumberFormat="1" applyFont="1" applyFill="1" applyBorder="1" applyAlignment="1" applyProtection="1">
      <alignment horizontal="right"/>
    </xf>
    <xf numFmtId="0" fontId="1" fillId="0" borderId="0" xfId="0" applyFont="1" applyProtection="1"/>
    <xf numFmtId="167" fontId="2" fillId="2" borderId="8" xfId="0" applyNumberFormat="1" applyFont="1" applyFill="1" applyBorder="1" applyAlignment="1" applyProtection="1">
      <alignment horizontal="right"/>
    </xf>
    <xf numFmtId="167" fontId="1" fillId="10" borderId="0" xfId="0" applyNumberFormat="1" applyFont="1" applyFill="1" applyBorder="1" applyAlignment="1" applyProtection="1">
      <alignment horizontal="right"/>
    </xf>
    <xf numFmtId="0" fontId="1" fillId="3" borderId="24" xfId="0" applyFont="1" applyFill="1" applyBorder="1" applyAlignment="1" applyProtection="1">
      <alignment horizontal="left" vertical="center" indent="1"/>
    </xf>
    <xf numFmtId="0" fontId="1" fillId="4" borderId="25" xfId="0" applyFont="1" applyFill="1" applyBorder="1" applyAlignment="1" applyProtection="1">
      <alignment horizontal="center"/>
    </xf>
    <xf numFmtId="167" fontId="1" fillId="3" borderId="29" xfId="0" applyNumberFormat="1" applyFont="1" applyFill="1" applyBorder="1" applyAlignment="1" applyProtection="1">
      <alignment horizontal="right" vertical="center"/>
    </xf>
    <xf numFmtId="167" fontId="1" fillId="3" borderId="23" xfId="0" applyNumberFormat="1" applyFont="1" applyFill="1" applyBorder="1" applyAlignment="1" applyProtection="1">
      <alignment horizontal="right" vertical="center"/>
    </xf>
    <xf numFmtId="167" fontId="2" fillId="3" borderId="28" xfId="0" applyNumberFormat="1" applyFont="1" applyFill="1" applyBorder="1" applyAlignment="1" applyProtection="1">
      <alignment horizontal="right" vertical="center"/>
    </xf>
    <xf numFmtId="167" fontId="1" fillId="3" borderId="37" xfId="0" applyNumberFormat="1" applyFont="1" applyFill="1" applyBorder="1" applyAlignment="1" applyProtection="1">
      <alignment horizontal="right" vertical="center"/>
    </xf>
    <xf numFmtId="167" fontId="2" fillId="3" borderId="37" xfId="0" applyNumberFormat="1" applyFont="1" applyFill="1" applyBorder="1" applyAlignment="1" applyProtection="1">
      <alignment horizontal="right" vertical="center"/>
    </xf>
    <xf numFmtId="0" fontId="1" fillId="0" borderId="6" xfId="0" applyFont="1" applyFill="1" applyBorder="1" applyAlignment="1" applyProtection="1">
      <alignment horizontal="left" vertical="center" indent="2"/>
    </xf>
    <xf numFmtId="0" fontId="1" fillId="0" borderId="15" xfId="0" applyFont="1" applyFill="1" applyBorder="1" applyAlignment="1" applyProtection="1">
      <alignment horizontal="center"/>
    </xf>
    <xf numFmtId="167" fontId="1" fillId="0" borderId="5" xfId="0" applyNumberFormat="1" applyFont="1" applyFill="1" applyBorder="1" applyAlignment="1" applyProtection="1">
      <alignment horizontal="right" vertical="center"/>
    </xf>
    <xf numFmtId="167" fontId="1" fillId="0" borderId="1" xfId="0" applyNumberFormat="1" applyFont="1" applyFill="1" applyBorder="1" applyAlignment="1" applyProtection="1">
      <alignment horizontal="right" vertical="center"/>
    </xf>
    <xf numFmtId="167" fontId="1" fillId="0" borderId="3" xfId="0" applyNumberFormat="1" applyFont="1" applyFill="1" applyBorder="1" applyAlignment="1" applyProtection="1">
      <alignment horizontal="right" vertical="center"/>
    </xf>
    <xf numFmtId="167" fontId="2" fillId="6" borderId="8" xfId="0" applyNumberFormat="1" applyFont="1" applyFill="1" applyBorder="1" applyAlignment="1" applyProtection="1">
      <alignment horizontal="right" vertical="center"/>
    </xf>
    <xf numFmtId="167" fontId="1" fillId="6" borderId="5" xfId="0" applyNumberFormat="1" applyFont="1" applyFill="1" applyBorder="1" applyAlignment="1" applyProtection="1">
      <alignment horizontal="right" vertical="center"/>
    </xf>
    <xf numFmtId="167" fontId="1" fillId="6" borderId="1" xfId="0" applyNumberFormat="1" applyFont="1" applyFill="1" applyBorder="1" applyAlignment="1" applyProtection="1">
      <alignment horizontal="right" vertical="center"/>
    </xf>
    <xf numFmtId="167" fontId="1" fillId="6" borderId="3" xfId="0" applyNumberFormat="1" applyFont="1" applyFill="1" applyBorder="1" applyAlignment="1" applyProtection="1">
      <alignment horizontal="right" vertical="center"/>
    </xf>
    <xf numFmtId="167" fontId="1" fillId="6" borderId="15" xfId="0" applyNumberFormat="1" applyFont="1" applyFill="1" applyBorder="1" applyAlignment="1" applyProtection="1">
      <alignment horizontal="right" vertical="center"/>
    </xf>
    <xf numFmtId="167" fontId="2" fillId="6" borderId="16" xfId="0" applyNumberFormat="1" applyFont="1" applyFill="1" applyBorder="1" applyAlignment="1" applyProtection="1">
      <alignment horizontal="right" vertical="center"/>
    </xf>
    <xf numFmtId="0" fontId="1" fillId="3" borderId="6" xfId="0" applyFont="1" applyFill="1" applyBorder="1" applyAlignment="1" applyProtection="1">
      <alignment horizontal="left" vertical="center" indent="1"/>
    </xf>
    <xf numFmtId="0" fontId="1" fillId="4" borderId="15" xfId="0" applyFont="1" applyFill="1" applyBorder="1" applyAlignment="1" applyProtection="1">
      <alignment horizontal="center"/>
    </xf>
    <xf numFmtId="167" fontId="1" fillId="3" borderId="5" xfId="0" applyNumberFormat="1" applyFont="1" applyFill="1" applyBorder="1" applyAlignment="1" applyProtection="1">
      <alignment horizontal="right" vertical="center"/>
    </xf>
    <xf numFmtId="167" fontId="1" fillId="3" borderId="4" xfId="0" applyNumberFormat="1" applyFont="1" applyFill="1" applyBorder="1" applyAlignment="1" applyProtection="1">
      <alignment horizontal="right" vertical="center"/>
    </xf>
    <xf numFmtId="167" fontId="2" fillId="3" borderId="8" xfId="0" applyNumberFormat="1" applyFont="1" applyFill="1" applyBorder="1" applyAlignment="1" applyProtection="1">
      <alignment horizontal="right" vertical="center"/>
    </xf>
    <xf numFmtId="167" fontId="1" fillId="3" borderId="16" xfId="0" applyNumberFormat="1" applyFont="1" applyFill="1" applyBorder="1" applyAlignment="1" applyProtection="1">
      <alignment horizontal="right" vertical="center"/>
    </xf>
    <xf numFmtId="167" fontId="2" fillId="3" borderId="16" xfId="0" applyNumberFormat="1" applyFont="1" applyFill="1" applyBorder="1" applyAlignment="1" applyProtection="1">
      <alignment horizontal="right" vertical="center"/>
    </xf>
    <xf numFmtId="0" fontId="1" fillId="2" borderId="15" xfId="0" applyFont="1" applyFill="1" applyBorder="1" applyAlignment="1" applyProtection="1">
      <alignment horizontal="center" vertical="center"/>
    </xf>
    <xf numFmtId="167" fontId="1" fillId="0" borderId="5" xfId="0" applyNumberFormat="1" applyFont="1" applyBorder="1" applyAlignment="1" applyProtection="1">
      <alignment horizontal="right" vertical="center"/>
    </xf>
    <xf numFmtId="167" fontId="1" fillId="0" borderId="4" xfId="0" applyNumberFormat="1" applyFont="1" applyBorder="1" applyAlignment="1" applyProtection="1">
      <alignment horizontal="right" vertical="center"/>
    </xf>
    <xf numFmtId="167" fontId="1" fillId="6" borderId="4" xfId="0" applyNumberFormat="1" applyFont="1" applyFill="1" applyBorder="1" applyAlignment="1" applyProtection="1">
      <alignment horizontal="right" vertical="center"/>
    </xf>
    <xf numFmtId="167" fontId="1" fillId="6" borderId="16" xfId="0" applyNumberFormat="1" applyFont="1" applyFill="1" applyBorder="1" applyAlignment="1" applyProtection="1">
      <alignment horizontal="right" vertical="center"/>
    </xf>
    <xf numFmtId="0" fontId="22" fillId="0" borderId="35" xfId="0" applyFont="1" applyFill="1" applyBorder="1" applyAlignment="1" applyProtection="1">
      <alignment horizontal="left" vertical="center" wrapText="1" indent="3"/>
    </xf>
    <xf numFmtId="0" fontId="6" fillId="2" borderId="15" xfId="0" applyFont="1" applyFill="1" applyBorder="1" applyAlignment="1" applyProtection="1">
      <alignment horizontal="center" vertical="center"/>
    </xf>
    <xf numFmtId="167" fontId="6" fillId="6" borderId="5" xfId="0" applyNumberFormat="1" applyFont="1" applyFill="1" applyBorder="1" applyAlignment="1" applyProtection="1">
      <alignment horizontal="right" vertical="center"/>
    </xf>
    <xf numFmtId="167" fontId="6" fillId="6" borderId="4" xfId="0" applyNumberFormat="1" applyFont="1" applyFill="1" applyBorder="1" applyAlignment="1" applyProtection="1">
      <alignment horizontal="right" vertical="center"/>
    </xf>
    <xf numFmtId="167" fontId="6" fillId="6" borderId="8" xfId="0" applyNumberFormat="1" applyFont="1" applyFill="1" applyBorder="1" applyAlignment="1" applyProtection="1">
      <alignment horizontal="right" vertical="center"/>
    </xf>
    <xf numFmtId="167" fontId="6" fillId="6" borderId="16" xfId="0" applyNumberFormat="1" applyFont="1" applyFill="1" applyBorder="1" applyAlignment="1" applyProtection="1">
      <alignment horizontal="right" vertical="center"/>
    </xf>
    <xf numFmtId="167" fontId="6" fillId="0" borderId="5" xfId="0" applyNumberFormat="1" applyFont="1" applyBorder="1" applyAlignment="1" applyProtection="1">
      <alignment horizontal="right" vertical="center"/>
    </xf>
    <xf numFmtId="167" fontId="6" fillId="0" borderId="4" xfId="0" applyNumberFormat="1" applyFont="1" applyBorder="1" applyAlignment="1" applyProtection="1">
      <alignment horizontal="right" vertical="center"/>
    </xf>
    <xf numFmtId="0" fontId="14" fillId="0" borderId="6" xfId="0" applyFont="1" applyFill="1" applyBorder="1" applyAlignment="1" applyProtection="1">
      <alignment horizontal="left" vertical="center" indent="2"/>
    </xf>
    <xf numFmtId="0" fontId="1" fillId="0" borderId="15" xfId="0" applyFont="1" applyBorder="1" applyAlignment="1" applyProtection="1">
      <alignment horizontal="center"/>
    </xf>
    <xf numFmtId="167" fontId="1" fillId="0" borderId="1" xfId="0" applyNumberFormat="1" applyFont="1" applyBorder="1" applyAlignment="1" applyProtection="1">
      <alignment horizontal="right" vertical="center"/>
    </xf>
    <xf numFmtId="167" fontId="1" fillId="0" borderId="3" xfId="0" applyNumberFormat="1" applyFont="1" applyBorder="1" applyAlignment="1" applyProtection="1">
      <alignment horizontal="right" vertical="center"/>
    </xf>
    <xf numFmtId="167" fontId="1" fillId="0" borderId="15" xfId="0" applyNumberFormat="1" applyFont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left" vertical="center" indent="3"/>
    </xf>
    <xf numFmtId="0" fontId="6" fillId="0" borderId="15" xfId="0" applyFont="1" applyBorder="1" applyAlignment="1" applyProtection="1">
      <alignment horizontal="center"/>
    </xf>
    <xf numFmtId="167" fontId="6" fillId="0" borderId="1" xfId="0" applyNumberFormat="1" applyFont="1" applyBorder="1" applyAlignment="1" applyProtection="1">
      <alignment horizontal="right" vertical="center"/>
    </xf>
    <xf numFmtId="167" fontId="6" fillId="0" borderId="3" xfId="0" applyNumberFormat="1" applyFont="1" applyBorder="1" applyAlignment="1" applyProtection="1">
      <alignment horizontal="right" vertical="center"/>
    </xf>
    <xf numFmtId="167" fontId="6" fillId="0" borderId="16" xfId="0" applyNumberFormat="1" applyFont="1" applyBorder="1" applyAlignment="1" applyProtection="1">
      <alignment horizontal="right" vertical="center"/>
    </xf>
    <xf numFmtId="167" fontId="6" fillId="13" borderId="5" xfId="0" applyNumberFormat="1" applyFont="1" applyFill="1" applyBorder="1" applyAlignment="1" applyProtection="1">
      <alignment horizontal="right"/>
    </xf>
    <xf numFmtId="167" fontId="6" fillId="13" borderId="4" xfId="0" applyNumberFormat="1" applyFont="1" applyFill="1" applyBorder="1" applyAlignment="1" applyProtection="1">
      <alignment horizontal="right"/>
    </xf>
    <xf numFmtId="167" fontId="6" fillId="13" borderId="16" xfId="0" applyNumberFormat="1" applyFont="1" applyFill="1" applyBorder="1" applyAlignment="1" applyProtection="1">
      <alignment horizontal="right"/>
    </xf>
    <xf numFmtId="0" fontId="1" fillId="14" borderId="6" xfId="0" applyFont="1" applyFill="1" applyBorder="1" applyAlignment="1" applyProtection="1">
      <alignment horizontal="left" vertical="center"/>
    </xf>
    <xf numFmtId="0" fontId="1" fillId="14" borderId="16" xfId="0" applyFont="1" applyFill="1" applyBorder="1" applyAlignment="1" applyProtection="1">
      <alignment horizontal="center"/>
    </xf>
    <xf numFmtId="167" fontId="1" fillId="14" borderId="5" xfId="0" applyNumberFormat="1" applyFont="1" applyFill="1" applyBorder="1" applyAlignment="1" applyProtection="1">
      <alignment horizontal="right" vertical="center"/>
    </xf>
    <xf numFmtId="167" fontId="1" fillId="14" borderId="4" xfId="0" applyNumberFormat="1" applyFont="1" applyFill="1" applyBorder="1" applyAlignment="1" applyProtection="1">
      <alignment horizontal="right" vertical="center"/>
    </xf>
    <xf numFmtId="167" fontId="1" fillId="14" borderId="16" xfId="0" applyNumberFormat="1" applyFont="1" applyFill="1" applyBorder="1" applyAlignment="1" applyProtection="1">
      <alignment horizontal="right" vertical="center"/>
    </xf>
    <xf numFmtId="0" fontId="1" fillId="0" borderId="6" xfId="0" applyFont="1" applyFill="1" applyBorder="1" applyAlignment="1" applyProtection="1">
      <alignment horizontal="left" vertical="center" indent="1"/>
    </xf>
    <xf numFmtId="167" fontId="1" fillId="0" borderId="6" xfId="0" applyNumberFormat="1" applyFont="1" applyFill="1" applyBorder="1" applyAlignment="1" applyProtection="1">
      <alignment horizontal="right" vertical="center"/>
    </xf>
    <xf numFmtId="167" fontId="1" fillId="0" borderId="16" xfId="0" applyNumberFormat="1" applyFont="1" applyFill="1" applyBorder="1" applyAlignment="1" applyProtection="1">
      <alignment horizontal="right" vertical="center"/>
    </xf>
    <xf numFmtId="167" fontId="2" fillId="0" borderId="4" xfId="0" applyNumberFormat="1" applyFont="1" applyFill="1" applyBorder="1" applyAlignment="1" applyProtection="1">
      <alignment horizontal="right" vertical="center"/>
    </xf>
    <xf numFmtId="167" fontId="2" fillId="0" borderId="16" xfId="0" applyNumberFormat="1" applyFont="1" applyFill="1" applyBorder="1" applyAlignment="1" applyProtection="1">
      <alignment horizontal="right" vertical="center"/>
    </xf>
    <xf numFmtId="0" fontId="1" fillId="3" borderId="15" xfId="0" applyFont="1" applyFill="1" applyBorder="1" applyAlignment="1" applyProtection="1">
      <alignment horizontal="center"/>
    </xf>
    <xf numFmtId="167" fontId="6" fillId="5" borderId="5" xfId="0" applyNumberFormat="1" applyFont="1" applyFill="1" applyBorder="1" applyAlignment="1" applyProtection="1">
      <alignment horizontal="right" vertical="center"/>
    </xf>
    <xf numFmtId="167" fontId="6" fillId="5" borderId="16" xfId="0" applyNumberFormat="1" applyFont="1" applyFill="1" applyBorder="1" applyAlignment="1" applyProtection="1">
      <alignment horizontal="right" vertical="center"/>
    </xf>
    <xf numFmtId="167" fontId="1" fillId="0" borderId="16" xfId="0" applyNumberFormat="1" applyFont="1" applyBorder="1" applyAlignment="1" applyProtection="1">
      <alignment horizontal="right" vertical="center"/>
    </xf>
    <xf numFmtId="167" fontId="6" fillId="5" borderId="1" xfId="0" applyNumberFormat="1" applyFont="1" applyFill="1" applyBorder="1" applyAlignment="1" applyProtection="1">
      <alignment horizontal="right" vertical="center"/>
    </xf>
    <xf numFmtId="167" fontId="6" fillId="5" borderId="3" xfId="0" applyNumberFormat="1" applyFont="1" applyFill="1" applyBorder="1" applyAlignment="1" applyProtection="1">
      <alignment horizontal="right" vertical="center"/>
    </xf>
    <xf numFmtId="167" fontId="6" fillId="6" borderId="8" xfId="0" applyNumberFormat="1" applyFont="1" applyFill="1" applyBorder="1" applyAlignment="1" applyProtection="1">
      <alignment horizontal="right"/>
    </xf>
    <xf numFmtId="167" fontId="6" fillId="5" borderId="15" xfId="0" applyNumberFormat="1" applyFont="1" applyFill="1" applyBorder="1" applyAlignment="1" applyProtection="1">
      <alignment horizontal="right" vertical="center"/>
    </xf>
    <xf numFmtId="167" fontId="6" fillId="6" borderId="16" xfId="0" applyNumberFormat="1" applyFont="1" applyFill="1" applyBorder="1" applyAlignment="1" applyProtection="1">
      <alignment horizontal="right"/>
    </xf>
    <xf numFmtId="167" fontId="1" fillId="6" borderId="8" xfId="0" applyNumberFormat="1" applyFont="1" applyFill="1" applyBorder="1" applyAlignment="1" applyProtection="1">
      <alignment horizontal="right" vertical="center"/>
    </xf>
    <xf numFmtId="0" fontId="1" fillId="14" borderId="15" xfId="0" applyFont="1" applyFill="1" applyBorder="1" applyAlignment="1" applyProtection="1">
      <alignment horizontal="center"/>
    </xf>
    <xf numFmtId="167" fontId="1" fillId="14" borderId="6" xfId="0" applyNumberFormat="1" applyFont="1" applyFill="1" applyBorder="1" applyAlignment="1" applyProtection="1">
      <alignment horizontal="right" vertical="center"/>
    </xf>
    <xf numFmtId="167" fontId="2" fillId="14" borderId="4" xfId="0" applyNumberFormat="1" applyFont="1" applyFill="1" applyBorder="1" applyAlignment="1" applyProtection="1">
      <alignment horizontal="right" vertical="center"/>
    </xf>
    <xf numFmtId="167" fontId="2" fillId="14" borderId="16" xfId="0" applyNumberFormat="1" applyFont="1" applyFill="1" applyBorder="1" applyAlignment="1" applyProtection="1">
      <alignment horizontal="right" vertical="center"/>
    </xf>
    <xf numFmtId="167" fontId="1" fillId="0" borderId="6" xfId="0" applyNumberFormat="1" applyFont="1" applyBorder="1" applyAlignment="1" applyProtection="1">
      <alignment horizontal="right" vertical="center"/>
    </xf>
    <xf numFmtId="167" fontId="2" fillId="0" borderId="4" xfId="0" applyNumberFormat="1" applyFont="1" applyBorder="1" applyAlignment="1" applyProtection="1">
      <alignment horizontal="right" vertical="center"/>
    </xf>
    <xf numFmtId="167" fontId="2" fillId="0" borderId="16" xfId="0" applyNumberFormat="1" applyFont="1" applyBorder="1" applyAlignment="1" applyProtection="1">
      <alignment horizontal="right" vertical="center"/>
    </xf>
    <xf numFmtId="0" fontId="1" fillId="0" borderId="17" xfId="0" applyFont="1" applyFill="1" applyBorder="1" applyAlignment="1" applyProtection="1">
      <alignment horizontal="left" vertical="center" indent="1"/>
    </xf>
    <xf numFmtId="0" fontId="1" fillId="0" borderId="22" xfId="0" applyFont="1" applyBorder="1" applyAlignment="1" applyProtection="1">
      <alignment horizontal="center"/>
    </xf>
    <xf numFmtId="167" fontId="1" fillId="0" borderId="42" xfId="0" applyNumberFormat="1" applyFont="1" applyBorder="1" applyAlignment="1" applyProtection="1">
      <alignment horizontal="right" vertical="center"/>
    </xf>
    <xf numFmtId="167" fontId="1" fillId="0" borderId="43" xfId="0" applyNumberFormat="1" applyFont="1" applyBorder="1" applyAlignment="1" applyProtection="1">
      <alignment horizontal="right" vertical="center"/>
    </xf>
    <xf numFmtId="167" fontId="1" fillId="0" borderId="44" xfId="0" applyNumberFormat="1" applyFont="1" applyBorder="1" applyAlignment="1" applyProtection="1">
      <alignment horizontal="right" vertical="center"/>
    </xf>
    <xf numFmtId="167" fontId="2" fillId="0" borderId="41" xfId="0" applyNumberFormat="1" applyFont="1" applyBorder="1" applyAlignment="1" applyProtection="1">
      <alignment horizontal="right" vertical="center"/>
    </xf>
    <xf numFmtId="167" fontId="2" fillId="0" borderId="62" xfId="0" applyNumberFormat="1" applyFont="1" applyBorder="1" applyAlignment="1" applyProtection="1">
      <alignment horizontal="right" vertical="center"/>
    </xf>
    <xf numFmtId="167" fontId="1" fillId="0" borderId="63" xfId="0" applyNumberFormat="1" applyFont="1" applyBorder="1" applyAlignment="1" applyProtection="1">
      <alignment horizontal="right" vertical="center"/>
    </xf>
    <xf numFmtId="164" fontId="2" fillId="0" borderId="8" xfId="0" applyNumberFormat="1" applyFont="1" applyBorder="1" applyAlignment="1" applyProtection="1">
      <alignment horizontal="right" vertical="center"/>
    </xf>
    <xf numFmtId="164" fontId="1" fillId="0" borderId="6" xfId="0" applyNumberFormat="1" applyFont="1" applyBorder="1" applyAlignment="1" applyProtection="1">
      <alignment horizontal="right" vertical="center"/>
    </xf>
    <xf numFmtId="164" fontId="1" fillId="0" borderId="5" xfId="0" applyNumberFormat="1" applyFont="1" applyBorder="1" applyAlignment="1" applyProtection="1">
      <alignment horizontal="right" vertical="center"/>
    </xf>
    <xf numFmtId="164" fontId="1" fillId="0" borderId="4" xfId="0" applyNumberFormat="1" applyFont="1" applyBorder="1" applyAlignment="1" applyProtection="1">
      <alignment horizontal="right" vertical="center"/>
    </xf>
    <xf numFmtId="164" fontId="1" fillId="0" borderId="29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1" fillId="0" borderId="2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/>
    </xf>
    <xf numFmtId="164" fontId="1" fillId="0" borderId="21" xfId="0" applyNumberFormat="1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0" fontId="6" fillId="0" borderId="25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164" fontId="6" fillId="0" borderId="6" xfId="0" applyNumberFormat="1" applyFont="1" applyFill="1" applyBorder="1" applyAlignment="1">
      <alignment horizontal="right" vertical="center"/>
    </xf>
    <xf numFmtId="164" fontId="6" fillId="0" borderId="5" xfId="0" applyNumberFormat="1" applyFont="1" applyFill="1" applyBorder="1" applyAlignment="1">
      <alignment horizontal="right" vertical="center"/>
    </xf>
    <xf numFmtId="164" fontId="6" fillId="0" borderId="16" xfId="0" applyNumberFormat="1" applyFont="1" applyFill="1" applyBorder="1" applyAlignment="1">
      <alignment horizontal="right" vertical="center"/>
    </xf>
    <xf numFmtId="164" fontId="6" fillId="0" borderId="4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/>
    </xf>
    <xf numFmtId="164" fontId="6" fillId="0" borderId="15" xfId="0" applyNumberFormat="1" applyFont="1" applyFill="1" applyBorder="1" applyAlignment="1">
      <alignment horizontal="right" vertical="center"/>
    </xf>
    <xf numFmtId="167" fontId="1" fillId="22" borderId="1" xfId="0" applyNumberFormat="1" applyFont="1" applyFill="1" applyBorder="1" applyAlignment="1" applyProtection="1">
      <alignment horizontal="right"/>
      <protection locked="0"/>
    </xf>
    <xf numFmtId="171" fontId="8" fillId="0" borderId="6" xfId="1" applyNumberFormat="1" applyFont="1" applyBorder="1" applyAlignment="1">
      <alignment horizontal="right" vertical="center"/>
    </xf>
    <xf numFmtId="171" fontId="8" fillId="0" borderId="1" xfId="1" applyNumberFormat="1" applyFont="1" applyBorder="1" applyAlignment="1">
      <alignment horizontal="right" vertical="center"/>
    </xf>
    <xf numFmtId="171" fontId="8" fillId="0" borderId="15" xfId="1" applyNumberFormat="1" applyFont="1" applyBorder="1" applyAlignment="1">
      <alignment horizontal="right" vertical="center"/>
    </xf>
    <xf numFmtId="171" fontId="8" fillId="0" borderId="57" xfId="1" applyNumberFormat="1" applyFont="1" applyBorder="1" applyAlignment="1">
      <alignment horizontal="right" vertical="center"/>
    </xf>
    <xf numFmtId="171" fontId="8" fillId="0" borderId="58" xfId="1" applyNumberFormat="1" applyFont="1" applyBorder="1" applyAlignment="1">
      <alignment horizontal="right" vertical="center"/>
    </xf>
    <xf numFmtId="171" fontId="8" fillId="0" borderId="68" xfId="1" applyNumberFormat="1" applyFont="1" applyBorder="1" applyAlignment="1">
      <alignment horizontal="right" vertical="center"/>
    </xf>
    <xf numFmtId="171" fontId="8" fillId="0" borderId="24" xfId="1" applyNumberFormat="1" applyFont="1" applyBorder="1" applyAlignment="1">
      <alignment horizontal="right" vertical="center"/>
    </xf>
    <xf numFmtId="171" fontId="8" fillId="0" borderId="7" xfId="1" applyNumberFormat="1" applyFont="1" applyBorder="1" applyAlignment="1">
      <alignment horizontal="right" vertical="center"/>
    </xf>
    <xf numFmtId="171" fontId="8" fillId="0" borderId="25" xfId="1" applyNumberFormat="1" applyFont="1" applyBorder="1" applyAlignment="1">
      <alignment horizontal="right" vertical="center"/>
    </xf>
    <xf numFmtId="171" fontId="8" fillId="0" borderId="17" xfId="1" applyNumberFormat="1" applyFont="1" applyBorder="1" applyAlignment="1">
      <alignment horizontal="right" vertical="center"/>
    </xf>
    <xf numFmtId="171" fontId="8" fillId="0" borderId="21" xfId="1" applyNumberFormat="1" applyFont="1" applyBorder="1" applyAlignment="1">
      <alignment horizontal="right" vertical="center"/>
    </xf>
    <xf numFmtId="171" fontId="8" fillId="0" borderId="22" xfId="1" applyNumberFormat="1" applyFont="1" applyBorder="1" applyAlignment="1">
      <alignment horizontal="right" vertical="center"/>
    </xf>
    <xf numFmtId="171" fontId="8" fillId="0" borderId="46" xfId="1" applyNumberFormat="1" applyFont="1" applyBorder="1" applyAlignment="1">
      <alignment horizontal="right" vertical="center"/>
    </xf>
    <xf numFmtId="165" fontId="16" fillId="0" borderId="30" xfId="1" applyFont="1" applyBorder="1" applyAlignment="1">
      <alignment horizontal="center" vertical="center" wrapText="1"/>
    </xf>
    <xf numFmtId="171" fontId="16" fillId="0" borderId="50" xfId="1" applyNumberFormat="1" applyFont="1" applyBorder="1" applyAlignment="1">
      <alignment horizontal="right" vertical="center"/>
    </xf>
    <xf numFmtId="171" fontId="8" fillId="0" borderId="9" xfId="1" applyNumberFormat="1" applyFont="1" applyBorder="1" applyAlignment="1">
      <alignment horizontal="right" vertical="center"/>
    </xf>
    <xf numFmtId="171" fontId="8" fillId="0" borderId="13" xfId="1" applyNumberFormat="1" applyFont="1" applyBorder="1" applyAlignment="1">
      <alignment horizontal="right" vertical="center"/>
    </xf>
    <xf numFmtId="171" fontId="8" fillId="0" borderId="14" xfId="1" applyNumberFormat="1" applyFont="1" applyBorder="1" applyAlignment="1">
      <alignment horizontal="right" vertical="center"/>
    </xf>
    <xf numFmtId="171" fontId="16" fillId="0" borderId="11" xfId="1" applyNumberFormat="1" applyFont="1" applyBorder="1" applyAlignment="1">
      <alignment horizontal="right" vertical="center"/>
    </xf>
    <xf numFmtId="0" fontId="6" fillId="0" borderId="35" xfId="0" applyFont="1" applyFill="1" applyBorder="1" applyAlignment="1">
      <alignment horizontal="left" vertical="center" indent="3"/>
    </xf>
    <xf numFmtId="0" fontId="6" fillId="0" borderId="5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7" fontId="1" fillId="14" borderId="1" xfId="0" applyNumberFormat="1" applyFont="1" applyFill="1" applyBorder="1" applyAlignment="1" applyProtection="1">
      <alignment horizontal="right" vertical="center"/>
    </xf>
    <xf numFmtId="167" fontId="1" fillId="14" borderId="15" xfId="0" applyNumberFormat="1" applyFont="1" applyFill="1" applyBorder="1" applyAlignment="1" applyProtection="1">
      <alignment horizontal="right" vertical="center"/>
    </xf>
    <xf numFmtId="167" fontId="2" fillId="14" borderId="6" xfId="0" applyNumberFormat="1" applyFont="1" applyFill="1" applyBorder="1" applyAlignment="1" applyProtection="1">
      <alignment horizontal="right" vertical="center"/>
    </xf>
    <xf numFmtId="167" fontId="2" fillId="0" borderId="6" xfId="0" applyNumberFormat="1" applyFont="1" applyBorder="1" applyAlignment="1" applyProtection="1">
      <alignment horizontal="right" vertical="center"/>
    </xf>
    <xf numFmtId="167" fontId="2" fillId="3" borderId="35" xfId="0" applyNumberFormat="1" applyFont="1" applyFill="1" applyBorder="1" applyAlignment="1">
      <alignment vertical="center"/>
    </xf>
    <xf numFmtId="167" fontId="2" fillId="3" borderId="4" xfId="0" applyNumberFormat="1" applyFont="1" applyFill="1" applyBorder="1" applyAlignment="1">
      <alignment vertical="center"/>
    </xf>
    <xf numFmtId="167" fontId="2" fillId="3" borderId="16" xfId="0" applyNumberFormat="1" applyFont="1" applyFill="1" applyBorder="1" applyAlignment="1">
      <alignment vertical="center"/>
    </xf>
    <xf numFmtId="0" fontId="5" fillId="0" borderId="19" xfId="0" applyNumberFormat="1" applyFont="1" applyBorder="1" applyAlignment="1">
      <alignment horizontal="right"/>
    </xf>
    <xf numFmtId="167" fontId="5" fillId="20" borderId="17" xfId="0" applyNumberFormat="1" applyFont="1" applyFill="1" applyBorder="1" applyAlignment="1">
      <alignment horizontal="right"/>
    </xf>
    <xf numFmtId="167" fontId="5" fillId="20" borderId="21" xfId="0" applyNumberFormat="1" applyFont="1" applyFill="1" applyBorder="1" applyAlignment="1">
      <alignment horizontal="right"/>
    </xf>
    <xf numFmtId="167" fontId="5" fillId="20" borderId="22" xfId="0" applyNumberFormat="1" applyFont="1" applyFill="1" applyBorder="1" applyAlignment="1">
      <alignment horizontal="right"/>
    </xf>
    <xf numFmtId="169" fontId="14" fillId="23" borderId="1" xfId="0" applyNumberFormat="1" applyFont="1" applyFill="1" applyBorder="1"/>
    <xf numFmtId="164" fontId="6" fillId="24" borderId="6" xfId="0" applyNumberFormat="1" applyFont="1" applyFill="1" applyBorder="1" applyAlignment="1" applyProtection="1">
      <alignment horizontal="right" vertical="center"/>
      <protection locked="0"/>
    </xf>
    <xf numFmtId="164" fontId="6" fillId="24" borderId="5" xfId="0" applyNumberFormat="1" applyFont="1" applyFill="1" applyBorder="1" applyAlignment="1" applyProtection="1">
      <alignment horizontal="right" vertical="center"/>
      <protection locked="0"/>
    </xf>
    <xf numFmtId="164" fontId="6" fillId="24" borderId="16" xfId="0" applyNumberFormat="1" applyFont="1" applyFill="1" applyBorder="1" applyAlignment="1" applyProtection="1">
      <alignment horizontal="right" vertical="center"/>
      <protection locked="0"/>
    </xf>
    <xf numFmtId="164" fontId="6" fillId="24" borderId="1" xfId="0" applyNumberFormat="1" applyFont="1" applyFill="1" applyBorder="1" applyAlignment="1" applyProtection="1">
      <alignment horizontal="right" vertical="center"/>
      <protection locked="0"/>
    </xf>
    <xf numFmtId="164" fontId="6" fillId="24" borderId="3" xfId="0" applyNumberFormat="1" applyFont="1" applyFill="1" applyBorder="1" applyAlignment="1" applyProtection="1">
      <alignment horizontal="right" vertical="center"/>
      <protection locked="0"/>
    </xf>
    <xf numFmtId="164" fontId="6" fillId="24" borderId="15" xfId="0" applyNumberFormat="1" applyFont="1" applyFill="1" applyBorder="1" applyAlignment="1" applyProtection="1">
      <alignment horizontal="right" vertical="center"/>
      <protection locked="0"/>
    </xf>
    <xf numFmtId="167" fontId="1" fillId="22" borderId="6" xfId="0" applyNumberFormat="1" applyFont="1" applyFill="1" applyBorder="1" applyAlignment="1" applyProtection="1">
      <alignment horizontal="right"/>
      <protection locked="0"/>
    </xf>
    <xf numFmtId="14" fontId="19" fillId="0" borderId="0" xfId="0" applyNumberFormat="1" applyFont="1"/>
    <xf numFmtId="166" fontId="5" fillId="0" borderId="20" xfId="0" applyNumberFormat="1" applyFont="1" applyBorder="1" applyAlignment="1" applyProtection="1">
      <alignment horizontal="center" vertical="center" wrapText="1"/>
      <protection hidden="1"/>
    </xf>
    <xf numFmtId="166" fontId="5" fillId="0" borderId="21" xfId="0" applyNumberFormat="1" applyFont="1" applyBorder="1" applyAlignment="1" applyProtection="1">
      <alignment horizontal="center" vertical="center" wrapText="1"/>
      <protection hidden="1"/>
    </xf>
    <xf numFmtId="166" fontId="5" fillId="0" borderId="18" xfId="0" applyNumberFormat="1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10" fontId="13" fillId="0" borderId="30" xfId="0" applyNumberFormat="1" applyFont="1" applyBorder="1" applyAlignment="1" applyProtection="1">
      <alignment horizontal="center" vertical="center" wrapText="1"/>
      <protection hidden="1"/>
    </xf>
    <xf numFmtId="10" fontId="13" fillId="0" borderId="31" xfId="0" applyNumberFormat="1" applyFont="1" applyBorder="1" applyAlignment="1" applyProtection="1">
      <alignment horizontal="center" vertical="center" wrapText="1"/>
      <protection hidden="1"/>
    </xf>
    <xf numFmtId="10" fontId="13" fillId="0" borderId="32" xfId="0" applyNumberFormat="1" applyFont="1" applyBorder="1" applyAlignment="1" applyProtection="1">
      <alignment horizontal="center" vertical="center" wrapText="1"/>
      <protection hidden="1"/>
    </xf>
    <xf numFmtId="10" fontId="13" fillId="0" borderId="33" xfId="0" applyNumberFormat="1" applyFont="1" applyBorder="1" applyAlignment="1" applyProtection="1">
      <alignment horizontal="center" vertical="center" wrapText="1"/>
      <protection hidden="1"/>
    </xf>
    <xf numFmtId="164" fontId="25" fillId="0" borderId="66" xfId="0" applyNumberFormat="1" applyFont="1" applyBorder="1" applyAlignment="1" applyProtection="1">
      <alignment horizontal="center"/>
      <protection hidden="1"/>
    </xf>
    <xf numFmtId="0" fontId="26" fillId="0" borderId="33" xfId="0" applyFont="1" applyBorder="1" applyAlignment="1" applyProtection="1">
      <alignment horizontal="center" vertical="center"/>
      <protection hidden="1"/>
    </xf>
    <xf numFmtId="0" fontId="26" fillId="0" borderId="31" xfId="0" applyFont="1" applyBorder="1" applyAlignment="1" applyProtection="1">
      <alignment horizontal="center" vertical="center"/>
      <protection hidden="1"/>
    </xf>
    <xf numFmtId="0" fontId="26" fillId="0" borderId="49" xfId="0" applyFont="1" applyBorder="1" applyAlignment="1" applyProtection="1">
      <alignment horizontal="center" vertical="center"/>
      <protection hidden="1"/>
    </xf>
    <xf numFmtId="164" fontId="25" fillId="0" borderId="65" xfId="0" applyNumberFormat="1" applyFont="1" applyBorder="1" applyAlignment="1" applyProtection="1">
      <alignment horizontal="center"/>
      <protection hidden="1"/>
    </xf>
    <xf numFmtId="0" fontId="26" fillId="0" borderId="32" xfId="0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 applyProtection="1">
      <alignment horizontal="center" vertical="center"/>
      <protection hidden="1"/>
    </xf>
    <xf numFmtId="0" fontId="26" fillId="0" borderId="21" xfId="0" applyFont="1" applyBorder="1" applyAlignment="1" applyProtection="1">
      <alignment horizontal="center" vertical="center"/>
      <protection hidden="1"/>
    </xf>
    <xf numFmtId="0" fontId="26" fillId="0" borderId="22" xfId="0" applyFont="1" applyBorder="1" applyAlignment="1" applyProtection="1">
      <alignment horizontal="center" vertical="center"/>
      <protection hidden="1"/>
    </xf>
    <xf numFmtId="0" fontId="26" fillId="0" borderId="18" xfId="0" applyFont="1" applyBorder="1" applyAlignment="1" applyProtection="1">
      <alignment horizontal="center" vertical="center"/>
      <protection hidden="1"/>
    </xf>
    <xf numFmtId="0" fontId="26" fillId="0" borderId="20" xfId="0" applyFont="1" applyBorder="1" applyAlignment="1" applyProtection="1">
      <alignment horizontal="center" vertical="center"/>
      <protection hidden="1"/>
    </xf>
    <xf numFmtId="166" fontId="26" fillId="25" borderId="17" xfId="0" applyNumberFormat="1" applyFont="1" applyFill="1" applyBorder="1" applyAlignment="1" applyProtection="1">
      <alignment horizontal="center" vertical="center"/>
      <protection hidden="1"/>
    </xf>
    <xf numFmtId="166" fontId="26" fillId="25" borderId="21" xfId="0" applyNumberFormat="1" applyFont="1" applyFill="1" applyBorder="1" applyAlignment="1" applyProtection="1">
      <alignment horizontal="center" vertical="center"/>
      <protection hidden="1"/>
    </xf>
    <xf numFmtId="166" fontId="26" fillId="25" borderId="22" xfId="0" applyNumberFormat="1" applyFont="1" applyFill="1" applyBorder="1" applyAlignment="1" applyProtection="1">
      <alignment horizontal="center" vertical="center"/>
      <protection hidden="1"/>
    </xf>
    <xf numFmtId="0" fontId="17" fillId="0" borderId="0" xfId="4"/>
    <xf numFmtId="0" fontId="35" fillId="0" borderId="0" xfId="4" applyNumberFormat="1" applyFont="1" applyBorder="1" applyAlignment="1">
      <alignment horizontal="left" wrapText="1"/>
    </xf>
    <xf numFmtId="0" fontId="0" fillId="0" borderId="0" xfId="0" applyProtection="1">
      <protection hidden="1"/>
    </xf>
    <xf numFmtId="0" fontId="36" fillId="0" borderId="0" xfId="0" applyFont="1" applyProtection="1">
      <protection hidden="1"/>
    </xf>
    <xf numFmtId="164" fontId="14" fillId="3" borderId="70" xfId="4" applyNumberFormat="1" applyFont="1" applyFill="1" applyBorder="1" applyAlignment="1">
      <alignment horizontal="left" vertical="center"/>
    </xf>
    <xf numFmtId="164" fontId="14" fillId="3" borderId="71" xfId="4" applyNumberFormat="1" applyFont="1" applyFill="1" applyBorder="1" applyAlignment="1">
      <alignment horizontal="left" vertical="center"/>
    </xf>
    <xf numFmtId="164" fontId="14" fillId="14" borderId="71" xfId="4" applyNumberFormat="1" applyFont="1" applyFill="1" applyBorder="1" applyAlignment="1">
      <alignment horizontal="left" vertical="center"/>
    </xf>
    <xf numFmtId="49" fontId="14" fillId="14" borderId="72" xfId="4" applyNumberFormat="1" applyFont="1" applyFill="1" applyBorder="1" applyAlignment="1" applyProtection="1">
      <alignment horizontal="left" vertical="center" wrapText="1"/>
      <protection locked="0"/>
    </xf>
    <xf numFmtId="164" fontId="14" fillId="3" borderId="73" xfId="4" applyNumberFormat="1" applyFont="1" applyFill="1" applyBorder="1" applyAlignment="1">
      <alignment horizontal="left" vertical="center"/>
    </xf>
    <xf numFmtId="164" fontId="14" fillId="3" borderId="74" xfId="4" applyNumberFormat="1" applyFont="1" applyFill="1" applyBorder="1" applyAlignment="1">
      <alignment horizontal="left" vertical="center"/>
    </xf>
    <xf numFmtId="49" fontId="14" fillId="3" borderId="75" xfId="4" applyNumberFormat="1" applyFont="1" applyFill="1" applyBorder="1" applyAlignment="1" applyProtection="1">
      <alignment horizontal="left" vertical="center" wrapText="1"/>
      <protection locked="0"/>
    </xf>
    <xf numFmtId="0" fontId="1" fillId="14" borderId="70" xfId="0" applyFont="1" applyFill="1" applyBorder="1" applyAlignment="1">
      <alignment horizontal="left" wrapText="1" indent="2"/>
    </xf>
    <xf numFmtId="0" fontId="13" fillId="0" borderId="50" xfId="4" applyNumberFormat="1" applyFont="1" applyBorder="1" applyAlignment="1" applyProtection="1">
      <alignment horizontal="center" vertical="center" wrapText="1"/>
      <protection hidden="1"/>
    </xf>
    <xf numFmtId="0" fontId="13" fillId="0" borderId="76" xfId="4" applyNumberFormat="1" applyFont="1" applyBorder="1" applyAlignment="1" applyProtection="1">
      <alignment horizontal="center" vertical="center" wrapText="1"/>
      <protection hidden="1"/>
    </xf>
    <xf numFmtId="164" fontId="14" fillId="3" borderId="9" xfId="4" applyNumberFormat="1" applyFont="1" applyFill="1" applyBorder="1" applyAlignment="1">
      <alignment horizontal="left" vertical="center"/>
    </xf>
    <xf numFmtId="164" fontId="14" fillId="3" borderId="13" xfId="4" applyNumberFormat="1" applyFont="1" applyFill="1" applyBorder="1" applyAlignment="1">
      <alignment horizontal="left" vertical="center"/>
    </xf>
    <xf numFmtId="164" fontId="14" fillId="3" borderId="14" xfId="4" applyNumberFormat="1" applyFont="1" applyFill="1" applyBorder="1" applyAlignment="1" applyProtection="1">
      <alignment horizontal="left" vertical="center"/>
      <protection locked="0"/>
    </xf>
    <xf numFmtId="164" fontId="14" fillId="3" borderId="72" xfId="4" applyNumberFormat="1" applyFont="1" applyFill="1" applyBorder="1" applyAlignment="1" applyProtection="1">
      <alignment horizontal="left" vertical="center"/>
      <protection locked="0"/>
    </xf>
    <xf numFmtId="164" fontId="6" fillId="26" borderId="8" xfId="0" applyNumberFormat="1" applyFont="1" applyFill="1" applyBorder="1" applyAlignment="1" applyProtection="1">
      <alignment horizontal="right" vertical="center"/>
      <protection locked="0"/>
    </xf>
    <xf numFmtId="164" fontId="25" fillId="0" borderId="9" xfId="0" applyNumberFormat="1" applyFont="1" applyBorder="1" applyAlignment="1" applyProtection="1">
      <alignment horizontal="center" vertical="center"/>
      <protection hidden="1"/>
    </xf>
    <xf numFmtId="0" fontId="25" fillId="0" borderId="13" xfId="0" applyFont="1" applyBorder="1" applyAlignment="1" applyProtection="1">
      <alignment horizontal="center" vertical="center"/>
      <protection hidden="1"/>
    </xf>
    <xf numFmtId="0" fontId="25" fillId="0" borderId="14" xfId="0" applyFont="1" applyBorder="1" applyAlignment="1" applyProtection="1">
      <alignment horizontal="center" vertical="center"/>
      <protection hidden="1"/>
    </xf>
    <xf numFmtId="0" fontId="25" fillId="0" borderId="69" xfId="0" applyFont="1" applyBorder="1" applyAlignment="1" applyProtection="1">
      <alignment horizontal="center" vertical="center"/>
      <protection hidden="1"/>
    </xf>
    <xf numFmtId="0" fontId="25" fillId="0" borderId="39" xfId="0" applyFont="1" applyBorder="1" applyAlignment="1" applyProtection="1">
      <alignment horizontal="center" vertical="center"/>
      <protection hidden="1"/>
    </xf>
    <xf numFmtId="0" fontId="2" fillId="0" borderId="3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64" fontId="25" fillId="0" borderId="50" xfId="0" applyNumberFormat="1" applyFont="1" applyBorder="1" applyAlignment="1" applyProtection="1">
      <alignment horizontal="center" vertical="center"/>
      <protection hidden="1"/>
    </xf>
    <xf numFmtId="164" fontId="25" fillId="0" borderId="64" xfId="0" applyNumberFormat="1" applyFont="1" applyBorder="1" applyAlignment="1" applyProtection="1">
      <alignment horizontal="center" vertical="center"/>
      <protection hidden="1"/>
    </xf>
    <xf numFmtId="0" fontId="25" fillId="0" borderId="34" xfId="0" applyFont="1" applyBorder="1" applyAlignment="1" applyProtection="1">
      <alignment horizontal="center" vertical="center"/>
      <protection hidden="1"/>
    </xf>
    <xf numFmtId="0" fontId="25" fillId="0" borderId="61" xfId="0" applyFont="1" applyBorder="1" applyAlignment="1" applyProtection="1">
      <alignment horizontal="center" vertical="center"/>
      <protection hidden="1"/>
    </xf>
    <xf numFmtId="0" fontId="25" fillId="0" borderId="9" xfId="0" applyFont="1" applyBorder="1" applyAlignment="1" applyProtection="1">
      <alignment horizontal="center" vertical="center"/>
      <protection hidden="1"/>
    </xf>
    <xf numFmtId="0" fontId="25" fillId="0" borderId="10" xfId="0" applyFont="1" applyBorder="1" applyAlignment="1" applyProtection="1">
      <alignment horizontal="center" vertical="center"/>
      <protection hidden="1"/>
    </xf>
    <xf numFmtId="0" fontId="25" fillId="0" borderId="11" xfId="0" applyFont="1" applyBorder="1" applyAlignment="1" applyProtection="1">
      <alignment horizontal="center" vertical="center"/>
      <protection hidden="1"/>
    </xf>
    <xf numFmtId="0" fontId="25" fillId="0" borderId="19" xfId="0" applyFont="1" applyBorder="1" applyAlignment="1" applyProtection="1">
      <alignment horizontal="center" vertical="center"/>
      <protection hidden="1"/>
    </xf>
    <xf numFmtId="0" fontId="2" fillId="0" borderId="4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5" fillId="0" borderId="40" xfId="0" applyFont="1" applyBorder="1" applyAlignment="1" applyProtection="1">
      <alignment horizontal="center" vertical="center"/>
      <protection hidden="1"/>
    </xf>
    <xf numFmtId="0" fontId="25" fillId="0" borderId="12" xfId="0" applyFont="1" applyBorder="1" applyAlignment="1" applyProtection="1">
      <alignment horizontal="center" vertical="center"/>
      <protection hidden="1"/>
    </xf>
    <xf numFmtId="0" fontId="16" fillId="0" borderId="0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5" fillId="6" borderId="34" xfId="0" applyFont="1" applyFill="1" applyBorder="1" applyAlignment="1" applyProtection="1">
      <alignment horizontal="center" vertical="center"/>
      <protection hidden="1"/>
    </xf>
    <xf numFmtId="0" fontId="25" fillId="6" borderId="69" xfId="0" applyFont="1" applyFill="1" applyBorder="1" applyAlignment="1" applyProtection="1">
      <alignment horizontal="center" vertical="center"/>
      <protection hidden="1"/>
    </xf>
    <xf numFmtId="0" fontId="25" fillId="6" borderId="61" xfId="0" applyFont="1" applyFill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6" borderId="11" xfId="0" applyFont="1" applyFill="1" applyBorder="1" applyAlignment="1" applyProtection="1">
      <alignment horizontal="center" vertical="center"/>
      <protection hidden="1"/>
    </xf>
    <xf numFmtId="0" fontId="2" fillId="6" borderId="19" xfId="0" applyFont="1" applyFill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15" fillId="0" borderId="50" xfId="0" applyNumberFormat="1" applyFont="1" applyBorder="1" applyAlignment="1" applyProtection="1">
      <alignment horizontal="center" vertical="center" wrapText="1"/>
      <protection hidden="1"/>
    </xf>
    <xf numFmtId="0" fontId="15" fillId="0" borderId="64" xfId="0" applyNumberFormat="1" applyFont="1" applyBorder="1" applyAlignment="1" applyProtection="1">
      <alignment horizontal="center" vertical="center" wrapText="1"/>
      <protection hidden="1"/>
    </xf>
    <xf numFmtId="0" fontId="15" fillId="0" borderId="12" xfId="0" applyNumberFormat="1" applyFont="1" applyBorder="1" applyAlignment="1" applyProtection="1">
      <alignment horizontal="center" vertical="center" wrapText="1"/>
      <protection hidden="1"/>
    </xf>
    <xf numFmtId="0" fontId="15" fillId="0" borderId="13" xfId="0" applyNumberFormat="1" applyFont="1" applyBorder="1" applyAlignment="1" applyProtection="1">
      <alignment horizontal="center" vertical="center" wrapText="1"/>
      <protection hidden="1"/>
    </xf>
    <xf numFmtId="0" fontId="15" fillId="0" borderId="10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50" xfId="0" applyNumberFormat="1" applyFont="1" applyBorder="1" applyAlignment="1">
      <alignment horizontal="center" vertical="center" wrapText="1"/>
    </xf>
    <xf numFmtId="0" fontId="5" fillId="0" borderId="64" xfId="0" applyNumberFormat="1" applyFont="1" applyBorder="1" applyAlignment="1">
      <alignment horizontal="center" vertical="center" wrapText="1"/>
    </xf>
    <xf numFmtId="0" fontId="34" fillId="0" borderId="0" xfId="4" applyNumberFormat="1" applyFont="1" applyAlignment="1">
      <alignment horizontal="center"/>
    </xf>
  </cellXfs>
  <cellStyles count="5">
    <cellStyle name="Обычный" xfId="0" builtinId="0"/>
    <cellStyle name="Обычный 2" xfId="3"/>
    <cellStyle name="Обычный_4. Комментарии" xfId="4"/>
    <cellStyle name="Пояснение" xfId="2" builtinId="53" customBuiltin="1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5C"/>
      <rgbColor rgb="FF808000"/>
      <rgbColor rgb="FF800080"/>
      <rgbColor rgb="FF008080"/>
      <rgbColor rgb="FFBFBFC0"/>
      <rgbColor rgb="FF808080"/>
      <rgbColor rgb="FF8EB4E3"/>
      <rgbColor rgb="FF993366"/>
      <rgbColor rgb="FFEBF1DE"/>
      <rgbColor rgb="FFDCE6F2"/>
      <rgbColor rgb="FF660066"/>
      <rgbColor rgb="FFFF8080"/>
      <rgbColor rgb="FF0066CC"/>
      <rgbColor rgb="FFB9CDE5"/>
      <rgbColor rgb="FF000080"/>
      <rgbColor rgb="FFFF00FF"/>
      <rgbColor rgb="FFD9D416"/>
      <rgbColor rgb="FF00FFFF"/>
      <rgbColor rgb="FF800080"/>
      <rgbColor rgb="FF800000"/>
      <rgbColor rgb="FF008080"/>
      <rgbColor rgb="FF0000FF"/>
      <rgbColor rgb="FF00B0F0"/>
      <rgbColor rgb="FFDFDFE0"/>
      <rgbColor rgb="FFCBE4E5"/>
      <rgbColor rgb="FFF2DCDB"/>
      <rgbColor rgb="FF93CDDD"/>
      <rgbColor rgb="FFB7DEE8"/>
      <rgbColor rgb="FFACC8BD"/>
      <rgbColor rgb="FFFCD5B5"/>
      <rgbColor rgb="FF3366FF"/>
      <rgbColor rgb="FF33CCCC"/>
      <rgbColor rgb="FF92D050"/>
      <rgbColor rgb="FFFFC000"/>
      <rgbColor rgb="FFFF9900"/>
      <rgbColor rgb="FFE46C0A"/>
      <rgbColor rgb="FF666699"/>
      <rgbColor rgb="FFA0A0A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D7EE"/>
      <color rgb="FFB9CDE5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845820</xdr:colOff>
      <xdr:row>5</xdr:row>
      <xdr:rowOff>0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xmlns="" id="{00000000-0008-0000-00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617"/>
  <sheetViews>
    <sheetView showGridLines="0" topLeftCell="A175" zoomScaleNormal="100" workbookViewId="0">
      <pane xSplit="2" topLeftCell="C1" activePane="topRight" state="frozen"/>
      <selection pane="topRight" activeCell="K94" sqref="K94"/>
    </sheetView>
  </sheetViews>
  <sheetFormatPr defaultRowHeight="15" outlineLevelRow="1" x14ac:dyDescent="0.25"/>
  <cols>
    <col min="1" max="1" width="47.85546875" customWidth="1"/>
    <col min="2" max="2" width="16.42578125" style="40"/>
    <col min="3" max="37" width="13.140625" customWidth="1"/>
    <col min="38" max="39" width="10.85546875"/>
    <col min="40" max="40" width="11.140625"/>
    <col min="41" max="41" width="10.85546875"/>
    <col min="42" max="42" width="10.42578125"/>
    <col min="44" max="44" width="10.140625"/>
    <col min="45" max="45" width="8.5703125"/>
    <col min="47" max="49" width="8.5703125"/>
    <col min="53" max="1022" width="8.5703125"/>
  </cols>
  <sheetData>
    <row r="1" spans="1:52" x14ac:dyDescent="0.25">
      <c r="A1" s="23"/>
      <c r="B1" s="47" t="s">
        <v>10</v>
      </c>
      <c r="C1" s="45"/>
      <c r="D1" s="45"/>
      <c r="E1" s="45"/>
      <c r="F1" s="45"/>
      <c r="G1" s="5"/>
      <c r="H1" s="5"/>
      <c r="I1" s="4"/>
      <c r="J1" s="4"/>
      <c r="K1" s="89"/>
    </row>
    <row r="2" spans="1:52" ht="30" x14ac:dyDescent="0.25">
      <c r="A2" s="48" t="s">
        <v>11</v>
      </c>
      <c r="B2" s="136"/>
      <c r="C2" s="46"/>
      <c r="D2" s="4"/>
      <c r="E2" s="4"/>
      <c r="F2" s="4"/>
    </row>
    <row r="3" spans="1:52" ht="30" x14ac:dyDescent="0.25">
      <c r="A3" s="48" t="s">
        <v>12</v>
      </c>
      <c r="B3" s="137"/>
      <c r="C3" s="46"/>
      <c r="D3" s="46"/>
      <c r="E3" s="46"/>
      <c r="F3" s="46"/>
      <c r="G3" s="4"/>
      <c r="H3" s="4"/>
      <c r="I3" s="4"/>
    </row>
    <row r="4" spans="1:52" ht="30" x14ac:dyDescent="0.25">
      <c r="A4" s="48" t="s">
        <v>14</v>
      </c>
      <c r="B4" s="138"/>
      <c r="C4" s="46"/>
      <c r="D4" s="46"/>
      <c r="E4" s="46"/>
      <c r="F4" s="46"/>
      <c r="G4" s="4"/>
      <c r="H4" s="4"/>
      <c r="I4" s="4"/>
    </row>
    <row r="5" spans="1:52" x14ac:dyDescent="0.25">
      <c r="B5" s="39"/>
      <c r="C5" s="4"/>
      <c r="D5" s="1"/>
      <c r="E5" s="4"/>
      <c r="F5" s="1"/>
      <c r="G5" s="4"/>
      <c r="H5" s="1"/>
      <c r="I5" s="4"/>
    </row>
    <row r="6" spans="1:52" x14ac:dyDescent="0.25">
      <c r="A6" s="201" t="s">
        <v>97</v>
      </c>
      <c r="B6" s="39"/>
      <c r="C6" s="4"/>
      <c r="D6" s="4"/>
      <c r="E6" s="4"/>
      <c r="F6" s="4"/>
      <c r="G6" s="4"/>
      <c r="H6" s="4"/>
      <c r="I6" s="4"/>
    </row>
    <row r="7" spans="1:52" x14ac:dyDescent="0.25">
      <c r="A7" s="200" t="s">
        <v>106</v>
      </c>
      <c r="B7" s="39"/>
      <c r="C7" s="4"/>
      <c r="D7" s="4"/>
      <c r="E7" s="4"/>
      <c r="F7" s="4"/>
      <c r="G7" s="4"/>
      <c r="H7" s="4"/>
      <c r="I7" s="4"/>
    </row>
    <row r="8" spans="1:52" ht="15.75" thickBot="1" x14ac:dyDescent="0.3">
      <c r="A8" s="200" t="s">
        <v>107</v>
      </c>
      <c r="B8" s="39"/>
      <c r="C8" s="4"/>
      <c r="D8" s="4"/>
      <c r="E8" s="4"/>
      <c r="F8" s="4"/>
      <c r="G8" s="4"/>
      <c r="H8" s="4"/>
      <c r="I8" s="4"/>
    </row>
    <row r="9" spans="1:52" ht="15.75" thickBot="1" x14ac:dyDescent="0.3">
      <c r="A9" s="301" t="s">
        <v>13</v>
      </c>
      <c r="B9" s="28" t="s">
        <v>40</v>
      </c>
      <c r="C9" s="614" t="str">
        <f>YEAR(Test_date)&amp;" год"</f>
        <v>2021 год</v>
      </c>
      <c r="D9" s="615" t="s">
        <v>0</v>
      </c>
      <c r="E9" s="616" t="s">
        <v>1</v>
      </c>
      <c r="F9" s="616" t="s">
        <v>2</v>
      </c>
      <c r="G9" s="617" t="s">
        <v>3</v>
      </c>
      <c r="H9" s="618" t="str">
        <f>(LEFT(C9,4)+1)&amp;" год"</f>
        <v>2022 год</v>
      </c>
      <c r="I9" s="615" t="s">
        <v>0</v>
      </c>
      <c r="J9" s="616" t="s">
        <v>1</v>
      </c>
      <c r="K9" s="616" t="s">
        <v>2</v>
      </c>
      <c r="L9" s="617" t="s">
        <v>3</v>
      </c>
      <c r="M9" s="618" t="str">
        <f>(LEFT(H9,4)+1)&amp;" год"</f>
        <v>2023 год</v>
      </c>
      <c r="N9" s="615" t="s">
        <v>0</v>
      </c>
      <c r="O9" s="616" t="s">
        <v>1</v>
      </c>
      <c r="P9" s="617" t="s">
        <v>2</v>
      </c>
      <c r="Q9" s="619" t="s">
        <v>3</v>
      </c>
    </row>
    <row r="10" spans="1:52" ht="15.75" thickBot="1" x14ac:dyDescent="0.3">
      <c r="A10" s="296" t="s">
        <v>104</v>
      </c>
      <c r="B10" s="297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9"/>
    </row>
    <row r="11" spans="1:52" ht="30" x14ac:dyDescent="0.25">
      <c r="A11" s="375" t="s">
        <v>84</v>
      </c>
      <c r="B11" s="376" t="s">
        <v>91</v>
      </c>
      <c r="C11" s="282">
        <f t="shared" ref="C11:Q11" si="0">SUM(C12:C15)</f>
        <v>0</v>
      </c>
      <c r="D11" s="363">
        <f t="shared" si="0"/>
        <v>0</v>
      </c>
      <c r="E11" s="364">
        <f t="shared" si="0"/>
        <v>0</v>
      </c>
      <c r="F11" s="364">
        <f t="shared" si="0"/>
        <v>0</v>
      </c>
      <c r="G11" s="365">
        <f t="shared" si="0"/>
        <v>0</v>
      </c>
      <c r="H11" s="282">
        <f t="shared" si="0"/>
        <v>0</v>
      </c>
      <c r="I11" s="366">
        <f t="shared" si="0"/>
        <v>0</v>
      </c>
      <c r="J11" s="364">
        <f t="shared" si="0"/>
        <v>0</v>
      </c>
      <c r="K11" s="364">
        <f t="shared" si="0"/>
        <v>0</v>
      </c>
      <c r="L11" s="365">
        <f t="shared" si="0"/>
        <v>0</v>
      </c>
      <c r="M11" s="282">
        <f t="shared" si="0"/>
        <v>0</v>
      </c>
      <c r="N11" s="366">
        <f t="shared" si="0"/>
        <v>0</v>
      </c>
      <c r="O11" s="364">
        <f t="shared" si="0"/>
        <v>0</v>
      </c>
      <c r="P11" s="364">
        <f t="shared" si="0"/>
        <v>0</v>
      </c>
      <c r="Q11" s="365">
        <f t="shared" si="0"/>
        <v>0</v>
      </c>
      <c r="AZ11">
        <v>46</v>
      </c>
    </row>
    <row r="12" spans="1:52" x14ac:dyDescent="0.25">
      <c r="A12" s="293" t="s">
        <v>86</v>
      </c>
      <c r="B12" s="42" t="s">
        <v>91</v>
      </c>
      <c r="C12" s="369">
        <f t="shared" ref="C12:C15" si="1">SUM(D12:G12)</f>
        <v>0</v>
      </c>
      <c r="D12" s="287">
        <v>0</v>
      </c>
      <c r="E12" s="288">
        <v>0</v>
      </c>
      <c r="F12" s="288">
        <v>0</v>
      </c>
      <c r="G12" s="289">
        <v>0</v>
      </c>
      <c r="H12" s="367">
        <f t="shared" ref="H12:H15" si="2">SUM(I12:L12)</f>
        <v>0</v>
      </c>
      <c r="I12" s="287">
        <v>0</v>
      </c>
      <c r="J12" s="288">
        <v>0</v>
      </c>
      <c r="K12" s="288">
        <v>0</v>
      </c>
      <c r="L12" s="289">
        <v>0</v>
      </c>
      <c r="M12" s="367">
        <f t="shared" ref="M12:M15" si="3">SUM(N12:Q12)</f>
        <v>0</v>
      </c>
      <c r="N12" s="287">
        <v>0</v>
      </c>
      <c r="O12" s="288">
        <v>0</v>
      </c>
      <c r="P12" s="288">
        <v>0</v>
      </c>
      <c r="Q12" s="289">
        <v>0</v>
      </c>
      <c r="AY12" t="s">
        <v>57</v>
      </c>
      <c r="AZ12">
        <v>47</v>
      </c>
    </row>
    <row r="13" spans="1:52" x14ac:dyDescent="0.25">
      <c r="A13" s="293" t="s">
        <v>87</v>
      </c>
      <c r="B13" s="42" t="s">
        <v>91</v>
      </c>
      <c r="C13" s="369">
        <f t="shared" si="1"/>
        <v>0</v>
      </c>
      <c r="D13" s="287">
        <v>0</v>
      </c>
      <c r="E13" s="288">
        <v>0</v>
      </c>
      <c r="F13" s="288">
        <v>0</v>
      </c>
      <c r="G13" s="289">
        <v>0</v>
      </c>
      <c r="H13" s="367">
        <f t="shared" si="2"/>
        <v>0</v>
      </c>
      <c r="I13" s="287">
        <v>0</v>
      </c>
      <c r="J13" s="288">
        <v>0</v>
      </c>
      <c r="K13" s="288">
        <v>0</v>
      </c>
      <c r="L13" s="289">
        <v>0</v>
      </c>
      <c r="M13" s="367">
        <f t="shared" si="3"/>
        <v>0</v>
      </c>
      <c r="N13" s="287">
        <v>0</v>
      </c>
      <c r="O13" s="288">
        <v>0</v>
      </c>
      <c r="P13" s="288">
        <v>0</v>
      </c>
      <c r="Q13" s="289">
        <v>0</v>
      </c>
      <c r="AY13" t="s">
        <v>57</v>
      </c>
      <c r="AZ13">
        <v>48</v>
      </c>
    </row>
    <row r="14" spans="1:52" x14ac:dyDescent="0.25">
      <c r="A14" s="294" t="s">
        <v>88</v>
      </c>
      <c r="B14" s="42" t="s">
        <v>91</v>
      </c>
      <c r="C14" s="369">
        <f t="shared" si="1"/>
        <v>0</v>
      </c>
      <c r="D14" s="287">
        <v>0</v>
      </c>
      <c r="E14" s="288">
        <v>0</v>
      </c>
      <c r="F14" s="288">
        <v>0</v>
      </c>
      <c r="G14" s="289">
        <v>0</v>
      </c>
      <c r="H14" s="367">
        <f t="shared" si="2"/>
        <v>0</v>
      </c>
      <c r="I14" s="287">
        <v>0</v>
      </c>
      <c r="J14" s="288">
        <v>0</v>
      </c>
      <c r="K14" s="288">
        <v>0</v>
      </c>
      <c r="L14" s="289">
        <v>0</v>
      </c>
      <c r="M14" s="367">
        <f t="shared" si="3"/>
        <v>0</v>
      </c>
      <c r="N14" s="287">
        <v>0</v>
      </c>
      <c r="O14" s="288">
        <v>0</v>
      </c>
      <c r="P14" s="288">
        <v>0</v>
      </c>
      <c r="Q14" s="289">
        <v>0</v>
      </c>
    </row>
    <row r="15" spans="1:52" ht="15.75" thickBot="1" x14ac:dyDescent="0.3">
      <c r="A15" s="295" t="s">
        <v>94</v>
      </c>
      <c r="B15" s="78" t="s">
        <v>91</v>
      </c>
      <c r="C15" s="370">
        <f t="shared" si="1"/>
        <v>0</v>
      </c>
      <c r="D15" s="290">
        <v>0</v>
      </c>
      <c r="E15" s="291">
        <v>0</v>
      </c>
      <c r="F15" s="291">
        <v>0</v>
      </c>
      <c r="G15" s="292">
        <v>0</v>
      </c>
      <c r="H15" s="368">
        <f t="shared" si="2"/>
        <v>0</v>
      </c>
      <c r="I15" s="290">
        <v>0</v>
      </c>
      <c r="J15" s="291">
        <v>0</v>
      </c>
      <c r="K15" s="291">
        <v>0</v>
      </c>
      <c r="L15" s="292">
        <v>0</v>
      </c>
      <c r="M15" s="368">
        <f t="shared" si="3"/>
        <v>0</v>
      </c>
      <c r="N15" s="290">
        <v>0</v>
      </c>
      <c r="O15" s="291">
        <v>0</v>
      </c>
      <c r="P15" s="291">
        <v>0</v>
      </c>
      <c r="Q15" s="292">
        <v>0</v>
      </c>
      <c r="AY15" t="s">
        <v>57</v>
      </c>
      <c r="AZ15">
        <v>49</v>
      </c>
    </row>
    <row r="16" spans="1:52" s="15" customFormat="1" x14ac:dyDescent="0.25">
      <c r="A16" s="49"/>
      <c r="B16" s="50"/>
      <c r="C16" s="51"/>
      <c r="D16" s="52"/>
      <c r="E16" s="52"/>
      <c r="F16" s="52"/>
      <c r="G16" s="52"/>
      <c r="H16" s="51"/>
      <c r="I16" s="52"/>
      <c r="J16" s="52"/>
      <c r="K16" s="52"/>
      <c r="L16" s="52"/>
      <c r="M16" s="51"/>
      <c r="N16" s="52"/>
      <c r="O16" s="52"/>
      <c r="P16" s="52"/>
      <c r="Q16" s="52"/>
      <c r="R16" s="53"/>
      <c r="S16" s="53"/>
      <c r="T16" s="53"/>
      <c r="U16" s="53"/>
      <c r="V16" s="53"/>
      <c r="W16" s="53"/>
      <c r="X16" s="53"/>
      <c r="Y16" s="53"/>
      <c r="Z16" s="53"/>
      <c r="AA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Z16"/>
    </row>
    <row r="17" spans="1:52" s="15" customFormat="1" x14ac:dyDescent="0.25">
      <c r="A17" s="201" t="s">
        <v>98</v>
      </c>
      <c r="B17" s="50"/>
      <c r="C17" s="51"/>
      <c r="D17" s="52"/>
      <c r="E17" s="52"/>
      <c r="F17" s="52"/>
      <c r="G17" s="52"/>
      <c r="H17" s="51"/>
      <c r="I17" s="52"/>
      <c r="J17" s="52"/>
      <c r="K17" s="52"/>
      <c r="L17" s="52"/>
      <c r="M17" s="51"/>
      <c r="N17" s="52"/>
      <c r="O17" s="52"/>
      <c r="P17" s="52"/>
      <c r="Q17" s="52"/>
      <c r="R17" s="53"/>
      <c r="S17" s="53"/>
      <c r="T17" s="53"/>
      <c r="U17" s="53"/>
      <c r="V17" s="53"/>
      <c r="W17" s="53"/>
      <c r="X17" s="53"/>
      <c r="Y17" s="53"/>
      <c r="Z17" s="53"/>
      <c r="AA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Z17"/>
    </row>
    <row r="18" spans="1:52" ht="15.75" thickBot="1" x14ac:dyDescent="0.3">
      <c r="A18" s="200" t="s">
        <v>55</v>
      </c>
      <c r="B18" s="39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52" s="40" customFormat="1" ht="14.45" customHeight="1" x14ac:dyDescent="0.25">
      <c r="A19" s="652" t="s">
        <v>15</v>
      </c>
      <c r="B19" s="654" t="s">
        <v>40</v>
      </c>
      <c r="C19" s="656" t="str">
        <f>(YEAR(Test_date)-3)&amp;" год"</f>
        <v>2018 год</v>
      </c>
      <c r="D19" s="647" t="str">
        <f>C19</f>
        <v>2018 год</v>
      </c>
      <c r="E19" s="648"/>
      <c r="F19" s="648"/>
      <c r="G19" s="649"/>
      <c r="H19" s="650" t="str">
        <f>(LEFT(C19,4)+1)&amp;" год"</f>
        <v>2019 год</v>
      </c>
      <c r="I19" s="647" t="str">
        <f>H19</f>
        <v>2019 год</v>
      </c>
      <c r="J19" s="648"/>
      <c r="K19" s="648"/>
      <c r="L19" s="649"/>
      <c r="M19" s="650" t="str">
        <f>(LEFT(H19,4)+1)&amp;" год"</f>
        <v>2020 год</v>
      </c>
      <c r="N19" s="647" t="str">
        <f>M19</f>
        <v>2020 год</v>
      </c>
      <c r="O19" s="648"/>
      <c r="P19" s="648"/>
      <c r="Q19" s="649"/>
    </row>
    <row r="20" spans="1:52" s="40" customFormat="1" ht="15.75" thickBot="1" x14ac:dyDescent="0.3">
      <c r="A20" s="653"/>
      <c r="B20" s="655"/>
      <c r="C20" s="657"/>
      <c r="D20" s="620" t="s">
        <v>0</v>
      </c>
      <c r="E20" s="621" t="s">
        <v>1</v>
      </c>
      <c r="F20" s="621" t="s">
        <v>2</v>
      </c>
      <c r="G20" s="622" t="s">
        <v>3</v>
      </c>
      <c r="H20" s="651"/>
      <c r="I20" s="620" t="s">
        <v>0</v>
      </c>
      <c r="J20" s="621" t="s">
        <v>1</v>
      </c>
      <c r="K20" s="621" t="s">
        <v>2</v>
      </c>
      <c r="L20" s="622" t="s">
        <v>3</v>
      </c>
      <c r="M20" s="651"/>
      <c r="N20" s="620" t="s">
        <v>0</v>
      </c>
      <c r="O20" s="621" t="s">
        <v>1</v>
      </c>
      <c r="P20" s="621" t="s">
        <v>2</v>
      </c>
      <c r="Q20" s="622" t="s">
        <v>3</v>
      </c>
    </row>
    <row r="21" spans="1:52" x14ac:dyDescent="0.25">
      <c r="A21" s="392" t="s">
        <v>4</v>
      </c>
      <c r="B21" s="393" t="s">
        <v>91</v>
      </c>
      <c r="C21" s="436">
        <f>SUM(C22:C25)</f>
        <v>1.83</v>
      </c>
      <c r="D21" s="443">
        <f t="shared" ref="D21:Q21" si="4">SUM(D22:D25)</f>
        <v>1.83</v>
      </c>
      <c r="E21" s="430">
        <f t="shared" si="4"/>
        <v>1.8580000000000001</v>
      </c>
      <c r="F21" s="430">
        <f t="shared" si="4"/>
        <v>1.8759999999999999</v>
      </c>
      <c r="G21" s="444">
        <f>SUM(G22:G25)</f>
        <v>1.889</v>
      </c>
      <c r="H21" s="439">
        <f t="shared" si="4"/>
        <v>1.8919999999999999</v>
      </c>
      <c r="I21" s="443">
        <f t="shared" si="4"/>
        <v>1.8919999999999999</v>
      </c>
      <c r="J21" s="430">
        <f t="shared" si="4"/>
        <v>1.919</v>
      </c>
      <c r="K21" s="430">
        <f t="shared" si="4"/>
        <v>1.9379999999999999</v>
      </c>
      <c r="L21" s="444">
        <f t="shared" si="4"/>
        <v>1.9750000000000001</v>
      </c>
      <c r="M21" s="58">
        <f t="shared" si="4"/>
        <v>2.0019999999999998</v>
      </c>
      <c r="N21" s="443">
        <f t="shared" si="4"/>
        <v>2.0019999999999998</v>
      </c>
      <c r="O21" s="430">
        <f t="shared" si="4"/>
        <v>2.0289999999999999</v>
      </c>
      <c r="P21" s="430">
        <f t="shared" si="4"/>
        <v>2.0470000000000002</v>
      </c>
      <c r="Q21" s="444">
        <f t="shared" si="4"/>
        <v>2.1040000000000001</v>
      </c>
      <c r="R21" s="4"/>
      <c r="S21" s="4"/>
      <c r="T21" s="4"/>
      <c r="U21" s="4"/>
      <c r="V21" s="4"/>
      <c r="W21" s="4"/>
      <c r="AZ21">
        <v>82</v>
      </c>
    </row>
    <row r="22" spans="1:52" x14ac:dyDescent="0.25">
      <c r="A22" s="358" t="s">
        <v>86</v>
      </c>
      <c r="B22" s="286" t="s">
        <v>91</v>
      </c>
      <c r="C22" s="437">
        <f>D22</f>
        <v>1.83</v>
      </c>
      <c r="D22" s="218">
        <v>1.83</v>
      </c>
      <c r="E22" s="59">
        <f>D62</f>
        <v>1.8580000000000001</v>
      </c>
      <c r="F22" s="59">
        <f t="shared" ref="F22:G25" si="5">E62</f>
        <v>1.8759999999999999</v>
      </c>
      <c r="G22" s="63">
        <f>F62</f>
        <v>1.889</v>
      </c>
      <c r="H22" s="437">
        <f>I22</f>
        <v>1.8919999999999999</v>
      </c>
      <c r="I22" s="445">
        <f>G62</f>
        <v>1.8919999999999999</v>
      </c>
      <c r="J22" s="446">
        <f t="shared" ref="J22:L25" si="6">I62</f>
        <v>1.919</v>
      </c>
      <c r="K22" s="446">
        <f t="shared" si="6"/>
        <v>1.9379999999999999</v>
      </c>
      <c r="L22" s="447">
        <f t="shared" si="6"/>
        <v>1.9750000000000001</v>
      </c>
      <c r="M22" s="448">
        <f t="shared" ref="M22:M25" si="7">N22</f>
        <v>2.0019999999999998</v>
      </c>
      <c r="N22" s="445">
        <f>L62</f>
        <v>2.0019999999999998</v>
      </c>
      <c r="O22" s="446">
        <f t="shared" ref="O22:Q25" si="8">N62</f>
        <v>2.0289999999999999</v>
      </c>
      <c r="P22" s="446">
        <f t="shared" si="8"/>
        <v>2.0470000000000002</v>
      </c>
      <c r="Q22" s="447">
        <f t="shared" si="8"/>
        <v>2.1040000000000001</v>
      </c>
      <c r="R22" s="449"/>
      <c r="S22" s="4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Y22" t="s">
        <v>57</v>
      </c>
      <c r="AZ22">
        <v>83</v>
      </c>
    </row>
    <row r="23" spans="1:52" x14ac:dyDescent="0.25">
      <c r="A23" s="358" t="s">
        <v>87</v>
      </c>
      <c r="B23" s="286" t="s">
        <v>91</v>
      </c>
      <c r="C23" s="437">
        <f t="shared" ref="C23:C25" si="9">D23</f>
        <v>0</v>
      </c>
      <c r="D23" s="218">
        <v>0</v>
      </c>
      <c r="E23" s="59">
        <f t="shared" ref="E23:E24" si="10">D63</f>
        <v>0</v>
      </c>
      <c r="F23" s="59">
        <f t="shared" si="5"/>
        <v>0</v>
      </c>
      <c r="G23" s="63">
        <f t="shared" si="5"/>
        <v>0</v>
      </c>
      <c r="H23" s="437">
        <f t="shared" ref="H23:H25" si="11">I23</f>
        <v>0</v>
      </c>
      <c r="I23" s="445">
        <f t="shared" ref="I23:I25" si="12">G63</f>
        <v>0</v>
      </c>
      <c r="J23" s="446">
        <f t="shared" si="6"/>
        <v>0</v>
      </c>
      <c r="K23" s="446">
        <f t="shared" si="6"/>
        <v>0</v>
      </c>
      <c r="L23" s="447">
        <f t="shared" si="6"/>
        <v>0</v>
      </c>
      <c r="M23" s="450">
        <f t="shared" si="7"/>
        <v>0</v>
      </c>
      <c r="N23" s="445">
        <f t="shared" ref="N23:N25" si="13">L63</f>
        <v>0</v>
      </c>
      <c r="O23" s="446">
        <f t="shared" si="8"/>
        <v>0</v>
      </c>
      <c r="P23" s="446">
        <f t="shared" si="8"/>
        <v>0</v>
      </c>
      <c r="Q23" s="447">
        <f t="shared" si="8"/>
        <v>0</v>
      </c>
      <c r="R23" s="449"/>
      <c r="S23" s="4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Y23" t="s">
        <v>57</v>
      </c>
      <c r="AZ23">
        <v>84</v>
      </c>
    </row>
    <row r="24" spans="1:52" x14ac:dyDescent="0.25">
      <c r="A24" s="358" t="s">
        <v>88</v>
      </c>
      <c r="B24" s="286" t="s">
        <v>91</v>
      </c>
      <c r="C24" s="437">
        <f t="shared" si="9"/>
        <v>0</v>
      </c>
      <c r="D24" s="218">
        <v>0</v>
      </c>
      <c r="E24" s="59">
        <f t="shared" si="10"/>
        <v>0</v>
      </c>
      <c r="F24" s="59">
        <f t="shared" si="5"/>
        <v>0</v>
      </c>
      <c r="G24" s="63">
        <f t="shared" si="5"/>
        <v>0</v>
      </c>
      <c r="H24" s="437">
        <f t="shared" si="11"/>
        <v>0</v>
      </c>
      <c r="I24" s="445">
        <f t="shared" si="12"/>
        <v>0</v>
      </c>
      <c r="J24" s="446">
        <f t="shared" si="6"/>
        <v>0</v>
      </c>
      <c r="K24" s="446">
        <f t="shared" si="6"/>
        <v>0</v>
      </c>
      <c r="L24" s="447">
        <f t="shared" si="6"/>
        <v>0</v>
      </c>
      <c r="M24" s="450">
        <f t="shared" si="7"/>
        <v>0</v>
      </c>
      <c r="N24" s="445">
        <f t="shared" si="13"/>
        <v>0</v>
      </c>
      <c r="O24" s="446">
        <f t="shared" si="8"/>
        <v>0</v>
      </c>
      <c r="P24" s="446">
        <f t="shared" si="8"/>
        <v>0</v>
      </c>
      <c r="Q24" s="447">
        <f t="shared" si="8"/>
        <v>0</v>
      </c>
      <c r="R24" s="449"/>
      <c r="S24" s="4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52" x14ac:dyDescent="0.25">
      <c r="A25" s="358" t="s">
        <v>94</v>
      </c>
      <c r="B25" s="286" t="s">
        <v>91</v>
      </c>
      <c r="C25" s="437">
        <f t="shared" si="9"/>
        <v>0</v>
      </c>
      <c r="D25" s="218">
        <v>0</v>
      </c>
      <c r="E25" s="59">
        <f>D65</f>
        <v>0</v>
      </c>
      <c r="F25" s="59">
        <f t="shared" si="5"/>
        <v>0</v>
      </c>
      <c r="G25" s="63">
        <f t="shared" si="5"/>
        <v>0</v>
      </c>
      <c r="H25" s="437">
        <f t="shared" si="11"/>
        <v>0</v>
      </c>
      <c r="I25" s="445">
        <f t="shared" si="12"/>
        <v>0</v>
      </c>
      <c r="J25" s="446">
        <f t="shared" si="6"/>
        <v>0</v>
      </c>
      <c r="K25" s="446">
        <f t="shared" si="6"/>
        <v>0</v>
      </c>
      <c r="L25" s="447">
        <f t="shared" si="6"/>
        <v>0</v>
      </c>
      <c r="M25" s="450">
        <f t="shared" si="7"/>
        <v>0</v>
      </c>
      <c r="N25" s="445">
        <f t="shared" si="13"/>
        <v>0</v>
      </c>
      <c r="O25" s="446">
        <f t="shared" si="8"/>
        <v>0</v>
      </c>
      <c r="P25" s="446">
        <f t="shared" si="8"/>
        <v>0</v>
      </c>
      <c r="Q25" s="447">
        <f t="shared" si="8"/>
        <v>0</v>
      </c>
      <c r="R25" s="449"/>
      <c r="S25" s="4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Y25" t="s">
        <v>57</v>
      </c>
      <c r="AZ25">
        <v>85</v>
      </c>
    </row>
    <row r="26" spans="1:52" x14ac:dyDescent="0.25">
      <c r="A26" s="394" t="s">
        <v>7</v>
      </c>
      <c r="B26" s="395" t="s">
        <v>91</v>
      </c>
      <c r="C26" s="438">
        <f>SUM(C27:C30)</f>
        <v>0</v>
      </c>
      <c r="D26" s="396">
        <f t="shared" ref="D26:Q26" si="14">SUM(D27:D30)</f>
        <v>0</v>
      </c>
      <c r="E26" s="397">
        <f t="shared" si="14"/>
        <v>0</v>
      </c>
      <c r="F26" s="397">
        <f t="shared" si="14"/>
        <v>0</v>
      </c>
      <c r="G26" s="398">
        <f t="shared" si="14"/>
        <v>0</v>
      </c>
      <c r="H26" s="440">
        <f>SUM(H27:H30)</f>
        <v>0</v>
      </c>
      <c r="I26" s="396">
        <f t="shared" si="14"/>
        <v>0</v>
      </c>
      <c r="J26" s="397">
        <f t="shared" si="14"/>
        <v>0</v>
      </c>
      <c r="K26" s="397">
        <f t="shared" si="14"/>
        <v>0</v>
      </c>
      <c r="L26" s="398">
        <f t="shared" si="14"/>
        <v>0</v>
      </c>
      <c r="M26" s="60">
        <f>SUM(M27:M30)</f>
        <v>0</v>
      </c>
      <c r="N26" s="396">
        <f t="shared" si="14"/>
        <v>0</v>
      </c>
      <c r="O26" s="397">
        <f t="shared" si="14"/>
        <v>0</v>
      </c>
      <c r="P26" s="397">
        <f t="shared" si="14"/>
        <v>0</v>
      </c>
      <c r="Q26" s="398">
        <f t="shared" si="14"/>
        <v>0</v>
      </c>
      <c r="AZ26">
        <v>94</v>
      </c>
    </row>
    <row r="27" spans="1:52" x14ac:dyDescent="0.25">
      <c r="A27" s="358" t="s">
        <v>86</v>
      </c>
      <c r="B27" s="286" t="s">
        <v>91</v>
      </c>
      <c r="C27" s="434">
        <f t="shared" ref="C27:C35" si="15">SUM(D27:G27)</f>
        <v>0</v>
      </c>
      <c r="D27" s="218">
        <v>0</v>
      </c>
      <c r="E27" s="74">
        <v>0</v>
      </c>
      <c r="F27" s="74">
        <v>0</v>
      </c>
      <c r="G27" s="441">
        <v>0</v>
      </c>
      <c r="H27" s="432">
        <f t="shared" ref="H27:H30" si="16">SUM(I27:L27)</f>
        <v>0</v>
      </c>
      <c r="I27" s="218">
        <v>0</v>
      </c>
      <c r="J27" s="75">
        <v>0</v>
      </c>
      <c r="K27" s="74">
        <v>0</v>
      </c>
      <c r="L27" s="441">
        <v>0</v>
      </c>
      <c r="M27" s="432">
        <f t="shared" ref="M27" si="17">SUM(N27:Q27)</f>
        <v>0</v>
      </c>
      <c r="N27" s="218">
        <v>0</v>
      </c>
      <c r="O27" s="74">
        <v>0</v>
      </c>
      <c r="P27" s="74">
        <v>0</v>
      </c>
      <c r="Q27" s="441">
        <v>0</v>
      </c>
      <c r="AY27" t="s">
        <v>57</v>
      </c>
      <c r="AZ27">
        <v>95</v>
      </c>
    </row>
    <row r="28" spans="1:52" x14ac:dyDescent="0.25">
      <c r="A28" s="358" t="s">
        <v>87</v>
      </c>
      <c r="B28" s="286" t="s">
        <v>91</v>
      </c>
      <c r="C28" s="434">
        <f t="shared" si="15"/>
        <v>0</v>
      </c>
      <c r="D28" s="218">
        <v>0</v>
      </c>
      <c r="E28" s="74">
        <v>0</v>
      </c>
      <c r="F28" s="74">
        <v>0</v>
      </c>
      <c r="G28" s="441">
        <v>0</v>
      </c>
      <c r="H28" s="432">
        <f t="shared" si="16"/>
        <v>0</v>
      </c>
      <c r="I28" s="218">
        <v>0</v>
      </c>
      <c r="J28" s="74">
        <v>0</v>
      </c>
      <c r="K28" s="74">
        <v>0</v>
      </c>
      <c r="L28" s="441">
        <v>0</v>
      </c>
      <c r="M28" s="377">
        <f>SUM(N28:Q28)</f>
        <v>0</v>
      </c>
      <c r="N28" s="218">
        <v>0</v>
      </c>
      <c r="O28" s="74">
        <v>0</v>
      </c>
      <c r="P28" s="74">
        <v>0</v>
      </c>
      <c r="Q28" s="441">
        <v>0</v>
      </c>
      <c r="AY28" t="s">
        <v>57</v>
      </c>
      <c r="AZ28">
        <v>96</v>
      </c>
    </row>
    <row r="29" spans="1:52" x14ac:dyDescent="0.25">
      <c r="A29" s="358" t="s">
        <v>88</v>
      </c>
      <c r="B29" s="286" t="s">
        <v>91</v>
      </c>
      <c r="C29" s="434">
        <f t="shared" si="15"/>
        <v>0</v>
      </c>
      <c r="D29" s="218">
        <v>0</v>
      </c>
      <c r="E29" s="74">
        <v>0</v>
      </c>
      <c r="F29" s="74">
        <v>0</v>
      </c>
      <c r="G29" s="441">
        <v>0</v>
      </c>
      <c r="H29" s="432">
        <f t="shared" si="16"/>
        <v>0</v>
      </c>
      <c r="I29" s="218">
        <v>0</v>
      </c>
      <c r="J29" s="74">
        <v>0</v>
      </c>
      <c r="K29" s="74">
        <v>0</v>
      </c>
      <c r="L29" s="441">
        <v>0</v>
      </c>
      <c r="M29" s="377">
        <f>SUM(N29:Q29)</f>
        <v>0</v>
      </c>
      <c r="N29" s="218">
        <v>0</v>
      </c>
      <c r="O29" s="74">
        <v>0</v>
      </c>
      <c r="P29" s="74">
        <v>0</v>
      </c>
      <c r="Q29" s="441">
        <v>0</v>
      </c>
    </row>
    <row r="30" spans="1:52" x14ac:dyDescent="0.25">
      <c r="A30" s="358" t="s">
        <v>94</v>
      </c>
      <c r="B30" s="286" t="s">
        <v>91</v>
      </c>
      <c r="C30" s="434">
        <f t="shared" si="15"/>
        <v>0</v>
      </c>
      <c r="D30" s="218">
        <v>0</v>
      </c>
      <c r="E30" s="74">
        <v>0</v>
      </c>
      <c r="F30" s="74">
        <v>0</v>
      </c>
      <c r="G30" s="441">
        <v>0</v>
      </c>
      <c r="H30" s="432">
        <f t="shared" si="16"/>
        <v>0</v>
      </c>
      <c r="I30" s="218">
        <v>0</v>
      </c>
      <c r="J30" s="74">
        <v>0</v>
      </c>
      <c r="K30" s="74">
        <v>0</v>
      </c>
      <c r="L30" s="441">
        <v>0</v>
      </c>
      <c r="M30" s="377">
        <f t="shared" ref="M30" si="18">SUM(N30:Q30)</f>
        <v>0</v>
      </c>
      <c r="N30" s="218">
        <v>0</v>
      </c>
      <c r="O30" s="74">
        <v>0</v>
      </c>
      <c r="P30" s="74">
        <v>0</v>
      </c>
      <c r="Q30" s="441">
        <v>0</v>
      </c>
      <c r="AY30" t="s">
        <v>57</v>
      </c>
      <c r="AZ30">
        <v>97</v>
      </c>
    </row>
    <row r="31" spans="1:52" x14ac:dyDescent="0.25">
      <c r="A31" s="394" t="s">
        <v>16</v>
      </c>
      <c r="B31" s="395" t="s">
        <v>91</v>
      </c>
      <c r="C31" s="438">
        <f>SUM(C32:C35)</f>
        <v>21.28</v>
      </c>
      <c r="D31" s="396">
        <f t="shared" ref="D31:Q31" si="19">SUM(D32:D35)</f>
        <v>5.32</v>
      </c>
      <c r="E31" s="397">
        <f t="shared" si="19"/>
        <v>5.3</v>
      </c>
      <c r="F31" s="397">
        <f t="shared" si="19"/>
        <v>5.34</v>
      </c>
      <c r="G31" s="398">
        <f t="shared" si="19"/>
        <v>5.32</v>
      </c>
      <c r="H31" s="440">
        <f t="shared" si="19"/>
        <v>21.99</v>
      </c>
      <c r="I31" s="396">
        <f t="shared" si="19"/>
        <v>5.52</v>
      </c>
      <c r="J31" s="397">
        <f t="shared" si="19"/>
        <v>5.45</v>
      </c>
      <c r="K31" s="397">
        <f t="shared" si="19"/>
        <v>5.52</v>
      </c>
      <c r="L31" s="398">
        <f t="shared" si="19"/>
        <v>5.5</v>
      </c>
      <c r="M31" s="60">
        <f t="shared" si="19"/>
        <v>22.049999999999997</v>
      </c>
      <c r="N31" s="396">
        <f t="shared" si="19"/>
        <v>5.52</v>
      </c>
      <c r="O31" s="397">
        <f t="shared" si="19"/>
        <v>5.45</v>
      </c>
      <c r="P31" s="397">
        <f t="shared" si="19"/>
        <v>5.58</v>
      </c>
      <c r="Q31" s="398">
        <f t="shared" si="19"/>
        <v>5.5</v>
      </c>
      <c r="AZ31">
        <v>106</v>
      </c>
    </row>
    <row r="32" spans="1:52" x14ac:dyDescent="0.25">
      <c r="A32" s="358" t="s">
        <v>86</v>
      </c>
      <c r="B32" s="286" t="s">
        <v>91</v>
      </c>
      <c r="C32" s="434">
        <f t="shared" si="15"/>
        <v>21.28</v>
      </c>
      <c r="D32" s="218">
        <v>5.32</v>
      </c>
      <c r="E32" s="74">
        <v>5.3</v>
      </c>
      <c r="F32" s="74">
        <v>5.34</v>
      </c>
      <c r="G32" s="441">
        <v>5.32</v>
      </c>
      <c r="H32" s="432">
        <f t="shared" ref="H32:H35" si="20">SUM(I32:L32)</f>
        <v>21.99</v>
      </c>
      <c r="I32" s="218">
        <v>5.52</v>
      </c>
      <c r="J32" s="74">
        <v>5.45</v>
      </c>
      <c r="K32" s="74">
        <v>5.52</v>
      </c>
      <c r="L32" s="441">
        <v>5.5</v>
      </c>
      <c r="M32" s="377">
        <f t="shared" ref="M32:M35" si="21">SUM(N32:Q32)</f>
        <v>22.049999999999997</v>
      </c>
      <c r="N32" s="218">
        <v>5.52</v>
      </c>
      <c r="O32" s="74">
        <v>5.45</v>
      </c>
      <c r="P32" s="74">
        <v>5.58</v>
      </c>
      <c r="Q32" s="441">
        <v>5.5</v>
      </c>
      <c r="AY32" t="s">
        <v>57</v>
      </c>
      <c r="AZ32">
        <v>107</v>
      </c>
    </row>
    <row r="33" spans="1:52" x14ac:dyDescent="0.25">
      <c r="A33" s="358" t="s">
        <v>87</v>
      </c>
      <c r="B33" s="286" t="s">
        <v>91</v>
      </c>
      <c r="C33" s="434">
        <f>SUM(D33:G33)</f>
        <v>0</v>
      </c>
      <c r="D33" s="218">
        <v>0</v>
      </c>
      <c r="E33" s="74">
        <v>0</v>
      </c>
      <c r="F33" s="559">
        <v>0</v>
      </c>
      <c r="G33" s="441">
        <v>0</v>
      </c>
      <c r="H33" s="432">
        <f>SUM(I33:L33)</f>
        <v>0</v>
      </c>
      <c r="I33" s="218">
        <v>0</v>
      </c>
      <c r="J33" s="74">
        <v>0</v>
      </c>
      <c r="K33" s="74">
        <v>0</v>
      </c>
      <c r="L33" s="441">
        <v>0</v>
      </c>
      <c r="M33" s="377">
        <f t="shared" si="21"/>
        <v>0</v>
      </c>
      <c r="N33" s="218">
        <v>0</v>
      </c>
      <c r="O33" s="74">
        <v>0</v>
      </c>
      <c r="P33" s="74">
        <v>0</v>
      </c>
      <c r="Q33" s="441">
        <v>0</v>
      </c>
      <c r="AY33" t="s">
        <v>57</v>
      </c>
      <c r="AZ33">
        <v>108</v>
      </c>
    </row>
    <row r="34" spans="1:52" x14ac:dyDescent="0.25">
      <c r="A34" s="358" t="s">
        <v>88</v>
      </c>
      <c r="B34" s="286" t="s">
        <v>91</v>
      </c>
      <c r="C34" s="434">
        <f t="shared" si="15"/>
        <v>0</v>
      </c>
      <c r="D34" s="218">
        <v>0</v>
      </c>
      <c r="E34" s="74">
        <v>0</v>
      </c>
      <c r="F34" s="74">
        <v>0</v>
      </c>
      <c r="G34" s="441">
        <v>0</v>
      </c>
      <c r="H34" s="432">
        <f t="shared" si="20"/>
        <v>0</v>
      </c>
      <c r="I34" s="218">
        <v>0</v>
      </c>
      <c r="J34" s="74">
        <v>0</v>
      </c>
      <c r="K34" s="74">
        <v>0</v>
      </c>
      <c r="L34" s="441">
        <v>0</v>
      </c>
      <c r="M34" s="377">
        <f t="shared" si="21"/>
        <v>0</v>
      </c>
      <c r="N34" s="218">
        <v>0</v>
      </c>
      <c r="O34" s="74">
        <v>0</v>
      </c>
      <c r="P34" s="74">
        <v>0</v>
      </c>
      <c r="Q34" s="441">
        <v>0</v>
      </c>
    </row>
    <row r="35" spans="1:52" x14ac:dyDescent="0.25">
      <c r="A35" s="358" t="s">
        <v>94</v>
      </c>
      <c r="B35" s="286" t="s">
        <v>91</v>
      </c>
      <c r="C35" s="434">
        <f t="shared" si="15"/>
        <v>0</v>
      </c>
      <c r="D35" s="218">
        <v>0</v>
      </c>
      <c r="E35" s="74">
        <v>0</v>
      </c>
      <c r="F35" s="74">
        <v>0</v>
      </c>
      <c r="G35" s="441">
        <v>0</v>
      </c>
      <c r="H35" s="432">
        <f t="shared" si="20"/>
        <v>0</v>
      </c>
      <c r="I35" s="218">
        <v>0</v>
      </c>
      <c r="J35" s="74">
        <v>0</v>
      </c>
      <c r="K35" s="74">
        <v>0</v>
      </c>
      <c r="L35" s="441">
        <v>0</v>
      </c>
      <c r="M35" s="377">
        <f t="shared" si="21"/>
        <v>0</v>
      </c>
      <c r="N35" s="218">
        <v>0</v>
      </c>
      <c r="O35" s="74">
        <v>0</v>
      </c>
      <c r="P35" s="74">
        <v>0</v>
      </c>
      <c r="Q35" s="441">
        <v>0</v>
      </c>
      <c r="AY35" t="s">
        <v>57</v>
      </c>
      <c r="AZ35">
        <v>109</v>
      </c>
    </row>
    <row r="36" spans="1:52" x14ac:dyDescent="0.25">
      <c r="A36" s="394" t="s">
        <v>17</v>
      </c>
      <c r="B36" s="395" t="s">
        <v>91</v>
      </c>
      <c r="C36" s="438">
        <f>SUM(C37:C40)</f>
        <v>23.11</v>
      </c>
      <c r="D36" s="396">
        <f t="shared" ref="D36:P36" si="22">SUM(D37:D40)</f>
        <v>7.15</v>
      </c>
      <c r="E36" s="397">
        <f t="shared" si="22"/>
        <v>7.1579999999999995</v>
      </c>
      <c r="F36" s="397">
        <f t="shared" si="22"/>
        <v>7.2159999999999993</v>
      </c>
      <c r="G36" s="398">
        <f t="shared" si="22"/>
        <v>7.2090000000000005</v>
      </c>
      <c r="H36" s="440">
        <f t="shared" si="22"/>
        <v>23.881999999999998</v>
      </c>
      <c r="I36" s="396">
        <f t="shared" si="22"/>
        <v>7.411999999999999</v>
      </c>
      <c r="J36" s="397">
        <f t="shared" si="22"/>
        <v>7.3689999999999998</v>
      </c>
      <c r="K36" s="397">
        <f>SUM(K37:K40)</f>
        <v>7.4579999999999993</v>
      </c>
      <c r="L36" s="398">
        <f>SUM(L37:L40)</f>
        <v>7.4749999999999996</v>
      </c>
      <c r="M36" s="60">
        <f>SUM(M37:M40)</f>
        <v>24.051999999999996</v>
      </c>
      <c r="N36" s="396">
        <f t="shared" si="22"/>
        <v>7.5219999999999994</v>
      </c>
      <c r="O36" s="397">
        <f>SUM(O37:O40)</f>
        <v>7.4790000000000001</v>
      </c>
      <c r="P36" s="397">
        <f t="shared" si="22"/>
        <v>7.6270000000000007</v>
      </c>
      <c r="Q36" s="398">
        <f>SUM(Q37:Q40)</f>
        <v>7.6040000000000001</v>
      </c>
      <c r="AZ36">
        <v>118</v>
      </c>
    </row>
    <row r="37" spans="1:52" x14ac:dyDescent="0.25">
      <c r="A37" s="358" t="s">
        <v>86</v>
      </c>
      <c r="B37" s="286" t="s">
        <v>91</v>
      </c>
      <c r="C37" s="434">
        <f>C22+C27+C32</f>
        <v>23.11</v>
      </c>
      <c r="D37" s="97">
        <f>D22+D27+D32</f>
        <v>7.15</v>
      </c>
      <c r="E37" s="59">
        <f t="shared" ref="E37:Q37" si="23">E22+E27+E32</f>
        <v>7.1579999999999995</v>
      </c>
      <c r="F37" s="59">
        <f t="shared" si="23"/>
        <v>7.2159999999999993</v>
      </c>
      <c r="G37" s="63">
        <f t="shared" si="23"/>
        <v>7.2090000000000005</v>
      </c>
      <c r="H37" s="432">
        <f t="shared" si="23"/>
        <v>23.881999999999998</v>
      </c>
      <c r="I37" s="97">
        <f t="shared" si="23"/>
        <v>7.411999999999999</v>
      </c>
      <c r="J37" s="59">
        <f t="shared" si="23"/>
        <v>7.3689999999999998</v>
      </c>
      <c r="K37" s="59">
        <f t="shared" si="23"/>
        <v>7.4579999999999993</v>
      </c>
      <c r="L37" s="63">
        <f t="shared" si="23"/>
        <v>7.4749999999999996</v>
      </c>
      <c r="M37" s="377">
        <f t="shared" si="23"/>
        <v>24.051999999999996</v>
      </c>
      <c r="N37" s="97">
        <f t="shared" si="23"/>
        <v>7.5219999999999994</v>
      </c>
      <c r="O37" s="59">
        <f t="shared" si="23"/>
        <v>7.4790000000000001</v>
      </c>
      <c r="P37" s="59">
        <f t="shared" si="23"/>
        <v>7.6270000000000007</v>
      </c>
      <c r="Q37" s="63">
        <f t="shared" si="23"/>
        <v>7.6040000000000001</v>
      </c>
      <c r="AZ37">
        <v>119</v>
      </c>
    </row>
    <row r="38" spans="1:52" x14ac:dyDescent="0.25">
      <c r="A38" s="358" t="s">
        <v>87</v>
      </c>
      <c r="B38" s="286" t="s">
        <v>91</v>
      </c>
      <c r="C38" s="434">
        <f t="shared" ref="C38:Q39" si="24">C23+C28+C33</f>
        <v>0</v>
      </c>
      <c r="D38" s="97">
        <f t="shared" si="24"/>
        <v>0</v>
      </c>
      <c r="E38" s="59">
        <f t="shared" si="24"/>
        <v>0</v>
      </c>
      <c r="F38" s="59">
        <f t="shared" si="24"/>
        <v>0</v>
      </c>
      <c r="G38" s="63">
        <f t="shared" si="24"/>
        <v>0</v>
      </c>
      <c r="H38" s="432">
        <f t="shared" si="24"/>
        <v>0</v>
      </c>
      <c r="I38" s="97">
        <f t="shared" si="24"/>
        <v>0</v>
      </c>
      <c r="J38" s="59">
        <f t="shared" si="24"/>
        <v>0</v>
      </c>
      <c r="K38" s="59">
        <f t="shared" si="24"/>
        <v>0</v>
      </c>
      <c r="L38" s="63">
        <f t="shared" si="24"/>
        <v>0</v>
      </c>
      <c r="M38" s="377">
        <f t="shared" si="24"/>
        <v>0</v>
      </c>
      <c r="N38" s="97">
        <f t="shared" si="24"/>
        <v>0</v>
      </c>
      <c r="O38" s="59">
        <f t="shared" si="24"/>
        <v>0</v>
      </c>
      <c r="P38" s="59">
        <f t="shared" si="24"/>
        <v>0</v>
      </c>
      <c r="Q38" s="63">
        <f t="shared" si="24"/>
        <v>0</v>
      </c>
      <c r="AZ38">
        <v>120</v>
      </c>
    </row>
    <row r="39" spans="1:52" x14ac:dyDescent="0.25">
      <c r="A39" s="358" t="s">
        <v>88</v>
      </c>
      <c r="B39" s="286" t="s">
        <v>91</v>
      </c>
      <c r="C39" s="434">
        <f t="shared" si="24"/>
        <v>0</v>
      </c>
      <c r="D39" s="97">
        <f t="shared" si="24"/>
        <v>0</v>
      </c>
      <c r="E39" s="59">
        <f t="shared" si="24"/>
        <v>0</v>
      </c>
      <c r="F39" s="59">
        <f t="shared" si="24"/>
        <v>0</v>
      </c>
      <c r="G39" s="63">
        <f t="shared" si="24"/>
        <v>0</v>
      </c>
      <c r="H39" s="432">
        <f t="shared" ref="H39" si="25">H24+H29+H34</f>
        <v>0</v>
      </c>
      <c r="I39" s="97">
        <f t="shared" si="24"/>
        <v>0</v>
      </c>
      <c r="J39" s="59">
        <f t="shared" si="24"/>
        <v>0</v>
      </c>
      <c r="K39" s="59">
        <f t="shared" ref="K39" si="26">K24+K29+K34</f>
        <v>0</v>
      </c>
      <c r="L39" s="63">
        <f t="shared" si="24"/>
        <v>0</v>
      </c>
      <c r="M39" s="377">
        <f t="shared" si="24"/>
        <v>0</v>
      </c>
      <c r="N39" s="97">
        <f t="shared" si="24"/>
        <v>0</v>
      </c>
      <c r="O39" s="59">
        <f t="shared" si="24"/>
        <v>0</v>
      </c>
      <c r="P39" s="59">
        <f t="shared" si="24"/>
        <v>0</v>
      </c>
      <c r="Q39" s="63">
        <f t="shared" si="24"/>
        <v>0</v>
      </c>
    </row>
    <row r="40" spans="1:52" x14ac:dyDescent="0.25">
      <c r="A40" s="358" t="s">
        <v>94</v>
      </c>
      <c r="B40" s="286" t="s">
        <v>91</v>
      </c>
      <c r="C40" s="434">
        <f t="shared" ref="C40:Q40" si="27">C25+C30+C35</f>
        <v>0</v>
      </c>
      <c r="D40" s="97">
        <f t="shared" si="27"/>
        <v>0</v>
      </c>
      <c r="E40" s="59">
        <f t="shared" si="27"/>
        <v>0</v>
      </c>
      <c r="F40" s="59">
        <f t="shared" si="27"/>
        <v>0</v>
      </c>
      <c r="G40" s="63">
        <f t="shared" si="27"/>
        <v>0</v>
      </c>
      <c r="H40" s="432">
        <f t="shared" si="27"/>
        <v>0</v>
      </c>
      <c r="I40" s="97">
        <f t="shared" si="27"/>
        <v>0</v>
      </c>
      <c r="J40" s="59">
        <f t="shared" si="27"/>
        <v>0</v>
      </c>
      <c r="K40" s="59">
        <f t="shared" si="27"/>
        <v>0</v>
      </c>
      <c r="L40" s="63">
        <f t="shared" si="27"/>
        <v>0</v>
      </c>
      <c r="M40" s="377">
        <f t="shared" si="27"/>
        <v>0</v>
      </c>
      <c r="N40" s="97">
        <f t="shared" si="27"/>
        <v>0</v>
      </c>
      <c r="O40" s="59">
        <f t="shared" si="27"/>
        <v>0</v>
      </c>
      <c r="P40" s="59">
        <f t="shared" si="27"/>
        <v>0</v>
      </c>
      <c r="Q40" s="63">
        <f t="shared" si="27"/>
        <v>0</v>
      </c>
      <c r="AZ40">
        <v>121</v>
      </c>
    </row>
    <row r="41" spans="1:52" s="17" customFormat="1" x14ac:dyDescent="0.25">
      <c r="A41" s="552" t="s">
        <v>129</v>
      </c>
      <c r="B41" s="410" t="s">
        <v>91</v>
      </c>
      <c r="C41" s="438">
        <f>SUM(C42:C45)</f>
        <v>9</v>
      </c>
      <c r="D41" s="396">
        <f t="shared" ref="D41:Q41" si="28">SUM(D42:D45)</f>
        <v>2.25</v>
      </c>
      <c r="E41" s="397">
        <f t="shared" si="28"/>
        <v>2.2400000000000002</v>
      </c>
      <c r="F41" s="397">
        <f t="shared" si="28"/>
        <v>2.2599999999999998</v>
      </c>
      <c r="G41" s="398">
        <f t="shared" si="28"/>
        <v>2.25</v>
      </c>
      <c r="H41" s="440">
        <f>SUM(H42:H45)</f>
        <v>9.7099999999999991</v>
      </c>
      <c r="I41" s="396">
        <f t="shared" si="28"/>
        <v>2.4500000000000002</v>
      </c>
      <c r="J41" s="397">
        <f t="shared" si="28"/>
        <v>2.39</v>
      </c>
      <c r="K41" s="397">
        <f t="shared" si="28"/>
        <v>2.44</v>
      </c>
      <c r="L41" s="398">
        <f t="shared" si="28"/>
        <v>2.4300000000000002</v>
      </c>
      <c r="M41" s="60">
        <f>SUM(M42:M45)</f>
        <v>9.75</v>
      </c>
      <c r="N41" s="396">
        <f t="shared" si="28"/>
        <v>2.4500000000000002</v>
      </c>
      <c r="O41" s="397">
        <f t="shared" si="28"/>
        <v>2.39</v>
      </c>
      <c r="P41" s="397">
        <f t="shared" si="28"/>
        <v>2.48</v>
      </c>
      <c r="Q41" s="398">
        <f t="shared" si="28"/>
        <v>2.4300000000000002</v>
      </c>
    </row>
    <row r="42" spans="1:52" x14ac:dyDescent="0.25">
      <c r="A42" s="358" t="s">
        <v>86</v>
      </c>
      <c r="B42" s="286" t="s">
        <v>91</v>
      </c>
      <c r="C42" s="434">
        <f>SUM(D42:G42)</f>
        <v>9</v>
      </c>
      <c r="D42" s="218">
        <v>2.25</v>
      </c>
      <c r="E42" s="74">
        <v>2.2400000000000002</v>
      </c>
      <c r="F42" s="74">
        <v>2.2599999999999998</v>
      </c>
      <c r="G42" s="441">
        <v>2.25</v>
      </c>
      <c r="H42" s="432">
        <f>SUM(I42:L42)</f>
        <v>9.7099999999999991</v>
      </c>
      <c r="I42" s="218">
        <v>2.4500000000000002</v>
      </c>
      <c r="J42" s="74">
        <v>2.39</v>
      </c>
      <c r="K42" s="74">
        <v>2.44</v>
      </c>
      <c r="L42" s="441">
        <v>2.4300000000000002</v>
      </c>
      <c r="M42" s="377">
        <f>SUM(N42:Q42)</f>
        <v>9.75</v>
      </c>
      <c r="N42" s="218">
        <v>2.4500000000000002</v>
      </c>
      <c r="O42" s="74">
        <v>2.39</v>
      </c>
      <c r="P42" s="74">
        <v>2.48</v>
      </c>
      <c r="Q42" s="441">
        <v>2.4300000000000002</v>
      </c>
    </row>
    <row r="43" spans="1:52" x14ac:dyDescent="0.25">
      <c r="A43" s="358" t="s">
        <v>87</v>
      </c>
      <c r="B43" s="286" t="s">
        <v>91</v>
      </c>
      <c r="C43" s="434">
        <f>SUM(D43:G43)</f>
        <v>0</v>
      </c>
      <c r="D43" s="218">
        <v>0</v>
      </c>
      <c r="E43" s="74">
        <v>0</v>
      </c>
      <c r="F43" s="74">
        <v>0</v>
      </c>
      <c r="G43" s="441">
        <v>0</v>
      </c>
      <c r="H43" s="432">
        <f>SUM(I43:L43)</f>
        <v>0</v>
      </c>
      <c r="I43" s="218">
        <v>0</v>
      </c>
      <c r="J43" s="74">
        <v>0</v>
      </c>
      <c r="K43" s="74">
        <v>0</v>
      </c>
      <c r="L43" s="441">
        <v>0</v>
      </c>
      <c r="M43" s="377">
        <f>SUM(N43:Q43)</f>
        <v>0</v>
      </c>
      <c r="N43" s="218">
        <v>0</v>
      </c>
      <c r="O43" s="74">
        <v>0</v>
      </c>
      <c r="P43" s="74">
        <v>0</v>
      </c>
      <c r="Q43" s="441">
        <v>0</v>
      </c>
    </row>
    <row r="44" spans="1:52" x14ac:dyDescent="0.25">
      <c r="A44" s="358" t="s">
        <v>88</v>
      </c>
      <c r="B44" s="286" t="s">
        <v>91</v>
      </c>
      <c r="C44" s="434">
        <f>SUM(D44:G44)</f>
        <v>0</v>
      </c>
      <c r="D44" s="218">
        <v>0</v>
      </c>
      <c r="E44" s="74">
        <v>0</v>
      </c>
      <c r="F44" s="74">
        <v>0</v>
      </c>
      <c r="G44" s="441">
        <v>0</v>
      </c>
      <c r="H44" s="432">
        <f>SUM(I44:L44)</f>
        <v>0</v>
      </c>
      <c r="I44" s="218">
        <v>0</v>
      </c>
      <c r="J44" s="74">
        <v>0</v>
      </c>
      <c r="K44" s="74">
        <v>0</v>
      </c>
      <c r="L44" s="441">
        <v>0</v>
      </c>
      <c r="M44" s="377">
        <f>SUM(N44:Q44)</f>
        <v>0</v>
      </c>
      <c r="N44" s="218">
        <v>0</v>
      </c>
      <c r="O44" s="74">
        <v>0</v>
      </c>
      <c r="P44" s="74">
        <v>0</v>
      </c>
      <c r="Q44" s="441">
        <v>0</v>
      </c>
    </row>
    <row r="45" spans="1:52" x14ac:dyDescent="0.25">
      <c r="A45" s="358" t="s">
        <v>94</v>
      </c>
      <c r="B45" s="286" t="s">
        <v>91</v>
      </c>
      <c r="C45" s="434">
        <f>SUM(D45:G45)</f>
        <v>0</v>
      </c>
      <c r="D45" s="218">
        <v>0</v>
      </c>
      <c r="E45" s="74">
        <v>0</v>
      </c>
      <c r="F45" s="74">
        <v>0</v>
      </c>
      <c r="G45" s="441">
        <v>0</v>
      </c>
      <c r="H45" s="432">
        <f>SUM(I45:L45)</f>
        <v>0</v>
      </c>
      <c r="I45" s="218">
        <v>0</v>
      </c>
      <c r="J45" s="74">
        <v>0</v>
      </c>
      <c r="K45" s="74">
        <v>0</v>
      </c>
      <c r="L45" s="441">
        <v>0</v>
      </c>
      <c r="M45" s="377">
        <f>SUM(N45:Q45)</f>
        <v>0</v>
      </c>
      <c r="N45" s="218">
        <v>0</v>
      </c>
      <c r="O45" s="74">
        <v>0</v>
      </c>
      <c r="P45" s="74">
        <v>0</v>
      </c>
      <c r="Q45" s="441">
        <v>0</v>
      </c>
    </row>
    <row r="46" spans="1:52" x14ac:dyDescent="0.25">
      <c r="A46" s="394" t="s">
        <v>6</v>
      </c>
      <c r="B46" s="395" t="s">
        <v>91</v>
      </c>
      <c r="C46" s="438">
        <f t="shared" ref="C46:Q46" si="29">SUM(C47:C50)</f>
        <v>12.218</v>
      </c>
      <c r="D46" s="396">
        <f t="shared" si="29"/>
        <v>3.0419999999999998</v>
      </c>
      <c r="E46" s="397">
        <f t="shared" si="29"/>
        <v>3.0419999999999998</v>
      </c>
      <c r="F46" s="397">
        <f t="shared" si="29"/>
        <v>3.0670000000000002</v>
      </c>
      <c r="G46" s="398">
        <f t="shared" si="29"/>
        <v>3.0670000000000002</v>
      </c>
      <c r="H46" s="440">
        <f t="shared" si="29"/>
        <v>12.169999999999998</v>
      </c>
      <c r="I46" s="396">
        <f t="shared" si="29"/>
        <v>3.0430000000000001</v>
      </c>
      <c r="J46" s="397">
        <f t="shared" si="29"/>
        <v>3.0409999999999999</v>
      </c>
      <c r="K46" s="397">
        <f t="shared" si="29"/>
        <v>3.0430000000000001</v>
      </c>
      <c r="L46" s="398">
        <f t="shared" si="29"/>
        <v>3.0430000000000001</v>
      </c>
      <c r="M46" s="60">
        <f t="shared" si="29"/>
        <v>12.170999999999999</v>
      </c>
      <c r="N46" s="396">
        <f t="shared" si="29"/>
        <v>3.0430000000000001</v>
      </c>
      <c r="O46" s="397">
        <f t="shared" si="29"/>
        <v>3.0419999999999998</v>
      </c>
      <c r="P46" s="397">
        <f t="shared" si="29"/>
        <v>3.0430000000000001</v>
      </c>
      <c r="Q46" s="398">
        <f t="shared" si="29"/>
        <v>3.0430000000000001</v>
      </c>
      <c r="AZ46">
        <v>214</v>
      </c>
    </row>
    <row r="47" spans="1:52" x14ac:dyDescent="0.25">
      <c r="A47" s="358" t="s">
        <v>86</v>
      </c>
      <c r="B47" s="286" t="s">
        <v>91</v>
      </c>
      <c r="C47" s="434">
        <f t="shared" ref="C47:C50" si="30">SUM(D47:G47)</f>
        <v>12.218</v>
      </c>
      <c r="D47" s="218">
        <v>3.0419999999999998</v>
      </c>
      <c r="E47" s="74">
        <v>3.0419999999999998</v>
      </c>
      <c r="F47" s="74">
        <v>3.0670000000000002</v>
      </c>
      <c r="G47" s="441">
        <v>3.0670000000000002</v>
      </c>
      <c r="H47" s="432">
        <f t="shared" ref="H47:H50" si="31">SUM(I47:L47)</f>
        <v>12.169999999999998</v>
      </c>
      <c r="I47" s="218">
        <v>3.0430000000000001</v>
      </c>
      <c r="J47" s="74">
        <v>3.0409999999999999</v>
      </c>
      <c r="K47" s="74">
        <v>3.0430000000000001</v>
      </c>
      <c r="L47" s="441">
        <v>3.0430000000000001</v>
      </c>
      <c r="M47" s="377">
        <f t="shared" ref="M47:M50" si="32">SUM(N47:Q47)</f>
        <v>12.170999999999999</v>
      </c>
      <c r="N47" s="218">
        <v>3.0430000000000001</v>
      </c>
      <c r="O47" s="74">
        <v>3.0419999999999998</v>
      </c>
      <c r="P47" s="74">
        <v>3.0430000000000001</v>
      </c>
      <c r="Q47" s="441">
        <v>3.0430000000000001</v>
      </c>
      <c r="AY47" t="s">
        <v>57</v>
      </c>
      <c r="AZ47">
        <v>215</v>
      </c>
    </row>
    <row r="48" spans="1:52" x14ac:dyDescent="0.25">
      <c r="A48" s="358" t="s">
        <v>87</v>
      </c>
      <c r="B48" s="286" t="s">
        <v>91</v>
      </c>
      <c r="C48" s="434">
        <f t="shared" si="30"/>
        <v>0</v>
      </c>
      <c r="D48" s="218">
        <v>0</v>
      </c>
      <c r="E48" s="74">
        <v>0</v>
      </c>
      <c r="F48" s="74">
        <v>0</v>
      </c>
      <c r="G48" s="441">
        <v>0</v>
      </c>
      <c r="H48" s="432">
        <f t="shared" si="31"/>
        <v>0</v>
      </c>
      <c r="I48" s="218">
        <v>0</v>
      </c>
      <c r="J48" s="74">
        <v>0</v>
      </c>
      <c r="K48" s="74">
        <v>0</v>
      </c>
      <c r="L48" s="441">
        <v>0</v>
      </c>
      <c r="M48" s="377">
        <f t="shared" si="32"/>
        <v>0</v>
      </c>
      <c r="N48" s="218">
        <v>0</v>
      </c>
      <c r="O48" s="74">
        <v>0</v>
      </c>
      <c r="P48" s="74">
        <v>0</v>
      </c>
      <c r="Q48" s="441">
        <v>0</v>
      </c>
      <c r="AY48" t="s">
        <v>57</v>
      </c>
      <c r="AZ48">
        <v>216</v>
      </c>
    </row>
    <row r="49" spans="1:52" x14ac:dyDescent="0.25">
      <c r="A49" s="358" t="s">
        <v>88</v>
      </c>
      <c r="B49" s="286" t="s">
        <v>91</v>
      </c>
      <c r="C49" s="434">
        <f t="shared" si="30"/>
        <v>0</v>
      </c>
      <c r="D49" s="218">
        <v>0</v>
      </c>
      <c r="E49" s="74">
        <v>0</v>
      </c>
      <c r="F49" s="74">
        <v>0</v>
      </c>
      <c r="G49" s="441">
        <v>0</v>
      </c>
      <c r="H49" s="432">
        <f t="shared" si="31"/>
        <v>0</v>
      </c>
      <c r="I49" s="218">
        <v>0</v>
      </c>
      <c r="J49" s="74">
        <v>0</v>
      </c>
      <c r="K49" s="74">
        <v>0</v>
      </c>
      <c r="L49" s="441">
        <v>0</v>
      </c>
      <c r="M49" s="377">
        <f t="shared" si="32"/>
        <v>0</v>
      </c>
      <c r="N49" s="218">
        <v>0</v>
      </c>
      <c r="O49" s="74">
        <v>0</v>
      </c>
      <c r="P49" s="74">
        <v>0</v>
      </c>
      <c r="Q49" s="441">
        <v>0</v>
      </c>
    </row>
    <row r="50" spans="1:52" x14ac:dyDescent="0.25">
      <c r="A50" s="358" t="s">
        <v>94</v>
      </c>
      <c r="B50" s="286" t="s">
        <v>91</v>
      </c>
      <c r="C50" s="434">
        <f t="shared" si="30"/>
        <v>0</v>
      </c>
      <c r="D50" s="218">
        <v>0</v>
      </c>
      <c r="E50" s="74">
        <v>0</v>
      </c>
      <c r="F50" s="74">
        <v>0</v>
      </c>
      <c r="G50" s="441">
        <v>0</v>
      </c>
      <c r="H50" s="432">
        <f t="shared" si="31"/>
        <v>0</v>
      </c>
      <c r="I50" s="218">
        <v>0</v>
      </c>
      <c r="J50" s="74">
        <v>0</v>
      </c>
      <c r="K50" s="74">
        <v>0</v>
      </c>
      <c r="L50" s="441">
        <v>0</v>
      </c>
      <c r="M50" s="377">
        <f t="shared" si="32"/>
        <v>0</v>
      </c>
      <c r="N50" s="218">
        <v>0</v>
      </c>
      <c r="O50" s="74">
        <v>0</v>
      </c>
      <c r="P50" s="74">
        <v>0</v>
      </c>
      <c r="Q50" s="441">
        <v>0</v>
      </c>
      <c r="AY50" t="s">
        <v>57</v>
      </c>
      <c r="AZ50">
        <v>217</v>
      </c>
    </row>
    <row r="51" spans="1:52" x14ac:dyDescent="0.25">
      <c r="A51" s="394" t="s">
        <v>5</v>
      </c>
      <c r="B51" s="395" t="s">
        <v>91</v>
      </c>
      <c r="C51" s="438">
        <f t="shared" ref="C51:Q51" si="33">SUM(C52:C55)</f>
        <v>0</v>
      </c>
      <c r="D51" s="396">
        <f>SUM(D52:D55)</f>
        <v>0</v>
      </c>
      <c r="E51" s="397">
        <f t="shared" si="33"/>
        <v>0</v>
      </c>
      <c r="F51" s="397">
        <f t="shared" si="33"/>
        <v>0</v>
      </c>
      <c r="G51" s="398">
        <f t="shared" si="33"/>
        <v>0</v>
      </c>
      <c r="H51" s="440">
        <f t="shared" si="33"/>
        <v>0</v>
      </c>
      <c r="I51" s="396">
        <f t="shared" si="33"/>
        <v>0</v>
      </c>
      <c r="J51" s="397">
        <f t="shared" si="33"/>
        <v>0</v>
      </c>
      <c r="K51" s="397">
        <f t="shared" si="33"/>
        <v>0</v>
      </c>
      <c r="L51" s="397">
        <f t="shared" si="33"/>
        <v>0</v>
      </c>
      <c r="M51" s="60">
        <f t="shared" si="33"/>
        <v>0</v>
      </c>
      <c r="N51" s="396">
        <f t="shared" si="33"/>
        <v>0</v>
      </c>
      <c r="O51" s="397">
        <f t="shared" si="33"/>
        <v>0</v>
      </c>
      <c r="P51" s="397">
        <f t="shared" si="33"/>
        <v>0</v>
      </c>
      <c r="Q51" s="398">
        <f t="shared" si="33"/>
        <v>0</v>
      </c>
      <c r="AZ51">
        <v>190</v>
      </c>
    </row>
    <row r="52" spans="1:52" x14ac:dyDescent="0.25">
      <c r="A52" s="358" t="s">
        <v>86</v>
      </c>
      <c r="B52" s="286" t="s">
        <v>91</v>
      </c>
      <c r="C52" s="434">
        <f t="shared" ref="C52:C55" si="34">SUM(D52:G52)</f>
        <v>0</v>
      </c>
      <c r="D52" s="218">
        <v>0</v>
      </c>
      <c r="E52" s="74">
        <v>0</v>
      </c>
      <c r="F52" s="74">
        <v>0</v>
      </c>
      <c r="G52" s="441">
        <v>0</v>
      </c>
      <c r="H52" s="432">
        <f t="shared" ref="H52:H55" si="35">SUM(I52:L52)</f>
        <v>0</v>
      </c>
      <c r="I52" s="218">
        <v>0</v>
      </c>
      <c r="J52" s="74">
        <v>0</v>
      </c>
      <c r="K52" s="74">
        <v>0</v>
      </c>
      <c r="L52" s="441">
        <v>0</v>
      </c>
      <c r="M52" s="377">
        <f t="shared" ref="M52:M55" si="36">SUM(N52:Q52)</f>
        <v>0</v>
      </c>
      <c r="N52" s="218">
        <v>0</v>
      </c>
      <c r="O52" s="74">
        <v>0</v>
      </c>
      <c r="P52" s="74">
        <v>0</v>
      </c>
      <c r="Q52" s="441">
        <v>0</v>
      </c>
      <c r="R52" s="8"/>
      <c r="AY52" t="s">
        <v>57</v>
      </c>
      <c r="AZ52">
        <v>191</v>
      </c>
    </row>
    <row r="53" spans="1:52" x14ac:dyDescent="0.25">
      <c r="A53" s="358" t="s">
        <v>87</v>
      </c>
      <c r="B53" s="286" t="s">
        <v>91</v>
      </c>
      <c r="C53" s="434">
        <f>SUM(D53:G53)</f>
        <v>0</v>
      </c>
      <c r="D53" s="218">
        <v>0</v>
      </c>
      <c r="E53" s="74">
        <v>0</v>
      </c>
      <c r="F53" s="74">
        <v>0</v>
      </c>
      <c r="G53" s="441">
        <v>0</v>
      </c>
      <c r="H53" s="432">
        <f t="shared" si="35"/>
        <v>0</v>
      </c>
      <c r="I53" s="218">
        <v>0</v>
      </c>
      <c r="J53" s="74">
        <v>0</v>
      </c>
      <c r="K53" s="74">
        <v>0</v>
      </c>
      <c r="L53" s="441">
        <v>0</v>
      </c>
      <c r="M53" s="377">
        <f t="shared" si="36"/>
        <v>0</v>
      </c>
      <c r="N53" s="218">
        <v>0</v>
      </c>
      <c r="O53" s="74">
        <v>0</v>
      </c>
      <c r="P53" s="74">
        <v>0</v>
      </c>
      <c r="Q53" s="441">
        <v>0</v>
      </c>
      <c r="R53" s="8"/>
      <c r="AY53" t="s">
        <v>57</v>
      </c>
      <c r="AZ53">
        <v>192</v>
      </c>
    </row>
    <row r="54" spans="1:52" x14ac:dyDescent="0.25">
      <c r="A54" s="358" t="s">
        <v>88</v>
      </c>
      <c r="B54" s="286" t="s">
        <v>91</v>
      </c>
      <c r="C54" s="434">
        <f t="shared" si="34"/>
        <v>0</v>
      </c>
      <c r="D54" s="218">
        <v>0</v>
      </c>
      <c r="E54" s="74">
        <v>0</v>
      </c>
      <c r="F54" s="74">
        <v>0</v>
      </c>
      <c r="G54" s="441">
        <v>0</v>
      </c>
      <c r="H54" s="432">
        <f t="shared" si="35"/>
        <v>0</v>
      </c>
      <c r="I54" s="218">
        <v>0</v>
      </c>
      <c r="J54" s="74">
        <v>0</v>
      </c>
      <c r="K54" s="74">
        <v>0</v>
      </c>
      <c r="L54" s="441">
        <v>0</v>
      </c>
      <c r="M54" s="377">
        <f t="shared" si="36"/>
        <v>0</v>
      </c>
      <c r="N54" s="218">
        <v>0</v>
      </c>
      <c r="O54" s="74">
        <v>0</v>
      </c>
      <c r="P54" s="74">
        <v>0</v>
      </c>
      <c r="Q54" s="441">
        <v>0</v>
      </c>
      <c r="R54" s="8"/>
    </row>
    <row r="55" spans="1:52" x14ac:dyDescent="0.25">
      <c r="A55" s="358" t="s">
        <v>94</v>
      </c>
      <c r="B55" s="286" t="s">
        <v>91</v>
      </c>
      <c r="C55" s="434">
        <f t="shared" si="34"/>
        <v>0</v>
      </c>
      <c r="D55" s="218">
        <v>0</v>
      </c>
      <c r="E55" s="74">
        <v>0</v>
      </c>
      <c r="F55" s="74">
        <v>0</v>
      </c>
      <c r="G55" s="441">
        <v>0</v>
      </c>
      <c r="H55" s="432">
        <f t="shared" si="35"/>
        <v>0</v>
      </c>
      <c r="I55" s="218">
        <v>0</v>
      </c>
      <c r="J55" s="74">
        <v>0</v>
      </c>
      <c r="K55" s="74">
        <v>0</v>
      </c>
      <c r="L55" s="441">
        <v>0</v>
      </c>
      <c r="M55" s="377">
        <f t="shared" si="36"/>
        <v>0</v>
      </c>
      <c r="N55" s="218">
        <v>0</v>
      </c>
      <c r="O55" s="74">
        <v>0</v>
      </c>
      <c r="P55" s="74">
        <v>0</v>
      </c>
      <c r="Q55" s="441">
        <v>0</v>
      </c>
      <c r="R55" s="8"/>
      <c r="AY55" t="s">
        <v>57</v>
      </c>
      <c r="AZ55">
        <v>193</v>
      </c>
    </row>
    <row r="56" spans="1:52" x14ac:dyDescent="0.25">
      <c r="A56" s="394" t="s">
        <v>18</v>
      </c>
      <c r="B56" s="395" t="s">
        <v>91</v>
      </c>
      <c r="C56" s="438">
        <f t="shared" ref="C56:Q56" si="37">SUM(C57:C60)</f>
        <v>0</v>
      </c>
      <c r="D56" s="396">
        <f t="shared" si="37"/>
        <v>0</v>
      </c>
      <c r="E56" s="397">
        <f t="shared" si="37"/>
        <v>0</v>
      </c>
      <c r="F56" s="397">
        <f t="shared" si="37"/>
        <v>0</v>
      </c>
      <c r="G56" s="398">
        <f t="shared" si="37"/>
        <v>0</v>
      </c>
      <c r="H56" s="440">
        <f t="shared" si="37"/>
        <v>0</v>
      </c>
      <c r="I56" s="396">
        <f t="shared" si="37"/>
        <v>0</v>
      </c>
      <c r="J56" s="397">
        <f t="shared" si="37"/>
        <v>0</v>
      </c>
      <c r="K56" s="397">
        <f t="shared" si="37"/>
        <v>0</v>
      </c>
      <c r="L56" s="398">
        <f t="shared" si="37"/>
        <v>0</v>
      </c>
      <c r="M56" s="60">
        <f t="shared" si="37"/>
        <v>0</v>
      </c>
      <c r="N56" s="396">
        <f t="shared" si="37"/>
        <v>0</v>
      </c>
      <c r="O56" s="397">
        <f t="shared" si="37"/>
        <v>0</v>
      </c>
      <c r="P56" s="397">
        <f t="shared" si="37"/>
        <v>0</v>
      </c>
      <c r="Q56" s="398">
        <f t="shared" si="37"/>
        <v>0</v>
      </c>
      <c r="AZ56">
        <v>202</v>
      </c>
    </row>
    <row r="57" spans="1:52" x14ac:dyDescent="0.25">
      <c r="A57" s="358" t="s">
        <v>86</v>
      </c>
      <c r="B57" s="286" t="s">
        <v>91</v>
      </c>
      <c r="C57" s="434">
        <f t="shared" ref="C57:C60" si="38">SUM(D57:G57)</f>
        <v>0</v>
      </c>
      <c r="D57" s="218">
        <v>0</v>
      </c>
      <c r="E57" s="74">
        <v>0</v>
      </c>
      <c r="F57" s="74">
        <v>0</v>
      </c>
      <c r="G57" s="441">
        <v>0</v>
      </c>
      <c r="H57" s="432">
        <f t="shared" ref="H57:H60" si="39">SUM(I57:L57)</f>
        <v>0</v>
      </c>
      <c r="I57" s="218">
        <v>0</v>
      </c>
      <c r="J57" s="74">
        <v>0</v>
      </c>
      <c r="K57" s="74">
        <v>0</v>
      </c>
      <c r="L57" s="441">
        <v>0</v>
      </c>
      <c r="M57" s="377">
        <f t="shared" ref="M57:M60" si="40">SUM(N57:Q57)</f>
        <v>0</v>
      </c>
      <c r="N57" s="218">
        <v>0</v>
      </c>
      <c r="O57" s="74">
        <v>0</v>
      </c>
      <c r="P57" s="74">
        <v>0</v>
      </c>
      <c r="Q57" s="441">
        <v>0</v>
      </c>
      <c r="AY57" t="s">
        <v>57</v>
      </c>
      <c r="AZ57">
        <v>203</v>
      </c>
    </row>
    <row r="58" spans="1:52" x14ac:dyDescent="0.25">
      <c r="A58" s="358" t="s">
        <v>87</v>
      </c>
      <c r="B58" s="286" t="s">
        <v>91</v>
      </c>
      <c r="C58" s="434">
        <f t="shared" si="38"/>
        <v>0</v>
      </c>
      <c r="D58" s="218">
        <v>0</v>
      </c>
      <c r="E58" s="74">
        <v>0</v>
      </c>
      <c r="F58" s="74">
        <v>0</v>
      </c>
      <c r="G58" s="441">
        <v>0</v>
      </c>
      <c r="H58" s="432">
        <f t="shared" si="39"/>
        <v>0</v>
      </c>
      <c r="I58" s="218">
        <v>0</v>
      </c>
      <c r="J58" s="74">
        <v>0</v>
      </c>
      <c r="K58" s="74">
        <v>0</v>
      </c>
      <c r="L58" s="441">
        <v>0</v>
      </c>
      <c r="M58" s="377">
        <f t="shared" si="40"/>
        <v>0</v>
      </c>
      <c r="N58" s="218">
        <v>0</v>
      </c>
      <c r="O58" s="74">
        <v>0</v>
      </c>
      <c r="P58" s="74">
        <v>0</v>
      </c>
      <c r="Q58" s="441">
        <v>0</v>
      </c>
      <c r="AY58" t="s">
        <v>57</v>
      </c>
      <c r="AZ58">
        <v>204</v>
      </c>
    </row>
    <row r="59" spans="1:52" x14ac:dyDescent="0.25">
      <c r="A59" s="358" t="s">
        <v>88</v>
      </c>
      <c r="B59" s="286" t="s">
        <v>91</v>
      </c>
      <c r="C59" s="434">
        <f t="shared" si="38"/>
        <v>0</v>
      </c>
      <c r="D59" s="218">
        <v>0</v>
      </c>
      <c r="E59" s="74">
        <v>0</v>
      </c>
      <c r="F59" s="74">
        <v>0</v>
      </c>
      <c r="G59" s="441">
        <v>0</v>
      </c>
      <c r="H59" s="432">
        <f t="shared" si="39"/>
        <v>0</v>
      </c>
      <c r="I59" s="218">
        <v>0</v>
      </c>
      <c r="J59" s="74">
        <v>0</v>
      </c>
      <c r="K59" s="74">
        <v>0</v>
      </c>
      <c r="L59" s="441">
        <v>0</v>
      </c>
      <c r="M59" s="377">
        <f t="shared" si="40"/>
        <v>0</v>
      </c>
      <c r="N59" s="218">
        <v>0</v>
      </c>
      <c r="O59" s="74">
        <v>0</v>
      </c>
      <c r="P59" s="74">
        <v>0</v>
      </c>
      <c r="Q59" s="441">
        <v>0</v>
      </c>
    </row>
    <row r="60" spans="1:52" x14ac:dyDescent="0.25">
      <c r="A60" s="358" t="s">
        <v>94</v>
      </c>
      <c r="B60" s="286" t="s">
        <v>91</v>
      </c>
      <c r="C60" s="434">
        <f t="shared" si="38"/>
        <v>0</v>
      </c>
      <c r="D60" s="218">
        <v>0</v>
      </c>
      <c r="E60" s="74">
        <v>0</v>
      </c>
      <c r="F60" s="74">
        <v>0</v>
      </c>
      <c r="G60" s="441">
        <v>0</v>
      </c>
      <c r="H60" s="432">
        <f t="shared" si="39"/>
        <v>0</v>
      </c>
      <c r="I60" s="218">
        <v>0</v>
      </c>
      <c r="J60" s="74">
        <v>0</v>
      </c>
      <c r="K60" s="74">
        <v>0</v>
      </c>
      <c r="L60" s="441">
        <v>0</v>
      </c>
      <c r="M60" s="377">
        <f t="shared" si="40"/>
        <v>0</v>
      </c>
      <c r="N60" s="218">
        <v>0</v>
      </c>
      <c r="O60" s="74">
        <v>0</v>
      </c>
      <c r="P60" s="74">
        <v>0</v>
      </c>
      <c r="Q60" s="441">
        <v>0</v>
      </c>
      <c r="AY60" t="s">
        <v>57</v>
      </c>
      <c r="AZ60">
        <v>205</v>
      </c>
    </row>
    <row r="61" spans="1:52" x14ac:dyDescent="0.25">
      <c r="A61" s="394" t="s">
        <v>8</v>
      </c>
      <c r="B61" s="395" t="s">
        <v>91</v>
      </c>
      <c r="C61" s="438">
        <f>SUM(C62:C65)</f>
        <v>1.8919999999999999</v>
      </c>
      <c r="D61" s="396">
        <f t="shared" ref="D61:Q61" si="41">SUM(D62:D65)</f>
        <v>1.8580000000000001</v>
      </c>
      <c r="E61" s="397">
        <f t="shared" si="41"/>
        <v>1.8759999999999999</v>
      </c>
      <c r="F61" s="397">
        <f t="shared" si="41"/>
        <v>1.889</v>
      </c>
      <c r="G61" s="398">
        <f t="shared" si="41"/>
        <v>1.8919999999999999</v>
      </c>
      <c r="H61" s="440">
        <f t="shared" si="41"/>
        <v>2.0019999999999998</v>
      </c>
      <c r="I61" s="396">
        <f t="shared" si="41"/>
        <v>1.919</v>
      </c>
      <c r="J61" s="397">
        <f t="shared" si="41"/>
        <v>1.9379999999999999</v>
      </c>
      <c r="K61" s="397">
        <f t="shared" si="41"/>
        <v>1.9750000000000001</v>
      </c>
      <c r="L61" s="398">
        <f t="shared" si="41"/>
        <v>2.0019999999999998</v>
      </c>
      <c r="M61" s="60">
        <f t="shared" si="41"/>
        <v>2.1309999999999998</v>
      </c>
      <c r="N61" s="396">
        <f t="shared" si="41"/>
        <v>2.0289999999999999</v>
      </c>
      <c r="O61" s="397">
        <f t="shared" si="41"/>
        <v>2.0470000000000002</v>
      </c>
      <c r="P61" s="397">
        <f t="shared" si="41"/>
        <v>2.1040000000000001</v>
      </c>
      <c r="Q61" s="398">
        <f t="shared" si="41"/>
        <v>2.1309999999999998</v>
      </c>
      <c r="R61" s="4"/>
      <c r="S61" s="4"/>
      <c r="T61" s="4"/>
      <c r="U61" s="4"/>
      <c r="V61" s="4"/>
      <c r="W61" s="4"/>
      <c r="Y61" s="4"/>
      <c r="Z61" s="4"/>
      <c r="AA61" s="4"/>
      <c r="AB61" s="4"/>
      <c r="AD61" s="4"/>
      <c r="AE61" s="4"/>
      <c r="AF61" s="4"/>
      <c r="AG61" s="4"/>
      <c r="AI61" s="4"/>
      <c r="AJ61" s="4"/>
      <c r="AK61" s="4"/>
      <c r="AL61" s="4"/>
      <c r="AZ61">
        <v>226</v>
      </c>
    </row>
    <row r="62" spans="1:52" x14ac:dyDescent="0.25">
      <c r="A62" s="358" t="s">
        <v>86</v>
      </c>
      <c r="B62" s="286" t="s">
        <v>91</v>
      </c>
      <c r="C62" s="434">
        <f>G62</f>
        <v>1.8919999999999999</v>
      </c>
      <c r="D62" s="218">
        <v>1.8580000000000001</v>
      </c>
      <c r="E62" s="74">
        <v>1.8759999999999999</v>
      </c>
      <c r="F62" s="74">
        <v>1.889</v>
      </c>
      <c r="G62" s="441">
        <v>1.8919999999999999</v>
      </c>
      <c r="H62" s="432">
        <f>L62</f>
        <v>2.0019999999999998</v>
      </c>
      <c r="I62" s="218">
        <v>1.919</v>
      </c>
      <c r="J62" s="74">
        <v>1.9379999999999999</v>
      </c>
      <c r="K62" s="74">
        <v>1.9750000000000001</v>
      </c>
      <c r="L62" s="441">
        <v>2.0019999999999998</v>
      </c>
      <c r="M62" s="377">
        <f>Q62</f>
        <v>2.1309999999999998</v>
      </c>
      <c r="N62" s="218">
        <v>2.0289999999999999</v>
      </c>
      <c r="O62" s="74">
        <v>2.0470000000000002</v>
      </c>
      <c r="P62" s="74">
        <v>2.1040000000000001</v>
      </c>
      <c r="Q62" s="441">
        <v>2.1309999999999998</v>
      </c>
      <c r="R62" s="4"/>
      <c r="S62" s="4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Y62" t="s">
        <v>57</v>
      </c>
      <c r="AZ62">
        <v>227</v>
      </c>
    </row>
    <row r="63" spans="1:52" x14ac:dyDescent="0.25">
      <c r="A63" s="358" t="s">
        <v>87</v>
      </c>
      <c r="B63" s="286" t="s">
        <v>91</v>
      </c>
      <c r="C63" s="434">
        <f t="shared" ref="C63:C65" si="42">G63</f>
        <v>0</v>
      </c>
      <c r="D63" s="218">
        <v>0</v>
      </c>
      <c r="E63" s="74">
        <v>0</v>
      </c>
      <c r="F63" s="74">
        <v>0</v>
      </c>
      <c r="G63" s="441">
        <v>0</v>
      </c>
      <c r="H63" s="432">
        <f t="shared" ref="H63:H65" si="43">L63</f>
        <v>0</v>
      </c>
      <c r="I63" s="218">
        <v>0</v>
      </c>
      <c r="J63" s="74">
        <v>0</v>
      </c>
      <c r="K63" s="74">
        <v>0</v>
      </c>
      <c r="L63" s="441">
        <v>0</v>
      </c>
      <c r="M63" s="377">
        <f t="shared" ref="M63:M65" si="44">Q63</f>
        <v>0</v>
      </c>
      <c r="N63" s="218">
        <v>0</v>
      </c>
      <c r="O63" s="74">
        <v>0</v>
      </c>
      <c r="P63" s="74">
        <v>0</v>
      </c>
      <c r="Q63" s="441">
        <v>0</v>
      </c>
      <c r="R63" s="4"/>
      <c r="S63" s="4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52" ht="15" customHeight="1" x14ac:dyDescent="0.25">
      <c r="A64" s="358" t="s">
        <v>88</v>
      </c>
      <c r="B64" s="286" t="s">
        <v>91</v>
      </c>
      <c r="C64" s="434">
        <f t="shared" si="42"/>
        <v>0</v>
      </c>
      <c r="D64" s="218">
        <v>0</v>
      </c>
      <c r="E64" s="74">
        <v>0</v>
      </c>
      <c r="F64" s="74">
        <v>0</v>
      </c>
      <c r="G64" s="441">
        <v>0</v>
      </c>
      <c r="H64" s="432">
        <f t="shared" si="43"/>
        <v>0</v>
      </c>
      <c r="I64" s="218">
        <v>0</v>
      </c>
      <c r="J64" s="74">
        <v>0</v>
      </c>
      <c r="K64" s="74">
        <v>0</v>
      </c>
      <c r="L64" s="441">
        <v>0</v>
      </c>
      <c r="M64" s="377">
        <f t="shared" si="44"/>
        <v>0</v>
      </c>
      <c r="N64" s="218">
        <v>0</v>
      </c>
      <c r="O64" s="74">
        <v>0</v>
      </c>
      <c r="P64" s="74">
        <v>0</v>
      </c>
      <c r="Q64" s="441">
        <v>0</v>
      </c>
      <c r="R64" s="4"/>
      <c r="S64" s="4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Y64" t="s">
        <v>57</v>
      </c>
      <c r="AZ64">
        <v>228</v>
      </c>
    </row>
    <row r="65" spans="1:64" ht="15.75" thickBot="1" x14ac:dyDescent="0.3">
      <c r="A65" s="362" t="s">
        <v>94</v>
      </c>
      <c r="B65" s="25" t="s">
        <v>91</v>
      </c>
      <c r="C65" s="435">
        <f t="shared" si="42"/>
        <v>0</v>
      </c>
      <c r="D65" s="219">
        <v>0</v>
      </c>
      <c r="E65" s="93">
        <v>0</v>
      </c>
      <c r="F65" s="93">
        <v>0</v>
      </c>
      <c r="G65" s="442">
        <v>0</v>
      </c>
      <c r="H65" s="433">
        <f t="shared" si="43"/>
        <v>0</v>
      </c>
      <c r="I65" s="219">
        <v>0</v>
      </c>
      <c r="J65" s="93">
        <v>0</v>
      </c>
      <c r="K65" s="93">
        <v>0</v>
      </c>
      <c r="L65" s="442">
        <v>0</v>
      </c>
      <c r="M65" s="378">
        <f t="shared" si="44"/>
        <v>0</v>
      </c>
      <c r="N65" s="219">
        <v>0</v>
      </c>
      <c r="O65" s="93">
        <v>0</v>
      </c>
      <c r="P65" s="93">
        <v>0</v>
      </c>
      <c r="Q65" s="442">
        <v>0</v>
      </c>
      <c r="R65" s="4"/>
      <c r="S65" s="4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Y65" t="s">
        <v>57</v>
      </c>
      <c r="AZ65">
        <v>229</v>
      </c>
    </row>
    <row r="66" spans="1:64" ht="15.75" thickBot="1" x14ac:dyDescent="0.3">
      <c r="H66" s="2"/>
      <c r="Y66" s="2"/>
      <c r="Z66" s="2"/>
    </row>
    <row r="67" spans="1:64" ht="56.45" customHeight="1" thickBot="1" x14ac:dyDescent="0.3">
      <c r="A67" s="54" t="s">
        <v>108</v>
      </c>
      <c r="B67" s="431" t="s">
        <v>40</v>
      </c>
      <c r="C67" s="423">
        <f>SUM(C68:C71)</f>
        <v>0</v>
      </c>
      <c r="D67" s="563">
        <f>SUM(D68:D71)</f>
        <v>0</v>
      </c>
      <c r="E67" s="564">
        <f t="shared" ref="E67:Q67" si="45">SUM(E68:E71)</f>
        <v>0</v>
      </c>
      <c r="F67" s="564">
        <f t="shared" si="45"/>
        <v>0</v>
      </c>
      <c r="G67" s="565">
        <f t="shared" si="45"/>
        <v>0</v>
      </c>
      <c r="H67" s="574">
        <f t="shared" si="45"/>
        <v>0</v>
      </c>
      <c r="I67" s="563">
        <f t="shared" si="45"/>
        <v>0</v>
      </c>
      <c r="J67" s="564">
        <f t="shared" si="45"/>
        <v>0</v>
      </c>
      <c r="K67" s="564">
        <f t="shared" si="45"/>
        <v>0</v>
      </c>
      <c r="L67" s="565">
        <f t="shared" si="45"/>
        <v>0</v>
      </c>
      <c r="M67" s="574">
        <f t="shared" si="45"/>
        <v>0</v>
      </c>
      <c r="N67" s="563">
        <f t="shared" si="45"/>
        <v>0</v>
      </c>
      <c r="O67" s="564">
        <f t="shared" si="45"/>
        <v>0</v>
      </c>
      <c r="P67" s="564">
        <f t="shared" si="45"/>
        <v>0</v>
      </c>
      <c r="Q67" s="572">
        <f t="shared" si="45"/>
        <v>0</v>
      </c>
      <c r="Y67" s="2"/>
      <c r="Z67" s="2"/>
    </row>
    <row r="68" spans="1:64" x14ac:dyDescent="0.25">
      <c r="A68" s="344" t="s">
        <v>86</v>
      </c>
      <c r="B68" s="302" t="s">
        <v>91</v>
      </c>
      <c r="C68" s="424">
        <f>C37-(C42+C47+C52+C57)-C62</f>
        <v>0</v>
      </c>
      <c r="D68" s="575">
        <f t="shared" ref="D68:Q68" si="46">D37-(D42+D47+D52+D57)-D62</f>
        <v>0</v>
      </c>
      <c r="E68" s="576">
        <f t="shared" si="46"/>
        <v>0</v>
      </c>
      <c r="F68" s="576">
        <f t="shared" si="46"/>
        <v>0</v>
      </c>
      <c r="G68" s="577">
        <f t="shared" si="46"/>
        <v>0</v>
      </c>
      <c r="H68" s="578">
        <f t="shared" si="46"/>
        <v>0</v>
      </c>
      <c r="I68" s="575">
        <f t="shared" si="46"/>
        <v>0</v>
      </c>
      <c r="J68" s="576">
        <f t="shared" si="46"/>
        <v>0</v>
      </c>
      <c r="K68" s="576">
        <f t="shared" si="46"/>
        <v>0</v>
      </c>
      <c r="L68" s="577">
        <f t="shared" si="46"/>
        <v>0</v>
      </c>
      <c r="M68" s="578">
        <f t="shared" si="46"/>
        <v>0</v>
      </c>
      <c r="N68" s="575">
        <f t="shared" si="46"/>
        <v>0</v>
      </c>
      <c r="O68" s="576">
        <f t="shared" si="46"/>
        <v>0</v>
      </c>
      <c r="P68" s="576">
        <f t="shared" si="46"/>
        <v>0</v>
      </c>
      <c r="Q68" s="577">
        <f t="shared" si="46"/>
        <v>0</v>
      </c>
      <c r="Y68" s="2"/>
      <c r="Z68" s="2"/>
    </row>
    <row r="69" spans="1:64" x14ac:dyDescent="0.25">
      <c r="A69" s="37" t="s">
        <v>87</v>
      </c>
      <c r="B69" s="302" t="s">
        <v>91</v>
      </c>
      <c r="C69" s="425">
        <f>C38-(C43+C58+C48+C53)-C63</f>
        <v>0</v>
      </c>
      <c r="D69" s="566">
        <f t="shared" ref="D69:Q69" si="47">D38-(D43+D58+D48+D53)-D63</f>
        <v>0</v>
      </c>
      <c r="E69" s="567">
        <f t="shared" si="47"/>
        <v>0</v>
      </c>
      <c r="F69" s="567">
        <f t="shared" si="47"/>
        <v>0</v>
      </c>
      <c r="G69" s="568">
        <f t="shared" si="47"/>
        <v>0</v>
      </c>
      <c r="H69" s="425">
        <f t="shared" si="47"/>
        <v>0</v>
      </c>
      <c r="I69" s="560">
        <f t="shared" si="47"/>
        <v>0</v>
      </c>
      <c r="J69" s="561">
        <f t="shared" si="47"/>
        <v>0</v>
      </c>
      <c r="K69" s="561">
        <f t="shared" si="47"/>
        <v>0</v>
      </c>
      <c r="L69" s="562">
        <f t="shared" si="47"/>
        <v>0</v>
      </c>
      <c r="M69" s="425">
        <f t="shared" si="47"/>
        <v>0</v>
      </c>
      <c r="N69" s="560">
        <f t="shared" si="47"/>
        <v>0</v>
      </c>
      <c r="O69" s="561">
        <f t="shared" si="47"/>
        <v>0</v>
      </c>
      <c r="P69" s="561">
        <f t="shared" si="47"/>
        <v>0</v>
      </c>
      <c r="Q69" s="562">
        <f t="shared" si="47"/>
        <v>0</v>
      </c>
      <c r="Y69" s="2"/>
      <c r="Z69" s="2"/>
    </row>
    <row r="70" spans="1:64" x14ac:dyDescent="0.25">
      <c r="A70" s="37" t="s">
        <v>88</v>
      </c>
      <c r="B70" s="42" t="s">
        <v>91</v>
      </c>
      <c r="C70" s="425">
        <f>C39-(C44+C59+C49+C54)-C64</f>
        <v>0</v>
      </c>
      <c r="D70" s="560">
        <f t="shared" ref="D70:Q70" si="48">D39-(D44+D59+D49+D54)-D64</f>
        <v>0</v>
      </c>
      <c r="E70" s="561">
        <f t="shared" si="48"/>
        <v>0</v>
      </c>
      <c r="F70" s="561">
        <f t="shared" si="48"/>
        <v>0</v>
      </c>
      <c r="G70" s="562">
        <f t="shared" si="48"/>
        <v>0</v>
      </c>
      <c r="H70" s="425">
        <f t="shared" si="48"/>
        <v>0</v>
      </c>
      <c r="I70" s="560">
        <f t="shared" si="48"/>
        <v>0</v>
      </c>
      <c r="J70" s="561">
        <f t="shared" si="48"/>
        <v>0</v>
      </c>
      <c r="K70" s="561">
        <f t="shared" si="48"/>
        <v>0</v>
      </c>
      <c r="L70" s="562">
        <f t="shared" si="48"/>
        <v>0</v>
      </c>
      <c r="M70" s="425">
        <f t="shared" si="48"/>
        <v>0</v>
      </c>
      <c r="N70" s="560">
        <f t="shared" si="48"/>
        <v>0</v>
      </c>
      <c r="O70" s="561">
        <f t="shared" si="48"/>
        <v>0</v>
      </c>
      <c r="P70" s="561">
        <f t="shared" si="48"/>
        <v>0</v>
      </c>
      <c r="Q70" s="562">
        <f t="shared" si="48"/>
        <v>0</v>
      </c>
      <c r="Y70" s="2"/>
      <c r="Z70" s="2"/>
    </row>
    <row r="71" spans="1:64" ht="15.75" thickBot="1" x14ac:dyDescent="0.3">
      <c r="A71" s="38" t="s">
        <v>94</v>
      </c>
      <c r="B71" s="78" t="s">
        <v>91</v>
      </c>
      <c r="C71" s="426">
        <f>C40-(C45+C60+C50+C55)-C65</f>
        <v>0</v>
      </c>
      <c r="D71" s="569">
        <f t="shared" ref="D71:Q71" si="49">D40-(D45+D60+D50+D55)-D65</f>
        <v>0</v>
      </c>
      <c r="E71" s="570">
        <f t="shared" si="49"/>
        <v>0</v>
      </c>
      <c r="F71" s="570">
        <f t="shared" si="49"/>
        <v>0</v>
      </c>
      <c r="G71" s="571">
        <f t="shared" si="49"/>
        <v>0</v>
      </c>
      <c r="H71" s="426">
        <f t="shared" si="49"/>
        <v>0</v>
      </c>
      <c r="I71" s="569">
        <f t="shared" si="49"/>
        <v>0</v>
      </c>
      <c r="J71" s="570">
        <f t="shared" si="49"/>
        <v>0</v>
      </c>
      <c r="K71" s="570">
        <f t="shared" si="49"/>
        <v>0</v>
      </c>
      <c r="L71" s="571">
        <f t="shared" si="49"/>
        <v>0</v>
      </c>
      <c r="M71" s="426">
        <f t="shared" si="49"/>
        <v>0</v>
      </c>
      <c r="N71" s="569">
        <f t="shared" si="49"/>
        <v>0</v>
      </c>
      <c r="O71" s="570">
        <f t="shared" si="49"/>
        <v>0</v>
      </c>
      <c r="P71" s="570">
        <f t="shared" si="49"/>
        <v>0</v>
      </c>
      <c r="Q71" s="571">
        <f t="shared" si="49"/>
        <v>0</v>
      </c>
      <c r="Y71" s="2"/>
      <c r="Z71" s="2"/>
    </row>
    <row r="72" spans="1:64" ht="15.75" thickBot="1" x14ac:dyDescent="0.3">
      <c r="H72" s="2"/>
      <c r="Y72" s="2"/>
      <c r="Z72" s="2"/>
    </row>
    <row r="73" spans="1:64" s="99" customFormat="1" ht="56.45" customHeight="1" thickBot="1" x14ac:dyDescent="0.3">
      <c r="A73" s="335" t="s">
        <v>103</v>
      </c>
      <c r="B73" s="29"/>
      <c r="C73" s="300" t="str">
        <f>IF(SUM(C22:C25,C27:C30,C42:C45,C32:C35,C52:C55,C57:C60,C47:C50,C62:C65)&gt;0,"Проверка пройдена","Заполните данные в балансе")</f>
        <v>Проверка пройдена</v>
      </c>
      <c r="D73" s="573" t="str">
        <f t="shared" ref="D73:Q73" si="50">IF(SUM(D22:D25,D27:D30,D42:D45,D32:D35,D52:D55,D57:D60,D47:D50,D62:D65)&gt;0,"Проверка пройдена","Заполните данные в балансе")</f>
        <v>Проверка пройдена</v>
      </c>
      <c r="E73" s="336" t="str">
        <f t="shared" si="50"/>
        <v>Проверка пройдена</v>
      </c>
      <c r="F73" s="336" t="str">
        <f t="shared" si="50"/>
        <v>Проверка пройдена</v>
      </c>
      <c r="G73" s="339" t="str">
        <f t="shared" si="50"/>
        <v>Проверка пройдена</v>
      </c>
      <c r="H73" s="300" t="str">
        <f t="shared" si="50"/>
        <v>Проверка пройдена</v>
      </c>
      <c r="I73" s="573" t="str">
        <f t="shared" si="50"/>
        <v>Проверка пройдена</v>
      </c>
      <c r="J73" s="336" t="str">
        <f t="shared" si="50"/>
        <v>Проверка пройдена</v>
      </c>
      <c r="K73" s="336" t="str">
        <f t="shared" si="50"/>
        <v>Проверка пройдена</v>
      </c>
      <c r="L73" s="339" t="str">
        <f t="shared" si="50"/>
        <v>Проверка пройдена</v>
      </c>
      <c r="M73" s="300" t="str">
        <f t="shared" si="50"/>
        <v>Проверка пройдена</v>
      </c>
      <c r="N73" s="573" t="str">
        <f t="shared" si="50"/>
        <v>Проверка пройдена</v>
      </c>
      <c r="O73" s="336" t="str">
        <f t="shared" si="50"/>
        <v>Проверка пройдена</v>
      </c>
      <c r="P73" s="336" t="str">
        <f t="shared" si="50"/>
        <v>Проверка пройдена</v>
      </c>
      <c r="Q73" s="339" t="str">
        <f t="shared" si="50"/>
        <v>Проверка пройдена</v>
      </c>
      <c r="Y73" s="220"/>
      <c r="Z73" s="220"/>
    </row>
    <row r="74" spans="1:64" x14ac:dyDescent="0.25">
      <c r="D74" s="2"/>
      <c r="H74" s="2"/>
      <c r="Y74" s="2"/>
      <c r="Z74" s="2"/>
    </row>
    <row r="76" spans="1:64" x14ac:dyDescent="0.25">
      <c r="A76" s="201" t="s">
        <v>99</v>
      </c>
      <c r="B76" s="39"/>
      <c r="C76" s="4"/>
      <c r="D76" s="4"/>
      <c r="E76" s="4"/>
      <c r="F76" s="4"/>
      <c r="G76" s="4"/>
      <c r="H76" s="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U76" s="4"/>
      <c r="AV76" s="4"/>
      <c r="AW76" s="4"/>
    </row>
    <row r="77" spans="1:64" x14ac:dyDescent="0.25">
      <c r="A77" s="217" t="s">
        <v>112</v>
      </c>
      <c r="B77" s="39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64" ht="15.75" thickBot="1" x14ac:dyDescent="0.3">
      <c r="A78" s="217" t="s">
        <v>111</v>
      </c>
      <c r="B78" s="39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</row>
    <row r="79" spans="1:64" ht="14.45" customHeight="1" x14ac:dyDescent="0.25">
      <c r="A79" s="652" t="s">
        <v>15</v>
      </c>
      <c r="B79" s="654" t="s">
        <v>40</v>
      </c>
      <c r="C79" s="662" t="str">
        <f>(YEAR(Test_date)-7)&amp;" год"</f>
        <v>2014 год</v>
      </c>
      <c r="D79" s="660" t="str">
        <f>C79</f>
        <v>2014 год</v>
      </c>
      <c r="E79" s="648"/>
      <c r="F79" s="648"/>
      <c r="G79" s="661"/>
      <c r="H79" s="662" t="str">
        <f>(LEFT(C79,4)+1)&amp;" год"</f>
        <v>2015 год</v>
      </c>
      <c r="I79" s="660" t="str">
        <f>H79</f>
        <v>2015 год</v>
      </c>
      <c r="J79" s="648"/>
      <c r="K79" s="648"/>
      <c r="L79" s="661"/>
      <c r="M79" s="662" t="str">
        <f>(LEFT(H79,4)+1)&amp;" год"</f>
        <v>2016 год</v>
      </c>
      <c r="N79" s="660" t="str">
        <f>M79</f>
        <v>2016 год</v>
      </c>
      <c r="O79" s="648"/>
      <c r="P79" s="648"/>
      <c r="Q79" s="661"/>
      <c r="R79" s="662" t="str">
        <f>(LEFT(M79,4)+1)&amp;" год"</f>
        <v>2017 год</v>
      </c>
      <c r="S79" s="660" t="str">
        <f>R79</f>
        <v>2017 год</v>
      </c>
      <c r="T79" s="648"/>
      <c r="U79" s="648"/>
      <c r="V79" s="661"/>
      <c r="W79" s="662" t="str">
        <f>(LEFT(R79,4)+1)&amp;" год"</f>
        <v>2018 год</v>
      </c>
      <c r="X79" s="660" t="str">
        <f>W79</f>
        <v>2018 год</v>
      </c>
      <c r="Y79" s="648"/>
      <c r="Z79" s="648"/>
      <c r="AA79" s="661"/>
      <c r="AB79" s="662" t="str">
        <f>(LEFT(W79,4)+1)&amp;" год"</f>
        <v>2019 год</v>
      </c>
      <c r="AC79" s="660" t="str">
        <f>AB79</f>
        <v>2019 год</v>
      </c>
      <c r="AD79" s="648"/>
      <c r="AE79" s="648"/>
      <c r="AF79" s="661"/>
      <c r="AG79" s="662" t="str">
        <f>(LEFT(AB79,4)+1)&amp;" год"</f>
        <v>2020 год</v>
      </c>
      <c r="AH79" s="658" t="str">
        <f>AG79</f>
        <v>2020 год</v>
      </c>
      <c r="AI79" s="650"/>
      <c r="AJ79" s="650"/>
      <c r="AK79" s="659"/>
      <c r="AL79" s="4"/>
      <c r="AM79" s="4"/>
      <c r="AT79" s="7"/>
      <c r="AU79" s="7"/>
      <c r="AV79" s="7"/>
      <c r="AW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</row>
    <row r="80" spans="1:64" ht="15.75" thickBot="1" x14ac:dyDescent="0.3">
      <c r="A80" s="653"/>
      <c r="B80" s="655"/>
      <c r="C80" s="663"/>
      <c r="D80" s="620" t="s">
        <v>0</v>
      </c>
      <c r="E80" s="621" t="s">
        <v>1</v>
      </c>
      <c r="F80" s="621" t="s">
        <v>2</v>
      </c>
      <c r="G80" s="623" t="s">
        <v>3</v>
      </c>
      <c r="H80" s="663"/>
      <c r="I80" s="624" t="s">
        <v>0</v>
      </c>
      <c r="J80" s="621" t="s">
        <v>1</v>
      </c>
      <c r="K80" s="621" t="s">
        <v>2</v>
      </c>
      <c r="L80" s="623" t="s">
        <v>3</v>
      </c>
      <c r="M80" s="663"/>
      <c r="N80" s="624" t="s">
        <v>0</v>
      </c>
      <c r="O80" s="621" t="s">
        <v>1</v>
      </c>
      <c r="P80" s="621" t="s">
        <v>2</v>
      </c>
      <c r="Q80" s="623" t="s">
        <v>3</v>
      </c>
      <c r="R80" s="663"/>
      <c r="S80" s="624" t="s">
        <v>0</v>
      </c>
      <c r="T80" s="621" t="s">
        <v>1</v>
      </c>
      <c r="U80" s="621" t="s">
        <v>2</v>
      </c>
      <c r="V80" s="622" t="s">
        <v>3</v>
      </c>
      <c r="W80" s="663"/>
      <c r="X80" s="624" t="s">
        <v>0</v>
      </c>
      <c r="Y80" s="621" t="s">
        <v>1</v>
      </c>
      <c r="Z80" s="621" t="s">
        <v>2</v>
      </c>
      <c r="AA80" s="623" t="s">
        <v>3</v>
      </c>
      <c r="AB80" s="663"/>
      <c r="AC80" s="624" t="s">
        <v>0</v>
      </c>
      <c r="AD80" s="621" t="s">
        <v>1</v>
      </c>
      <c r="AE80" s="621" t="s">
        <v>2</v>
      </c>
      <c r="AF80" s="623" t="s">
        <v>3</v>
      </c>
      <c r="AG80" s="663"/>
      <c r="AH80" s="620" t="s">
        <v>0</v>
      </c>
      <c r="AI80" s="621" t="s">
        <v>1</v>
      </c>
      <c r="AJ80" s="621" t="s">
        <v>2</v>
      </c>
      <c r="AK80" s="622" t="s">
        <v>3</v>
      </c>
      <c r="AL80" s="4"/>
      <c r="AM80" s="4"/>
      <c r="AT80" s="7"/>
      <c r="AU80" s="7"/>
      <c r="AV80" s="7"/>
      <c r="AW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</row>
    <row r="81" spans="1:64" x14ac:dyDescent="0.25">
      <c r="A81" s="394" t="s">
        <v>8</v>
      </c>
      <c r="B81" s="133" t="s">
        <v>91</v>
      </c>
      <c r="C81" s="58">
        <f>SUM(C82:C85)</f>
        <v>1.77</v>
      </c>
      <c r="D81" s="399">
        <f>D82+D83+D85+D84</f>
        <v>1.76</v>
      </c>
      <c r="E81" s="399">
        <f t="shared" ref="E81:G81" si="51">E82+E83+E85+E84</f>
        <v>1.77</v>
      </c>
      <c r="F81" s="399">
        <f t="shared" si="51"/>
        <v>1.75</v>
      </c>
      <c r="G81" s="399">
        <f t="shared" si="51"/>
        <v>1.77</v>
      </c>
      <c r="H81" s="98">
        <f>SUM(H82:H85)</f>
        <v>1.7</v>
      </c>
      <c r="I81" s="399">
        <f t="shared" ref="I81:L81" si="52">I82+I83+I85+I84</f>
        <v>1.8</v>
      </c>
      <c r="J81" s="399">
        <f t="shared" si="52"/>
        <v>1.8</v>
      </c>
      <c r="K81" s="399">
        <f t="shared" si="52"/>
        <v>1.74</v>
      </c>
      <c r="L81" s="399">
        <f t="shared" si="52"/>
        <v>1.7</v>
      </c>
      <c r="M81" s="98">
        <f>SUM(M82:M85)</f>
        <v>1.77</v>
      </c>
      <c r="N81" s="399">
        <f t="shared" ref="N81:Q81" si="53">N82+N83+N85+N84</f>
        <v>1.75</v>
      </c>
      <c r="O81" s="399">
        <f t="shared" si="53"/>
        <v>1.78</v>
      </c>
      <c r="P81" s="399">
        <f t="shared" si="53"/>
        <v>1.75</v>
      </c>
      <c r="Q81" s="399">
        <f t="shared" si="53"/>
        <v>1.77</v>
      </c>
      <c r="R81" s="98">
        <f>SUM(R82:R85)</f>
        <v>1.83</v>
      </c>
      <c r="S81" s="399">
        <f t="shared" ref="S81:V81" si="54">S82+S83+S85+S84</f>
        <v>1.8</v>
      </c>
      <c r="T81" s="399">
        <f t="shared" si="54"/>
        <v>1.79</v>
      </c>
      <c r="U81" s="399">
        <f t="shared" si="54"/>
        <v>1.82</v>
      </c>
      <c r="V81" s="399">
        <f t="shared" si="54"/>
        <v>1.83</v>
      </c>
      <c r="W81" s="98">
        <f>SUM(W82:W85)</f>
        <v>1.8919999999999999</v>
      </c>
      <c r="X81" s="399">
        <f t="shared" ref="X81:AA81" si="55">X82+X83+X85+X84</f>
        <v>1.8580000000000001</v>
      </c>
      <c r="Y81" s="399">
        <f t="shared" si="55"/>
        <v>1.8759999999999999</v>
      </c>
      <c r="Z81" s="399">
        <f t="shared" si="55"/>
        <v>1.889</v>
      </c>
      <c r="AA81" s="399">
        <f t="shared" si="55"/>
        <v>1.8919999999999999</v>
      </c>
      <c r="AB81" s="98">
        <f>SUM(AB82:AB85)</f>
        <v>2.0019999999999998</v>
      </c>
      <c r="AC81" s="399">
        <f t="shared" ref="AC81:AF81" si="56">AC82+AC83+AC85+AC84</f>
        <v>1.919</v>
      </c>
      <c r="AD81" s="399">
        <f t="shared" si="56"/>
        <v>1.9379999999999999</v>
      </c>
      <c r="AE81" s="399">
        <f t="shared" si="56"/>
        <v>1.9750000000000001</v>
      </c>
      <c r="AF81" s="399">
        <f t="shared" si="56"/>
        <v>2.0019999999999998</v>
      </c>
      <c r="AG81" s="98">
        <f>SUM(AG82:AG85)</f>
        <v>2.1309999999999998</v>
      </c>
      <c r="AH81" s="399">
        <f t="shared" ref="AH81:AK81" si="57">AH82+AH83+AH85+AH84</f>
        <v>2.0289999999999999</v>
      </c>
      <c r="AI81" s="399">
        <f t="shared" si="57"/>
        <v>2.0470000000000002</v>
      </c>
      <c r="AJ81" s="399">
        <f t="shared" si="57"/>
        <v>2.1040000000000001</v>
      </c>
      <c r="AK81" s="399">
        <f t="shared" si="57"/>
        <v>2.1309999999999998</v>
      </c>
      <c r="AL81" s="4"/>
      <c r="AM81" s="4"/>
      <c r="AT81" s="7"/>
      <c r="AU81" s="7"/>
      <c r="AV81" s="7"/>
      <c r="AW81" s="7"/>
      <c r="AZ81">
        <v>251</v>
      </c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</row>
    <row r="82" spans="1:64" x14ac:dyDescent="0.25">
      <c r="A82" s="358" t="s">
        <v>86</v>
      </c>
      <c r="B82" s="42" t="s">
        <v>91</v>
      </c>
      <c r="C82" s="64">
        <f t="shared" ref="C82:C85" si="58">G82</f>
        <v>1.77</v>
      </c>
      <c r="D82" s="75">
        <v>1.76</v>
      </c>
      <c r="E82" s="74">
        <v>1.77</v>
      </c>
      <c r="F82" s="74">
        <v>1.75</v>
      </c>
      <c r="G82" s="76">
        <v>1.77</v>
      </c>
      <c r="H82" s="64">
        <f t="shared" ref="H82:H85" si="59">L82</f>
        <v>1.7</v>
      </c>
      <c r="I82" s="75">
        <v>1.8</v>
      </c>
      <c r="J82" s="74">
        <v>1.8</v>
      </c>
      <c r="K82" s="74">
        <v>1.74</v>
      </c>
      <c r="L82" s="76">
        <v>1.7</v>
      </c>
      <c r="M82" s="64">
        <f t="shared" ref="M82:M85" si="60">Q82</f>
        <v>1.77</v>
      </c>
      <c r="N82" s="75">
        <v>1.75</v>
      </c>
      <c r="O82" s="74">
        <v>1.78</v>
      </c>
      <c r="P82" s="74">
        <v>1.75</v>
      </c>
      <c r="Q82" s="76">
        <v>1.77</v>
      </c>
      <c r="R82" s="64">
        <f t="shared" ref="R82:R85" si="61">V82</f>
        <v>1.83</v>
      </c>
      <c r="S82" s="75">
        <v>1.8</v>
      </c>
      <c r="T82" s="74">
        <v>1.79</v>
      </c>
      <c r="U82" s="74">
        <v>1.82</v>
      </c>
      <c r="V82" s="76">
        <v>1.83</v>
      </c>
      <c r="W82" s="64">
        <f t="shared" ref="W82:W85" si="62">AA82</f>
        <v>1.8919999999999999</v>
      </c>
      <c r="X82" s="61">
        <f t="shared" ref="X82:AA85" si="63">D62</f>
        <v>1.8580000000000001</v>
      </c>
      <c r="Y82" s="59">
        <f t="shared" si="63"/>
        <v>1.8759999999999999</v>
      </c>
      <c r="Z82" s="59">
        <f t="shared" si="63"/>
        <v>1.889</v>
      </c>
      <c r="AA82" s="62">
        <f t="shared" si="63"/>
        <v>1.8919999999999999</v>
      </c>
      <c r="AB82" s="64">
        <f t="shared" ref="AB82:AB85" si="64">AF82</f>
        <v>2.0019999999999998</v>
      </c>
      <c r="AC82" s="61">
        <f t="shared" ref="AC82:AF85" si="65">I62</f>
        <v>1.919</v>
      </c>
      <c r="AD82" s="59">
        <f t="shared" si="65"/>
        <v>1.9379999999999999</v>
      </c>
      <c r="AE82" s="59">
        <f t="shared" si="65"/>
        <v>1.9750000000000001</v>
      </c>
      <c r="AF82" s="62">
        <f t="shared" si="65"/>
        <v>2.0019999999999998</v>
      </c>
      <c r="AG82" s="64">
        <f t="shared" ref="AG82:AG85" si="66">AK82</f>
        <v>2.1309999999999998</v>
      </c>
      <c r="AH82" s="97">
        <f t="shared" ref="AH82:AK85" si="67">N62</f>
        <v>2.0289999999999999</v>
      </c>
      <c r="AI82" s="59">
        <f t="shared" si="67"/>
        <v>2.0470000000000002</v>
      </c>
      <c r="AJ82" s="59">
        <f t="shared" si="67"/>
        <v>2.1040000000000001</v>
      </c>
      <c r="AK82" s="63">
        <f t="shared" si="67"/>
        <v>2.1309999999999998</v>
      </c>
      <c r="AT82" s="7"/>
      <c r="AU82" s="7"/>
      <c r="AV82" s="7"/>
      <c r="AW82" s="7"/>
      <c r="AY82" t="s">
        <v>57</v>
      </c>
      <c r="AZ82">
        <v>252</v>
      </c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</row>
    <row r="83" spans="1:64" x14ac:dyDescent="0.25">
      <c r="A83" s="358" t="s">
        <v>87</v>
      </c>
      <c r="B83" s="42" t="s">
        <v>91</v>
      </c>
      <c r="C83" s="64">
        <f t="shared" si="58"/>
        <v>0</v>
      </c>
      <c r="D83" s="75">
        <v>0</v>
      </c>
      <c r="E83" s="74">
        <v>0</v>
      </c>
      <c r="F83" s="74">
        <v>0</v>
      </c>
      <c r="G83" s="76">
        <v>0</v>
      </c>
      <c r="H83" s="64">
        <f t="shared" si="59"/>
        <v>0</v>
      </c>
      <c r="I83" s="75">
        <v>0</v>
      </c>
      <c r="J83" s="74">
        <v>0</v>
      </c>
      <c r="K83" s="74">
        <v>0</v>
      </c>
      <c r="L83" s="76">
        <v>0</v>
      </c>
      <c r="M83" s="64">
        <f t="shared" si="60"/>
        <v>0</v>
      </c>
      <c r="N83" s="75">
        <v>0</v>
      </c>
      <c r="O83" s="74">
        <v>0</v>
      </c>
      <c r="P83" s="74">
        <v>0</v>
      </c>
      <c r="Q83" s="76">
        <v>0</v>
      </c>
      <c r="R83" s="64">
        <f t="shared" si="61"/>
        <v>0</v>
      </c>
      <c r="S83" s="75">
        <v>0</v>
      </c>
      <c r="T83" s="74">
        <v>0</v>
      </c>
      <c r="U83" s="74">
        <v>0</v>
      </c>
      <c r="V83" s="76">
        <v>0</v>
      </c>
      <c r="W83" s="64">
        <f t="shared" si="62"/>
        <v>0</v>
      </c>
      <c r="X83" s="61">
        <f t="shared" si="63"/>
        <v>0</v>
      </c>
      <c r="Y83" s="59">
        <f t="shared" si="63"/>
        <v>0</v>
      </c>
      <c r="Z83" s="59">
        <f t="shared" si="63"/>
        <v>0</v>
      </c>
      <c r="AA83" s="62">
        <f t="shared" si="63"/>
        <v>0</v>
      </c>
      <c r="AB83" s="64">
        <f t="shared" si="64"/>
        <v>0</v>
      </c>
      <c r="AC83" s="61">
        <f t="shared" si="65"/>
        <v>0</v>
      </c>
      <c r="AD83" s="59">
        <f t="shared" si="65"/>
        <v>0</v>
      </c>
      <c r="AE83" s="59">
        <f t="shared" si="65"/>
        <v>0</v>
      </c>
      <c r="AF83" s="62">
        <f t="shared" si="65"/>
        <v>0</v>
      </c>
      <c r="AG83" s="64">
        <f t="shared" si="66"/>
        <v>0</v>
      </c>
      <c r="AH83" s="97">
        <f t="shared" si="67"/>
        <v>0</v>
      </c>
      <c r="AI83" s="59">
        <f t="shared" si="67"/>
        <v>0</v>
      </c>
      <c r="AJ83" s="59">
        <f t="shared" si="67"/>
        <v>0</v>
      </c>
      <c r="AK83" s="63">
        <f t="shared" si="67"/>
        <v>0</v>
      </c>
      <c r="AT83" s="7"/>
      <c r="AU83" s="7"/>
      <c r="AV83" s="7"/>
      <c r="AW83" s="7"/>
      <c r="AY83" t="s">
        <v>57</v>
      </c>
      <c r="AZ83">
        <v>253</v>
      </c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</row>
    <row r="84" spans="1:64" x14ac:dyDescent="0.25">
      <c r="A84" s="359" t="s">
        <v>88</v>
      </c>
      <c r="B84" s="42" t="s">
        <v>91</v>
      </c>
      <c r="C84" s="64">
        <f t="shared" si="58"/>
        <v>0</v>
      </c>
      <c r="D84" s="202">
        <v>0</v>
      </c>
      <c r="E84" s="203">
        <v>0</v>
      </c>
      <c r="F84" s="203">
        <v>0</v>
      </c>
      <c r="G84" s="204">
        <v>0</v>
      </c>
      <c r="H84" s="64">
        <f t="shared" si="59"/>
        <v>0</v>
      </c>
      <c r="I84" s="202">
        <v>0</v>
      </c>
      <c r="J84" s="203">
        <v>0</v>
      </c>
      <c r="K84" s="203">
        <v>0</v>
      </c>
      <c r="L84" s="204">
        <v>0</v>
      </c>
      <c r="M84" s="64">
        <f t="shared" si="60"/>
        <v>0</v>
      </c>
      <c r="N84" s="202">
        <v>0</v>
      </c>
      <c r="O84" s="203">
        <v>0</v>
      </c>
      <c r="P84" s="203">
        <v>0</v>
      </c>
      <c r="Q84" s="204">
        <v>0</v>
      </c>
      <c r="R84" s="64">
        <f t="shared" si="61"/>
        <v>0</v>
      </c>
      <c r="S84" s="202">
        <v>0</v>
      </c>
      <c r="T84" s="203">
        <v>0</v>
      </c>
      <c r="U84" s="203">
        <v>0</v>
      </c>
      <c r="V84" s="204">
        <v>0</v>
      </c>
      <c r="W84" s="64">
        <f t="shared" si="62"/>
        <v>0</v>
      </c>
      <c r="X84" s="61">
        <f t="shared" si="63"/>
        <v>0</v>
      </c>
      <c r="Y84" s="59">
        <f t="shared" si="63"/>
        <v>0</v>
      </c>
      <c r="Z84" s="59">
        <f t="shared" si="63"/>
        <v>0</v>
      </c>
      <c r="AA84" s="62">
        <f t="shared" si="63"/>
        <v>0</v>
      </c>
      <c r="AB84" s="64">
        <f t="shared" si="64"/>
        <v>0</v>
      </c>
      <c r="AC84" s="61">
        <f t="shared" si="65"/>
        <v>0</v>
      </c>
      <c r="AD84" s="59">
        <f t="shared" si="65"/>
        <v>0</v>
      </c>
      <c r="AE84" s="59">
        <f t="shared" si="65"/>
        <v>0</v>
      </c>
      <c r="AF84" s="62">
        <f t="shared" si="65"/>
        <v>0</v>
      </c>
      <c r="AG84" s="64">
        <f t="shared" si="66"/>
        <v>0</v>
      </c>
      <c r="AH84" s="97">
        <f t="shared" si="67"/>
        <v>0</v>
      </c>
      <c r="AI84" s="59">
        <f t="shared" si="67"/>
        <v>0</v>
      </c>
      <c r="AJ84" s="59">
        <f t="shared" si="67"/>
        <v>0</v>
      </c>
      <c r="AK84" s="63">
        <f t="shared" si="67"/>
        <v>0</v>
      </c>
      <c r="AT84" s="7"/>
      <c r="AU84" s="7"/>
      <c r="AV84" s="7"/>
      <c r="AW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15.75" thickBot="1" x14ac:dyDescent="0.3">
      <c r="A85" s="362" t="s">
        <v>94</v>
      </c>
      <c r="B85" s="78" t="s">
        <v>91</v>
      </c>
      <c r="C85" s="91">
        <f t="shared" si="58"/>
        <v>0</v>
      </c>
      <c r="D85" s="92">
        <v>0</v>
      </c>
      <c r="E85" s="93">
        <v>0</v>
      </c>
      <c r="F85" s="93">
        <v>0</v>
      </c>
      <c r="G85" s="94">
        <v>0</v>
      </c>
      <c r="H85" s="91">
        <f t="shared" si="59"/>
        <v>0</v>
      </c>
      <c r="I85" s="92">
        <v>0</v>
      </c>
      <c r="J85" s="93">
        <v>0</v>
      </c>
      <c r="K85" s="93">
        <v>0</v>
      </c>
      <c r="L85" s="94">
        <v>0</v>
      </c>
      <c r="M85" s="91">
        <f t="shared" si="60"/>
        <v>0</v>
      </c>
      <c r="N85" s="92">
        <v>0</v>
      </c>
      <c r="O85" s="93">
        <v>0</v>
      </c>
      <c r="P85" s="93">
        <v>0</v>
      </c>
      <c r="Q85" s="94">
        <v>0</v>
      </c>
      <c r="R85" s="91">
        <f t="shared" si="61"/>
        <v>0</v>
      </c>
      <c r="S85" s="92">
        <v>0</v>
      </c>
      <c r="T85" s="93">
        <v>0</v>
      </c>
      <c r="U85" s="93">
        <v>0</v>
      </c>
      <c r="V85" s="94">
        <v>0</v>
      </c>
      <c r="W85" s="91">
        <f t="shared" si="62"/>
        <v>0</v>
      </c>
      <c r="X85" s="277">
        <f t="shared" si="63"/>
        <v>0</v>
      </c>
      <c r="Y85" s="278">
        <f t="shared" si="63"/>
        <v>0</v>
      </c>
      <c r="Z85" s="278">
        <f t="shared" si="63"/>
        <v>0</v>
      </c>
      <c r="AA85" s="279">
        <f t="shared" si="63"/>
        <v>0</v>
      </c>
      <c r="AB85" s="91">
        <f t="shared" si="64"/>
        <v>0</v>
      </c>
      <c r="AC85" s="277">
        <f t="shared" si="65"/>
        <v>0</v>
      </c>
      <c r="AD85" s="278">
        <f t="shared" si="65"/>
        <v>0</v>
      </c>
      <c r="AE85" s="278">
        <f t="shared" si="65"/>
        <v>0</v>
      </c>
      <c r="AF85" s="279">
        <f t="shared" si="65"/>
        <v>0</v>
      </c>
      <c r="AG85" s="91">
        <f t="shared" si="66"/>
        <v>0</v>
      </c>
      <c r="AH85" s="280">
        <f t="shared" si="67"/>
        <v>0</v>
      </c>
      <c r="AI85" s="278">
        <f t="shared" si="67"/>
        <v>0</v>
      </c>
      <c r="AJ85" s="278">
        <f t="shared" si="67"/>
        <v>0</v>
      </c>
      <c r="AK85" s="281">
        <f t="shared" si="67"/>
        <v>0</v>
      </c>
      <c r="AT85" s="7"/>
      <c r="AU85" s="7"/>
      <c r="AV85" s="7"/>
      <c r="AW85" s="7"/>
      <c r="AY85" t="s">
        <v>57</v>
      </c>
      <c r="AZ85">
        <v>254</v>
      </c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s="15" customFormat="1" ht="15.75" thickBot="1" x14ac:dyDescent="0.3">
      <c r="A86" s="56"/>
      <c r="B86" s="50"/>
      <c r="C86" s="57"/>
      <c r="D86" s="55"/>
      <c r="E86" s="55"/>
      <c r="F86" s="55"/>
      <c r="G86" s="55"/>
      <c r="H86" s="57"/>
      <c r="I86" s="55"/>
      <c r="J86" s="55"/>
      <c r="K86" s="55"/>
      <c r="L86" s="55"/>
      <c r="M86" s="57"/>
      <c r="N86" s="55"/>
      <c r="O86" s="55"/>
      <c r="P86" s="55"/>
      <c r="Q86" s="55"/>
      <c r="R86" s="57"/>
      <c r="S86" s="55"/>
      <c r="T86" s="55"/>
      <c r="U86" s="55"/>
      <c r="V86" s="55"/>
      <c r="W86" s="57"/>
      <c r="X86" s="55"/>
      <c r="Y86" s="55"/>
      <c r="Z86" s="55"/>
      <c r="AA86" s="55"/>
      <c r="AB86" s="57"/>
      <c r="AC86" s="55"/>
      <c r="AD86" s="55"/>
      <c r="AE86" s="55"/>
      <c r="AF86" s="55"/>
      <c r="AG86" s="57"/>
      <c r="AH86" s="55"/>
      <c r="AI86" s="55"/>
      <c r="AJ86" s="55"/>
      <c r="AK86" s="55"/>
    </row>
    <row r="87" spans="1:64" s="15" customFormat="1" ht="56.45" customHeight="1" thickBot="1" x14ac:dyDescent="0.3">
      <c r="A87" s="54" t="s">
        <v>95</v>
      </c>
      <c r="B87" s="144"/>
      <c r="C87" s="300" t="str">
        <f>IF(SUM(C82:C85)&gt;0,"Проверка пройдена","Заполните данные в запасах (Таблица 3)")</f>
        <v>Проверка пройдена</v>
      </c>
      <c r="D87" s="338" t="str">
        <f t="shared" ref="D87:V87" si="68">IF(SUM(D82:D85)&gt;0,"Проверка пройдена","Заполните данные в запасах (Таблица 3)")</f>
        <v>Проверка пройдена</v>
      </c>
      <c r="E87" s="336" t="str">
        <f t="shared" si="68"/>
        <v>Проверка пройдена</v>
      </c>
      <c r="F87" s="336" t="str">
        <f t="shared" si="68"/>
        <v>Проверка пройдена</v>
      </c>
      <c r="G87" s="337" t="str">
        <f t="shared" si="68"/>
        <v>Проверка пройдена</v>
      </c>
      <c r="H87" s="300" t="str">
        <f t="shared" si="68"/>
        <v>Проверка пройдена</v>
      </c>
      <c r="I87" s="338" t="str">
        <f t="shared" si="68"/>
        <v>Проверка пройдена</v>
      </c>
      <c r="J87" s="336" t="str">
        <f t="shared" si="68"/>
        <v>Проверка пройдена</v>
      </c>
      <c r="K87" s="336" t="str">
        <f t="shared" si="68"/>
        <v>Проверка пройдена</v>
      </c>
      <c r="L87" s="337" t="str">
        <f t="shared" si="68"/>
        <v>Проверка пройдена</v>
      </c>
      <c r="M87" s="300" t="str">
        <f t="shared" si="68"/>
        <v>Проверка пройдена</v>
      </c>
      <c r="N87" s="338" t="str">
        <f t="shared" si="68"/>
        <v>Проверка пройдена</v>
      </c>
      <c r="O87" s="336" t="str">
        <f t="shared" si="68"/>
        <v>Проверка пройдена</v>
      </c>
      <c r="P87" s="336" t="str">
        <f t="shared" si="68"/>
        <v>Проверка пройдена</v>
      </c>
      <c r="Q87" s="337" t="str">
        <f t="shared" si="68"/>
        <v>Проверка пройдена</v>
      </c>
      <c r="R87" s="300" t="str">
        <f t="shared" si="68"/>
        <v>Проверка пройдена</v>
      </c>
      <c r="S87" s="338" t="str">
        <f t="shared" si="68"/>
        <v>Проверка пройдена</v>
      </c>
      <c r="T87" s="336" t="str">
        <f t="shared" si="68"/>
        <v>Проверка пройдена</v>
      </c>
      <c r="U87" s="336" t="str">
        <f t="shared" si="68"/>
        <v>Проверка пройдена</v>
      </c>
      <c r="V87" s="339" t="str">
        <f t="shared" si="68"/>
        <v>Проверка пройдена</v>
      </c>
      <c r="W87" s="57"/>
      <c r="X87" s="55"/>
      <c r="Y87" s="55"/>
      <c r="Z87" s="55"/>
      <c r="AA87" s="55"/>
      <c r="AB87" s="57"/>
      <c r="AC87" s="55"/>
      <c r="AD87" s="55"/>
      <c r="AE87" s="55"/>
      <c r="AF87" s="55"/>
      <c r="AG87" s="57"/>
      <c r="AH87" s="55"/>
      <c r="AI87" s="55"/>
      <c r="AJ87" s="55"/>
      <c r="AK87" s="55"/>
    </row>
    <row r="88" spans="1:64" x14ac:dyDescent="0.25">
      <c r="A88" s="1"/>
      <c r="B88" s="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4"/>
    </row>
    <row r="89" spans="1:64" s="15" customFormat="1" x14ac:dyDescent="0.25">
      <c r="A89" s="201" t="s">
        <v>100</v>
      </c>
      <c r="B89" s="139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3"/>
      <c r="X89" s="104"/>
      <c r="Y89" s="104"/>
      <c r="Z89" s="104"/>
      <c r="AA89" s="104"/>
      <c r="AB89" s="103"/>
      <c r="AC89" s="104"/>
      <c r="AD89" s="104"/>
      <c r="AE89" s="104"/>
      <c r="AF89" s="104"/>
      <c r="AG89" s="103"/>
      <c r="AH89" s="104"/>
      <c r="AI89" s="104"/>
      <c r="AJ89" s="104"/>
      <c r="AK89" s="104"/>
    </row>
    <row r="90" spans="1:64" x14ac:dyDescent="0.25">
      <c r="A90" s="200" t="s">
        <v>113</v>
      </c>
      <c r="B90" s="9"/>
      <c r="C90" s="105"/>
      <c r="D90" s="105"/>
      <c r="E90" s="105"/>
      <c r="F90" s="105"/>
      <c r="G90" s="105"/>
      <c r="H90" s="105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8"/>
    </row>
    <row r="91" spans="1:64" x14ac:dyDescent="0.25">
      <c r="A91" s="200" t="s">
        <v>114</v>
      </c>
      <c r="B91" s="9"/>
      <c r="C91" s="105"/>
      <c r="D91" s="105"/>
      <c r="E91" s="105"/>
      <c r="F91" s="105"/>
      <c r="G91" s="105"/>
      <c r="H91" s="105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8"/>
    </row>
    <row r="92" spans="1:64" ht="15.75" thickBot="1" x14ac:dyDescent="0.3">
      <c r="A92" s="200" t="s">
        <v>121</v>
      </c>
      <c r="B92" s="9"/>
      <c r="C92" s="105"/>
      <c r="D92" s="105"/>
      <c r="E92" s="105"/>
      <c r="F92" s="106"/>
      <c r="G92" s="106"/>
      <c r="H92" s="105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8"/>
    </row>
    <row r="93" spans="1:64" ht="15.75" thickBot="1" x14ac:dyDescent="0.3">
      <c r="A93" s="134" t="s">
        <v>13</v>
      </c>
      <c r="B93" s="109" t="s">
        <v>40</v>
      </c>
      <c r="C93" s="610" t="str">
        <f>(YEAR(Test_date)-3)&amp;" год"</f>
        <v>2018 год</v>
      </c>
      <c r="D93" s="611" t="str">
        <f>(LEFT(C93,4)+1)&amp;" год"</f>
        <v>2019 год</v>
      </c>
      <c r="E93" s="611" t="str">
        <f>(LEFT(D93,4)+1)&amp;" год"</f>
        <v>2020 год</v>
      </c>
      <c r="F93" s="611" t="str">
        <f>(LEFT(E93,4)+1)&amp;" год"</f>
        <v>2021 год</v>
      </c>
      <c r="G93" s="611" t="str">
        <f>(LEFT(F93,4)+1)&amp;" год"</f>
        <v>2022 год</v>
      </c>
      <c r="H93" s="611" t="str">
        <f>(LEFT(G93,4)+1)&amp;" год"</f>
        <v>2023 год</v>
      </c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8"/>
    </row>
    <row r="94" spans="1:64" ht="15.75" thickBot="1" x14ac:dyDescent="0.3">
      <c r="A94" s="140" t="s">
        <v>115</v>
      </c>
      <c r="B94" s="135" t="s">
        <v>93</v>
      </c>
      <c r="C94" s="141">
        <v>1015.79</v>
      </c>
      <c r="D94" s="142">
        <v>1009.924</v>
      </c>
      <c r="E94" s="143">
        <v>1001.78</v>
      </c>
      <c r="F94" s="142">
        <f>E94</f>
        <v>1001.78</v>
      </c>
      <c r="G94" s="142">
        <f t="shared" ref="G94:H94" si="69">F94</f>
        <v>1001.78</v>
      </c>
      <c r="H94" s="142">
        <f t="shared" si="69"/>
        <v>1001.78</v>
      </c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8"/>
    </row>
    <row r="95" spans="1:64" x14ac:dyDescent="0.25">
      <c r="A95" s="110"/>
      <c r="B95" s="111"/>
      <c r="C95" s="451"/>
      <c r="D95" s="451"/>
      <c r="E95" s="451"/>
      <c r="F95" s="451"/>
      <c r="G95" s="451"/>
      <c r="H95" s="451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8"/>
    </row>
    <row r="96" spans="1:64" s="15" customFormat="1" x14ac:dyDescent="0.25">
      <c r="A96" s="201" t="s">
        <v>117</v>
      </c>
      <c r="B96" s="139"/>
      <c r="C96" s="113"/>
      <c r="D96" s="113"/>
      <c r="E96" s="113"/>
      <c r="F96" s="113"/>
      <c r="G96" s="113"/>
      <c r="H96" s="113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3"/>
      <c r="X96" s="104"/>
      <c r="Y96" s="104"/>
      <c r="Z96" s="104"/>
      <c r="AA96" s="104"/>
      <c r="AB96" s="103"/>
      <c r="AC96" s="104"/>
      <c r="AD96" s="104"/>
      <c r="AE96" s="104"/>
      <c r="AF96" s="104"/>
      <c r="AG96" s="103"/>
      <c r="AH96" s="104"/>
      <c r="AI96" s="104"/>
      <c r="AJ96" s="104"/>
      <c r="AK96" s="104"/>
    </row>
    <row r="97" spans="1:49" ht="15.75" thickBot="1" x14ac:dyDescent="0.3">
      <c r="A97" s="200" t="s">
        <v>120</v>
      </c>
      <c r="B97" s="9"/>
      <c r="C97" s="105"/>
      <c r="D97" s="105"/>
      <c r="E97" s="105"/>
      <c r="F97" s="105"/>
      <c r="G97" s="105"/>
      <c r="H97" s="105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8"/>
    </row>
    <row r="98" spans="1:49" ht="15.75" thickBot="1" x14ac:dyDescent="0.3">
      <c r="A98" s="134" t="s">
        <v>13</v>
      </c>
      <c r="B98" s="109" t="s">
        <v>40</v>
      </c>
      <c r="C98" s="613" t="str">
        <f>YEAR(Test_date)&amp;" год"</f>
        <v>2021 год</v>
      </c>
      <c r="D98" s="611" t="str">
        <f>(LEFT(C98,4)+1)&amp;" год"</f>
        <v>2022 год</v>
      </c>
      <c r="E98" s="612" t="str">
        <f>(LEFT(D98,4)+1)&amp;" год"</f>
        <v>2023 год</v>
      </c>
      <c r="F98" s="112"/>
      <c r="G98" s="112"/>
      <c r="H98" s="112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8"/>
    </row>
    <row r="99" spans="1:49" x14ac:dyDescent="0.25">
      <c r="A99" s="269" t="s">
        <v>86</v>
      </c>
      <c r="B99" s="302" t="s">
        <v>122</v>
      </c>
      <c r="C99" s="542">
        <f>IFERROR(((C47+H47+M47)/($C$94+$D$94+$E$94))*1000,0)</f>
        <v>12.075663898921023</v>
      </c>
      <c r="D99" s="543">
        <f>C99</f>
        <v>12.075663898921023</v>
      </c>
      <c r="E99" s="544">
        <f>D99</f>
        <v>12.075663898921023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</row>
    <row r="100" spans="1:49" x14ac:dyDescent="0.25">
      <c r="A100" s="270" t="s">
        <v>87</v>
      </c>
      <c r="B100" s="42" t="s">
        <v>122</v>
      </c>
      <c r="C100" s="545">
        <f>IFERROR(((C48+H48+M48)/($C$94+$D$94+$E$94))*1000,0)</f>
        <v>0</v>
      </c>
      <c r="D100" s="546">
        <f t="shared" ref="D100:E102" si="70">C100</f>
        <v>0</v>
      </c>
      <c r="E100" s="547">
        <f t="shared" si="70"/>
        <v>0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</row>
    <row r="101" spans="1:49" x14ac:dyDescent="0.25">
      <c r="A101" s="271" t="s">
        <v>88</v>
      </c>
      <c r="B101" s="42" t="s">
        <v>122</v>
      </c>
      <c r="C101" s="545">
        <f>IFERROR(((C49+H49+M49)/($C$94+$D$94+$E$94))*1000,0)</f>
        <v>0</v>
      </c>
      <c r="D101" s="546">
        <f t="shared" si="70"/>
        <v>0</v>
      </c>
      <c r="E101" s="547">
        <f t="shared" si="70"/>
        <v>0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</row>
    <row r="102" spans="1:49" ht="15.75" thickBot="1" x14ac:dyDescent="0.3">
      <c r="A102" s="272" t="s">
        <v>94</v>
      </c>
      <c r="B102" s="78" t="s">
        <v>122</v>
      </c>
      <c r="C102" s="548">
        <f>IFERROR(((C50+H50+M50)/($C$94+$D$94+$E$94))*1000,0)</f>
        <v>0</v>
      </c>
      <c r="D102" s="549">
        <f t="shared" si="70"/>
        <v>0</v>
      </c>
      <c r="E102" s="550">
        <f t="shared" si="70"/>
        <v>0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</row>
    <row r="103" spans="1:49" x14ac:dyDescent="0.25">
      <c r="A103" s="6"/>
      <c r="B103" s="39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</row>
    <row r="104" spans="1:49" x14ac:dyDescent="0.25">
      <c r="A104" s="201" t="s">
        <v>101</v>
      </c>
      <c r="B104" s="39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</row>
    <row r="105" spans="1:49" x14ac:dyDescent="0.25">
      <c r="A105" s="200" t="s">
        <v>105</v>
      </c>
      <c r="B105" s="39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</row>
    <row r="106" spans="1:49" ht="15.75" thickBot="1" x14ac:dyDescent="0.3">
      <c r="A106" s="200" t="s">
        <v>116</v>
      </c>
      <c r="B106" s="39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</row>
    <row r="107" spans="1:49" ht="14.45" customHeight="1" x14ac:dyDescent="0.25">
      <c r="A107" s="664" t="s">
        <v>15</v>
      </c>
      <c r="B107" s="666" t="s">
        <v>40</v>
      </c>
      <c r="C107" s="659" t="str">
        <f>YEAR(Test_date)&amp;" год"</f>
        <v>2021 год</v>
      </c>
      <c r="D107" s="669" t="str">
        <f>C107</f>
        <v>2021 год</v>
      </c>
      <c r="E107" s="648"/>
      <c r="F107" s="648"/>
      <c r="G107" s="649"/>
      <c r="H107" s="670" t="s">
        <v>80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</row>
    <row r="108" spans="1:49" ht="15.75" thickBot="1" x14ac:dyDescent="0.3">
      <c r="A108" s="665"/>
      <c r="B108" s="667"/>
      <c r="C108" s="668"/>
      <c r="D108" s="624" t="s">
        <v>0</v>
      </c>
      <c r="E108" s="621" t="s">
        <v>1</v>
      </c>
      <c r="F108" s="621" t="s">
        <v>2</v>
      </c>
      <c r="G108" s="622" t="s">
        <v>3</v>
      </c>
      <c r="H108" s="670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</row>
    <row r="109" spans="1:49" x14ac:dyDescent="0.25">
      <c r="A109" s="392" t="s">
        <v>130</v>
      </c>
      <c r="B109" s="418"/>
      <c r="C109" s="586"/>
      <c r="D109" s="587"/>
      <c r="E109" s="587"/>
      <c r="F109" s="587"/>
      <c r="G109" s="588"/>
      <c r="H109" s="20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</row>
    <row r="110" spans="1:49" x14ac:dyDescent="0.25">
      <c r="A110" s="358" t="s">
        <v>86</v>
      </c>
      <c r="B110" s="259" t="s">
        <v>96</v>
      </c>
      <c r="C110" s="274">
        <f>SUM(D110:G110)</f>
        <v>1</v>
      </c>
      <c r="D110" s="349">
        <v>0.25</v>
      </c>
      <c r="E110" s="349">
        <v>0.25</v>
      </c>
      <c r="F110" s="349">
        <v>0.25</v>
      </c>
      <c r="G110" s="350">
        <v>0.25</v>
      </c>
      <c r="H110" s="205" t="str">
        <f>IF(AND(SUM(D110:G110)&gt;0,C110&lt;&gt;1),"Сумма значений 1,2,3,4 кварталов должна равняться '1'","Проверка пройдена")</f>
        <v>Проверка пройдена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</row>
    <row r="111" spans="1:49" x14ac:dyDescent="0.25">
      <c r="A111" s="358" t="s">
        <v>87</v>
      </c>
      <c r="B111" s="259" t="s">
        <v>96</v>
      </c>
      <c r="C111" s="274">
        <f t="shared" ref="C111:C117" si="71">SUM(D111:G111)</f>
        <v>0</v>
      </c>
      <c r="D111" s="349">
        <v>0</v>
      </c>
      <c r="E111" s="349">
        <v>0</v>
      </c>
      <c r="F111" s="349">
        <v>0</v>
      </c>
      <c r="G111" s="350">
        <v>0</v>
      </c>
      <c r="H111" s="205" t="str">
        <f t="shared" ref="H111:H113" si="72">IF(AND(SUM(D111:G111)&gt;0,C111&lt;&gt;1),"Сумма значений 1,2,3,4 кварталов должна равняться '1'","Проверка пройдена")</f>
        <v>Проверка пройдена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</row>
    <row r="112" spans="1:49" x14ac:dyDescent="0.25">
      <c r="A112" s="358" t="s">
        <v>88</v>
      </c>
      <c r="B112" s="259" t="s">
        <v>96</v>
      </c>
      <c r="C112" s="274">
        <f t="shared" si="71"/>
        <v>0</v>
      </c>
      <c r="D112" s="349">
        <v>0</v>
      </c>
      <c r="E112" s="349">
        <v>0</v>
      </c>
      <c r="F112" s="349">
        <v>0</v>
      </c>
      <c r="G112" s="350">
        <v>0</v>
      </c>
      <c r="H112" s="205" t="str">
        <f t="shared" si="72"/>
        <v>Проверка пройдена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</row>
    <row r="113" spans="1:49" x14ac:dyDescent="0.25">
      <c r="A113" s="358" t="s">
        <v>94</v>
      </c>
      <c r="B113" s="259" t="s">
        <v>96</v>
      </c>
      <c r="C113" s="274">
        <f t="shared" si="71"/>
        <v>0</v>
      </c>
      <c r="D113" s="349">
        <v>0</v>
      </c>
      <c r="E113" s="349">
        <v>0</v>
      </c>
      <c r="F113" s="349">
        <v>0</v>
      </c>
      <c r="G113" s="350">
        <v>0</v>
      </c>
      <c r="H113" s="205" t="str">
        <f t="shared" si="72"/>
        <v>Проверка пройдена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spans="1:49" x14ac:dyDescent="0.25">
      <c r="A114" s="394" t="s">
        <v>131</v>
      </c>
      <c r="B114" s="410"/>
      <c r="C114" s="586"/>
      <c r="D114" s="587"/>
      <c r="E114" s="587"/>
      <c r="F114" s="587"/>
      <c r="G114" s="588"/>
      <c r="H114" s="20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spans="1:49" x14ac:dyDescent="0.25">
      <c r="A115" s="358" t="s">
        <v>86</v>
      </c>
      <c r="B115" s="259" t="s">
        <v>96</v>
      </c>
      <c r="C115" s="274">
        <f t="shared" si="71"/>
        <v>0</v>
      </c>
      <c r="D115" s="349">
        <v>0</v>
      </c>
      <c r="E115" s="351">
        <v>0</v>
      </c>
      <c r="F115" s="351">
        <v>0</v>
      </c>
      <c r="G115" s="352">
        <v>0</v>
      </c>
      <c r="H115" s="205" t="str">
        <f t="shared" ref="H115:H118" si="73">IF(AND(SUM(D115:G115)&gt;0,C115&lt;&gt;1),"Сумма значений 1,2,3,4 кварталов должна равняться '1'","Проверка пройдена")</f>
        <v>Проверка пройдена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spans="1:49" x14ac:dyDescent="0.25">
      <c r="A116" s="359" t="s">
        <v>87</v>
      </c>
      <c r="B116" s="273" t="s">
        <v>96</v>
      </c>
      <c r="C116" s="275">
        <f t="shared" si="71"/>
        <v>0</v>
      </c>
      <c r="D116" s="353">
        <v>0</v>
      </c>
      <c r="E116" s="354">
        <v>0</v>
      </c>
      <c r="F116" s="354">
        <v>0</v>
      </c>
      <c r="G116" s="352">
        <v>0</v>
      </c>
      <c r="H116" s="205" t="str">
        <f t="shared" si="73"/>
        <v>Проверка пройдена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1:49" x14ac:dyDescent="0.25">
      <c r="A117" s="360" t="s">
        <v>88</v>
      </c>
      <c r="B117" s="259" t="s">
        <v>96</v>
      </c>
      <c r="C117" s="274">
        <f t="shared" si="71"/>
        <v>0</v>
      </c>
      <c r="D117" s="353">
        <v>0</v>
      </c>
      <c r="E117" s="354">
        <v>0</v>
      </c>
      <c r="F117" s="354">
        <v>0</v>
      </c>
      <c r="G117" s="352">
        <v>0</v>
      </c>
      <c r="H117" s="205" t="str">
        <f t="shared" si="73"/>
        <v>Проверка пройдена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spans="1:49" ht="15.75" thickBot="1" x14ac:dyDescent="0.3">
      <c r="A118" s="361" t="s">
        <v>94</v>
      </c>
      <c r="B118" s="24" t="s">
        <v>96</v>
      </c>
      <c r="C118" s="276">
        <f t="shared" ref="C118" si="74">SUM(D118:G118)</f>
        <v>0</v>
      </c>
      <c r="D118" s="355">
        <v>0</v>
      </c>
      <c r="E118" s="356">
        <v>0</v>
      </c>
      <c r="F118" s="356">
        <v>0</v>
      </c>
      <c r="G118" s="357">
        <v>0</v>
      </c>
      <c r="H118" s="205" t="str">
        <f t="shared" si="73"/>
        <v>Проверка пройдена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</row>
    <row r="119" spans="1:49" x14ac:dyDescent="0.25">
      <c r="A119" s="4"/>
      <c r="B119" s="39"/>
      <c r="C119" s="4"/>
      <c r="D119" s="4"/>
      <c r="E119" s="4"/>
      <c r="F119" s="4"/>
      <c r="G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</row>
    <row r="120" spans="1:49" x14ac:dyDescent="0.25">
      <c r="A120" s="201" t="s">
        <v>102</v>
      </c>
      <c r="B120" s="39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</row>
    <row r="121" spans="1:49" x14ac:dyDescent="0.25">
      <c r="A121" s="200" t="s">
        <v>109</v>
      </c>
      <c r="B121" s="44"/>
      <c r="C121" s="10"/>
      <c r="D121" s="10"/>
      <c r="E121" s="10"/>
      <c r="F121" s="10"/>
      <c r="G121" s="10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</row>
    <row r="122" spans="1:49" ht="15.75" thickBot="1" x14ac:dyDescent="0.3">
      <c r="A122" s="200" t="s">
        <v>110</v>
      </c>
      <c r="B122" s="44"/>
      <c r="C122" s="10"/>
      <c r="D122" s="10"/>
      <c r="E122" s="10"/>
      <c r="F122" s="10"/>
      <c r="G122" s="10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</row>
    <row r="123" spans="1:49" x14ac:dyDescent="0.25">
      <c r="A123" s="671" t="s">
        <v>19</v>
      </c>
      <c r="B123" s="673" t="s">
        <v>20</v>
      </c>
      <c r="C123" s="675" t="str">
        <f>YEAR(Test_date)&amp;" год"</f>
        <v>2021 год</v>
      </c>
      <c r="D123" s="676"/>
      <c r="E123" s="676"/>
      <c r="F123" s="677"/>
      <c r="G123" s="658" t="str">
        <f>(LEFT(C123,4)+1)&amp;" год"</f>
        <v>2022 год</v>
      </c>
      <c r="H123" s="650"/>
      <c r="I123" s="650"/>
      <c r="J123" s="659"/>
      <c r="K123" s="650" t="str">
        <f>(LEFT(G123,4)+1)&amp;" год"</f>
        <v>2023 год</v>
      </c>
      <c r="L123" s="650"/>
      <c r="M123" s="650"/>
      <c r="N123" s="659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</row>
    <row r="124" spans="1:49" ht="15.75" thickBot="1" x14ac:dyDescent="0.3">
      <c r="A124" s="672"/>
      <c r="B124" s="674"/>
      <c r="C124" s="625">
        <v>1</v>
      </c>
      <c r="D124" s="626">
        <v>2</v>
      </c>
      <c r="E124" s="626">
        <v>3</v>
      </c>
      <c r="F124" s="627">
        <v>4</v>
      </c>
      <c r="G124" s="620" t="s">
        <v>0</v>
      </c>
      <c r="H124" s="621" t="s">
        <v>1</v>
      </c>
      <c r="I124" s="621" t="s">
        <v>2</v>
      </c>
      <c r="J124" s="622" t="s">
        <v>3</v>
      </c>
      <c r="K124" s="624" t="s">
        <v>0</v>
      </c>
      <c r="L124" s="621" t="s">
        <v>1</v>
      </c>
      <c r="M124" s="621" t="s">
        <v>2</v>
      </c>
      <c r="N124" s="622" t="s">
        <v>3</v>
      </c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</row>
    <row r="125" spans="1:49" x14ac:dyDescent="0.25">
      <c r="A125" s="331" t="s">
        <v>21</v>
      </c>
      <c r="B125" s="323"/>
      <c r="C125" s="324"/>
      <c r="D125" s="324"/>
      <c r="E125" s="324"/>
      <c r="F125" s="324"/>
      <c r="G125" s="324"/>
      <c r="H125" s="324"/>
      <c r="I125" s="324"/>
      <c r="J125" s="324"/>
      <c r="K125" s="324"/>
      <c r="L125" s="324"/>
      <c r="M125" s="324"/>
      <c r="N125" s="333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</row>
    <row r="126" spans="1:49" x14ac:dyDescent="0.25">
      <c r="A126" s="322" t="s">
        <v>22</v>
      </c>
      <c r="B126" s="315" t="s">
        <v>91</v>
      </c>
      <c r="C126" s="285">
        <f>SUM(C127:C130)</f>
        <v>5.3949999999999996</v>
      </c>
      <c r="D126" s="283">
        <f t="shared" ref="D126:N126" si="75">SUM(D127:D130)</f>
        <v>5.42</v>
      </c>
      <c r="E126" s="283">
        <f t="shared" si="75"/>
        <v>5.56</v>
      </c>
      <c r="F126" s="284">
        <f t="shared" si="75"/>
        <v>5.48</v>
      </c>
      <c r="G126" s="285">
        <f t="shared" si="75"/>
        <v>5.3949999999999996</v>
      </c>
      <c r="H126" s="283">
        <f t="shared" si="75"/>
        <v>5.42</v>
      </c>
      <c r="I126" s="283">
        <f t="shared" si="75"/>
        <v>5.56</v>
      </c>
      <c r="J126" s="284">
        <f t="shared" si="75"/>
        <v>5.48</v>
      </c>
      <c r="K126" s="285">
        <f t="shared" si="75"/>
        <v>5.3949999999999996</v>
      </c>
      <c r="L126" s="283">
        <f t="shared" si="75"/>
        <v>5.42</v>
      </c>
      <c r="M126" s="283">
        <f t="shared" si="75"/>
        <v>5.56</v>
      </c>
      <c r="N126" s="284">
        <f t="shared" si="75"/>
        <v>5.48</v>
      </c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</row>
    <row r="127" spans="1:49" x14ac:dyDescent="0.25">
      <c r="A127" s="317" t="s">
        <v>86</v>
      </c>
      <c r="B127" s="304" t="s">
        <v>91</v>
      </c>
      <c r="C127" s="208">
        <f>'2. Прогноз. Без корректировки'!C36</f>
        <v>5.3949999999999996</v>
      </c>
      <c r="D127" s="187">
        <f>'2. Прогноз. Без корректировки'!D36</f>
        <v>5.42</v>
      </c>
      <c r="E127" s="187">
        <f>'2. Прогноз. Без корректировки'!E36</f>
        <v>5.56</v>
      </c>
      <c r="F127" s="209">
        <f>'2. Прогноз. Без корректировки'!F36</f>
        <v>5.48</v>
      </c>
      <c r="G127" s="208">
        <f>'2. Прогноз. Без корректировки'!H36</f>
        <v>5.3949999999999996</v>
      </c>
      <c r="H127" s="187">
        <f>'2. Прогноз. Без корректировки'!I36</f>
        <v>5.42</v>
      </c>
      <c r="I127" s="187">
        <f>'2. Прогноз. Без корректировки'!J36</f>
        <v>5.56</v>
      </c>
      <c r="J127" s="209">
        <f>'2. Прогноз. Без корректировки'!K36</f>
        <v>5.48</v>
      </c>
      <c r="K127" s="208">
        <f>'2. Прогноз. Без корректировки'!M36</f>
        <v>5.3949999999999996</v>
      </c>
      <c r="L127" s="187">
        <f>'2. Прогноз. Без корректировки'!N36</f>
        <v>5.42</v>
      </c>
      <c r="M127" s="187">
        <f>'2. Прогноз. Без корректировки'!O36</f>
        <v>5.56</v>
      </c>
      <c r="N127" s="209">
        <f>'2. Прогноз. Без корректировки'!P36</f>
        <v>5.48</v>
      </c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</row>
    <row r="128" spans="1:49" x14ac:dyDescent="0.25">
      <c r="A128" s="317" t="s">
        <v>87</v>
      </c>
      <c r="B128" s="304" t="s">
        <v>91</v>
      </c>
      <c r="C128" s="208">
        <f>'2. Прогноз. Без корректировки'!C39</f>
        <v>0</v>
      </c>
      <c r="D128" s="187">
        <f>'2. Прогноз. Без корректировки'!D39</f>
        <v>0</v>
      </c>
      <c r="E128" s="187">
        <f>'2. Прогноз. Без корректировки'!E39</f>
        <v>0</v>
      </c>
      <c r="F128" s="209">
        <f>'2. Прогноз. Без корректировки'!F39</f>
        <v>0</v>
      </c>
      <c r="G128" s="208">
        <f>'2. Прогноз. Без корректировки'!H39</f>
        <v>0</v>
      </c>
      <c r="H128" s="187">
        <f>'2. Прогноз. Без корректировки'!I39</f>
        <v>0</v>
      </c>
      <c r="I128" s="187">
        <f>'2. Прогноз. Без корректировки'!J39</f>
        <v>0</v>
      </c>
      <c r="J128" s="209">
        <f>'2. Прогноз. Без корректировки'!K39</f>
        <v>0</v>
      </c>
      <c r="K128" s="208">
        <f>'2. Прогноз. Без корректировки'!M39</f>
        <v>0</v>
      </c>
      <c r="L128" s="187">
        <f>'2. Прогноз. Без корректировки'!N39</f>
        <v>0</v>
      </c>
      <c r="M128" s="187">
        <f>'2. Прогноз. Без корректировки'!O39</f>
        <v>0</v>
      </c>
      <c r="N128" s="209">
        <f>'2. Прогноз. Без корректировки'!P39</f>
        <v>0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</row>
    <row r="129" spans="1:49" x14ac:dyDescent="0.25">
      <c r="A129" s="317" t="s">
        <v>88</v>
      </c>
      <c r="B129" s="304" t="s">
        <v>91</v>
      </c>
      <c r="C129" s="208">
        <f>'2. Прогноз. Без корректировки'!C42</f>
        <v>0</v>
      </c>
      <c r="D129" s="187">
        <f>'2. Прогноз. Без корректировки'!D42</f>
        <v>0</v>
      </c>
      <c r="E129" s="187">
        <f>'2. Прогноз. Без корректировки'!E42</f>
        <v>0</v>
      </c>
      <c r="F129" s="209">
        <f>'2. Прогноз. Без корректировки'!F42</f>
        <v>0</v>
      </c>
      <c r="G129" s="208">
        <f>'2. Прогноз. Без корректировки'!H42</f>
        <v>0</v>
      </c>
      <c r="H129" s="187">
        <f>'2. Прогноз. Без корректировки'!I42</f>
        <v>0</v>
      </c>
      <c r="I129" s="187">
        <f>'2. Прогноз. Без корректировки'!J42</f>
        <v>0</v>
      </c>
      <c r="J129" s="209">
        <f>'2. Прогноз. Без корректировки'!K42</f>
        <v>0</v>
      </c>
      <c r="K129" s="208">
        <f>'2. Прогноз. Без корректировки'!M42</f>
        <v>0</v>
      </c>
      <c r="L129" s="187">
        <f>'2. Прогноз. Без корректировки'!N42</f>
        <v>0</v>
      </c>
      <c r="M129" s="187">
        <f>'2. Прогноз. Без корректировки'!O42</f>
        <v>0</v>
      </c>
      <c r="N129" s="209">
        <f>'2. Прогноз. Без корректировки'!P42</f>
        <v>0</v>
      </c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</row>
    <row r="130" spans="1:49" x14ac:dyDescent="0.25">
      <c r="A130" s="317" t="s">
        <v>94</v>
      </c>
      <c r="B130" s="304" t="s">
        <v>91</v>
      </c>
      <c r="C130" s="208">
        <f>'2. Прогноз. Без корректировки'!C45</f>
        <v>0</v>
      </c>
      <c r="D130" s="187">
        <f>'2. Прогноз. Без корректировки'!D45</f>
        <v>0</v>
      </c>
      <c r="E130" s="187">
        <f>'2. Прогноз. Без корректировки'!E45</f>
        <v>0</v>
      </c>
      <c r="F130" s="209">
        <f>'2. Прогноз. Без корректировки'!F45</f>
        <v>0</v>
      </c>
      <c r="G130" s="208">
        <f>'2. Прогноз. Без корректировки'!H45</f>
        <v>0</v>
      </c>
      <c r="H130" s="187">
        <f>'2. Прогноз. Без корректировки'!I45</f>
        <v>0</v>
      </c>
      <c r="I130" s="187">
        <f>'2. Прогноз. Без корректировки'!J45</f>
        <v>0</v>
      </c>
      <c r="J130" s="209">
        <f>'2. Прогноз. Без корректировки'!K45</f>
        <v>0</v>
      </c>
      <c r="K130" s="208">
        <f>'2. Прогноз. Без корректировки'!M45</f>
        <v>0</v>
      </c>
      <c r="L130" s="187">
        <f>'2. Прогноз. Без корректировки'!N45</f>
        <v>0</v>
      </c>
      <c r="M130" s="187">
        <f>'2. Прогноз. Без корректировки'!O45</f>
        <v>0</v>
      </c>
      <c r="N130" s="209">
        <f>'2. Прогноз. Без корректировки'!P45</f>
        <v>0</v>
      </c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</row>
    <row r="131" spans="1:49" x14ac:dyDescent="0.25">
      <c r="A131" s="316" t="s">
        <v>23</v>
      </c>
      <c r="B131" s="303" t="s">
        <v>91</v>
      </c>
      <c r="C131" s="306">
        <f>SUM(C132:C135)</f>
        <v>0</v>
      </c>
      <c r="D131" s="307">
        <f t="shared" ref="D131:N131" si="76">SUM(D132:D135)</f>
        <v>0</v>
      </c>
      <c r="E131" s="307">
        <f t="shared" si="76"/>
        <v>0</v>
      </c>
      <c r="F131" s="308">
        <f t="shared" si="76"/>
        <v>0</v>
      </c>
      <c r="G131" s="306">
        <f t="shared" si="76"/>
        <v>0</v>
      </c>
      <c r="H131" s="307">
        <f t="shared" si="76"/>
        <v>0</v>
      </c>
      <c r="I131" s="307">
        <f t="shared" si="76"/>
        <v>0</v>
      </c>
      <c r="J131" s="308">
        <f t="shared" si="76"/>
        <v>0</v>
      </c>
      <c r="K131" s="306">
        <f t="shared" si="76"/>
        <v>0</v>
      </c>
      <c r="L131" s="307">
        <f t="shared" si="76"/>
        <v>0</v>
      </c>
      <c r="M131" s="307">
        <f t="shared" si="76"/>
        <v>0</v>
      </c>
      <c r="N131" s="308">
        <f t="shared" si="76"/>
        <v>0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</row>
    <row r="132" spans="1:49" x14ac:dyDescent="0.25">
      <c r="A132" s="317" t="s">
        <v>86</v>
      </c>
      <c r="B132" s="304" t="s">
        <v>91</v>
      </c>
      <c r="C132" s="208">
        <f>'2. Прогноз. Без корректировки'!C89</f>
        <v>0</v>
      </c>
      <c r="D132" s="187">
        <f>'2. Прогноз. Без корректировки'!D89</f>
        <v>0</v>
      </c>
      <c r="E132" s="187">
        <f>'2. Прогноз. Без корректировки'!E89</f>
        <v>0</v>
      </c>
      <c r="F132" s="209">
        <f>'2. Прогноз. Без корректировки'!F89</f>
        <v>0</v>
      </c>
      <c r="G132" s="208">
        <f>'2. Прогноз. Без корректировки'!H89</f>
        <v>0</v>
      </c>
      <c r="H132" s="187">
        <f>'2. Прогноз. Без корректировки'!I89</f>
        <v>0</v>
      </c>
      <c r="I132" s="187">
        <f>'2. Прогноз. Без корректировки'!J89</f>
        <v>0</v>
      </c>
      <c r="J132" s="209">
        <f>'2. Прогноз. Без корректировки'!K89</f>
        <v>0</v>
      </c>
      <c r="K132" s="208">
        <f>'2. Прогноз. Без корректировки'!M89</f>
        <v>0</v>
      </c>
      <c r="L132" s="187">
        <f>'2. Прогноз. Без корректировки'!N89</f>
        <v>0</v>
      </c>
      <c r="M132" s="187">
        <f>'2. Прогноз. Без корректировки'!O89</f>
        <v>0</v>
      </c>
      <c r="N132" s="209">
        <f>'2. Прогноз. Без корректировки'!P89</f>
        <v>0</v>
      </c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</row>
    <row r="133" spans="1:49" x14ac:dyDescent="0.25">
      <c r="A133" s="317" t="s">
        <v>87</v>
      </c>
      <c r="B133" s="304" t="s">
        <v>91</v>
      </c>
      <c r="C133" s="208">
        <f>'2. Прогноз. Без корректировки'!C92</f>
        <v>0</v>
      </c>
      <c r="D133" s="187">
        <f>'2. Прогноз. Без корректировки'!D92</f>
        <v>0</v>
      </c>
      <c r="E133" s="187">
        <f>'2. Прогноз. Без корректировки'!E92</f>
        <v>0</v>
      </c>
      <c r="F133" s="209">
        <f>'2. Прогноз. Без корректировки'!F92</f>
        <v>0</v>
      </c>
      <c r="G133" s="208">
        <f>'2. Прогноз. Без корректировки'!H92</f>
        <v>0</v>
      </c>
      <c r="H133" s="187">
        <f>'2. Прогноз. Без корректировки'!I92</f>
        <v>0</v>
      </c>
      <c r="I133" s="187">
        <f>'2. Прогноз. Без корректировки'!J92</f>
        <v>0</v>
      </c>
      <c r="J133" s="209">
        <f>'2. Прогноз. Без корректировки'!K92</f>
        <v>0</v>
      </c>
      <c r="K133" s="208">
        <f>'2. Прогноз. Без корректировки'!M92</f>
        <v>0</v>
      </c>
      <c r="L133" s="187">
        <f>'2. Прогноз. Без корректировки'!N92</f>
        <v>0</v>
      </c>
      <c r="M133" s="187">
        <f>'2. Прогноз. Без корректировки'!O92</f>
        <v>0</v>
      </c>
      <c r="N133" s="209">
        <f>'2. Прогноз. Без корректировки'!P92</f>
        <v>0</v>
      </c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</row>
    <row r="134" spans="1:49" x14ac:dyDescent="0.25">
      <c r="A134" s="317" t="s">
        <v>88</v>
      </c>
      <c r="B134" s="304" t="s">
        <v>91</v>
      </c>
      <c r="C134" s="208">
        <f>'2. Прогноз. Без корректировки'!C95</f>
        <v>0</v>
      </c>
      <c r="D134" s="187">
        <f>'2. Прогноз. Без корректировки'!D95</f>
        <v>0</v>
      </c>
      <c r="E134" s="187">
        <f>'2. Прогноз. Без корректировки'!E95</f>
        <v>0</v>
      </c>
      <c r="F134" s="209">
        <f>'2. Прогноз. Без корректировки'!F95</f>
        <v>0</v>
      </c>
      <c r="G134" s="208">
        <f>'2. Прогноз. Без корректировки'!H95</f>
        <v>0</v>
      </c>
      <c r="H134" s="187">
        <f>'2. Прогноз. Без корректировки'!I95</f>
        <v>0</v>
      </c>
      <c r="I134" s="187">
        <f>'2. Прогноз. Без корректировки'!J95</f>
        <v>0</v>
      </c>
      <c r="J134" s="209">
        <f>'2. Прогноз. Без корректировки'!K95</f>
        <v>0</v>
      </c>
      <c r="K134" s="208">
        <f>'2. Прогноз. Без корректировки'!M95</f>
        <v>0</v>
      </c>
      <c r="L134" s="187">
        <f>'2. Прогноз. Без корректировки'!N95</f>
        <v>0</v>
      </c>
      <c r="M134" s="187">
        <f>'2. Прогноз. Без корректировки'!O95</f>
        <v>0</v>
      </c>
      <c r="N134" s="209">
        <f>'2. Прогноз. Без корректировки'!P95</f>
        <v>0</v>
      </c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</row>
    <row r="135" spans="1:49" x14ac:dyDescent="0.25">
      <c r="A135" s="317" t="s">
        <v>94</v>
      </c>
      <c r="B135" s="304" t="s">
        <v>91</v>
      </c>
      <c r="C135" s="208">
        <f>'2. Прогноз. Без корректировки'!C98</f>
        <v>0</v>
      </c>
      <c r="D135" s="187">
        <f>'2. Прогноз. Без корректировки'!D98</f>
        <v>0</v>
      </c>
      <c r="E135" s="187">
        <f>'2. Прогноз. Без корректировки'!E98</f>
        <v>0</v>
      </c>
      <c r="F135" s="209">
        <f>'2. Прогноз. Без корректировки'!F98</f>
        <v>0</v>
      </c>
      <c r="G135" s="208">
        <f>'2. Прогноз. Без корректировки'!H98</f>
        <v>0</v>
      </c>
      <c r="H135" s="187">
        <f>'2. Прогноз. Без корректировки'!I98</f>
        <v>0</v>
      </c>
      <c r="I135" s="187">
        <f>'2. Прогноз. Без корректировки'!J98</f>
        <v>0</v>
      </c>
      <c r="J135" s="209">
        <f>'2. Прогноз. Без корректировки'!K98</f>
        <v>0</v>
      </c>
      <c r="K135" s="208">
        <f>'2. Прогноз. Без корректировки'!M98</f>
        <v>0</v>
      </c>
      <c r="L135" s="187">
        <f>'2. Прогноз. Без корректировки'!N98</f>
        <v>0</v>
      </c>
      <c r="M135" s="187">
        <f>'2. Прогноз. Без корректировки'!O98</f>
        <v>0</v>
      </c>
      <c r="N135" s="209">
        <f>'2. Прогноз. Без корректировки'!P98</f>
        <v>0</v>
      </c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</row>
    <row r="136" spans="1:49" s="17" customFormat="1" x14ac:dyDescent="0.25">
      <c r="A136" s="316" t="s">
        <v>24</v>
      </c>
      <c r="B136" s="303" t="s">
        <v>91</v>
      </c>
      <c r="C136" s="306">
        <f>SUM(C137:C140)</f>
        <v>2.052</v>
      </c>
      <c r="D136" s="307">
        <f t="shared" ref="D136:N136" si="77">SUM(D137:D140)</f>
        <v>2.0569999999999999</v>
      </c>
      <c r="E136" s="307">
        <f t="shared" si="77"/>
        <v>2.113</v>
      </c>
      <c r="F136" s="308">
        <f t="shared" si="77"/>
        <v>2.1389999999999998</v>
      </c>
      <c r="G136" s="306">
        <f t="shared" si="77"/>
        <v>2.06</v>
      </c>
      <c r="H136" s="307">
        <f t="shared" si="77"/>
        <v>2.0649999999999999</v>
      </c>
      <c r="I136" s="307">
        <f t="shared" si="77"/>
        <v>2.121</v>
      </c>
      <c r="J136" s="308">
        <f t="shared" si="77"/>
        <v>2.1469999999999998</v>
      </c>
      <c r="K136" s="306">
        <f t="shared" si="77"/>
        <v>2.0680000000000001</v>
      </c>
      <c r="L136" s="307">
        <f t="shared" si="77"/>
        <v>2.073</v>
      </c>
      <c r="M136" s="307">
        <f t="shared" si="77"/>
        <v>2.129</v>
      </c>
      <c r="N136" s="308">
        <f t="shared" si="77"/>
        <v>2.1549999999999998</v>
      </c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</row>
    <row r="137" spans="1:49" x14ac:dyDescent="0.25">
      <c r="A137" s="317" t="s">
        <v>86</v>
      </c>
      <c r="B137" s="304" t="s">
        <v>91</v>
      </c>
      <c r="C137" s="208">
        <f>'2. Прогноз. Без корректировки'!C107</f>
        <v>2.052</v>
      </c>
      <c r="D137" s="187">
        <f>'2. Прогноз. Без корректировки'!D107+C196</f>
        <v>2.0569999999999999</v>
      </c>
      <c r="E137" s="187">
        <f>'2. Прогноз. Без корректировки'!E107+D196</f>
        <v>2.113</v>
      </c>
      <c r="F137" s="209">
        <f>'2. Прогноз. Без корректировки'!F107+E196</f>
        <v>2.1389999999999998</v>
      </c>
      <c r="G137" s="208">
        <f>'2. Прогноз. Без корректировки'!H107+F196</f>
        <v>2.06</v>
      </c>
      <c r="H137" s="187">
        <f>'2. Прогноз. Без корректировки'!I107+G196</f>
        <v>2.0649999999999999</v>
      </c>
      <c r="I137" s="187">
        <f>'2. Прогноз. Без корректировки'!J107+H196</f>
        <v>2.121</v>
      </c>
      <c r="J137" s="209">
        <f>'2. Прогноз. Без корректировки'!K107+I196</f>
        <v>2.1469999999999998</v>
      </c>
      <c r="K137" s="208">
        <f>'2. Прогноз. Без корректировки'!M107+J196</f>
        <v>2.0680000000000001</v>
      </c>
      <c r="L137" s="187">
        <f>'2. Прогноз. Без корректировки'!N107+K196</f>
        <v>2.073</v>
      </c>
      <c r="M137" s="187">
        <f>'2. Прогноз. Без корректировки'!O107+L196</f>
        <v>2.129</v>
      </c>
      <c r="N137" s="209">
        <f>'2. Прогноз. Без корректировки'!P107+M196</f>
        <v>2.1549999999999998</v>
      </c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</row>
    <row r="138" spans="1:49" x14ac:dyDescent="0.25">
      <c r="A138" s="317" t="s">
        <v>87</v>
      </c>
      <c r="B138" s="304" t="s">
        <v>91</v>
      </c>
      <c r="C138" s="208">
        <f>'2. Прогноз. Без корректировки'!C108</f>
        <v>0</v>
      </c>
      <c r="D138" s="187">
        <f>'2. Прогноз. Без корректировки'!D108+C197</f>
        <v>0</v>
      </c>
      <c r="E138" s="187">
        <f>'2. Прогноз. Без корректировки'!E108+D197</f>
        <v>0</v>
      </c>
      <c r="F138" s="209">
        <f>'2. Прогноз. Без корректировки'!F108+E197</f>
        <v>0</v>
      </c>
      <c r="G138" s="208">
        <f>'2. Прогноз. Без корректировки'!H108+F197</f>
        <v>0</v>
      </c>
      <c r="H138" s="187">
        <f>'2. Прогноз. Без корректировки'!I108+G197</f>
        <v>0</v>
      </c>
      <c r="I138" s="187">
        <f>'2. Прогноз. Без корректировки'!J108+H197</f>
        <v>0</v>
      </c>
      <c r="J138" s="209">
        <f>'2. Прогноз. Без корректировки'!K108+I197</f>
        <v>0</v>
      </c>
      <c r="K138" s="208">
        <f>'2. Прогноз. Без корректировки'!M108+J197</f>
        <v>0</v>
      </c>
      <c r="L138" s="187">
        <f>'2. Прогноз. Без корректировки'!N108+K197</f>
        <v>0</v>
      </c>
      <c r="M138" s="187">
        <f>'2. Прогноз. Без корректировки'!O108+L197</f>
        <v>0</v>
      </c>
      <c r="N138" s="209">
        <f>'2. Прогноз. Без корректировки'!P108+M197</f>
        <v>0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</row>
    <row r="139" spans="1:49" x14ac:dyDescent="0.25">
      <c r="A139" s="317" t="s">
        <v>88</v>
      </c>
      <c r="B139" s="304" t="s">
        <v>91</v>
      </c>
      <c r="C139" s="208">
        <f>'2. Прогноз. Без корректировки'!C109</f>
        <v>0</v>
      </c>
      <c r="D139" s="187">
        <f>'2. Прогноз. Без корректировки'!D109+C198</f>
        <v>0</v>
      </c>
      <c r="E139" s="187">
        <f>'2. Прогноз. Без корректировки'!E109+D198</f>
        <v>0</v>
      </c>
      <c r="F139" s="209">
        <f>'2. Прогноз. Без корректировки'!F109+E198</f>
        <v>0</v>
      </c>
      <c r="G139" s="208">
        <f>'2. Прогноз. Без корректировки'!H109+F198</f>
        <v>0</v>
      </c>
      <c r="H139" s="187">
        <f>'2. Прогноз. Без корректировки'!I109+G198</f>
        <v>0</v>
      </c>
      <c r="I139" s="187">
        <f>'2. Прогноз. Без корректировки'!J109+H198</f>
        <v>0</v>
      </c>
      <c r="J139" s="209">
        <f>'2. Прогноз. Без корректировки'!K109+I198</f>
        <v>0</v>
      </c>
      <c r="K139" s="208">
        <f>'2. Прогноз. Без корректировки'!M109+J198</f>
        <v>0</v>
      </c>
      <c r="L139" s="187">
        <f>'2. Прогноз. Без корректировки'!N109+K198</f>
        <v>0</v>
      </c>
      <c r="M139" s="187">
        <f>'2. Прогноз. Без корректировки'!O109+L198</f>
        <v>0</v>
      </c>
      <c r="N139" s="209">
        <f>'2. Прогноз. Без корректировки'!P109+M198</f>
        <v>0</v>
      </c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</row>
    <row r="140" spans="1:49" x14ac:dyDescent="0.25">
      <c r="A140" s="317" t="s">
        <v>94</v>
      </c>
      <c r="B140" s="304" t="s">
        <v>91</v>
      </c>
      <c r="C140" s="208">
        <f>'2. Прогноз. Без корректировки'!C110</f>
        <v>0</v>
      </c>
      <c r="D140" s="187">
        <f>'2. Прогноз. Без корректировки'!D110+C199</f>
        <v>0</v>
      </c>
      <c r="E140" s="187">
        <f>'2. Прогноз. Без корректировки'!E110+D199</f>
        <v>0</v>
      </c>
      <c r="F140" s="209">
        <f>'2. Прогноз. Без корректировки'!F110+E199</f>
        <v>0</v>
      </c>
      <c r="G140" s="208">
        <f>'2. Прогноз. Без корректировки'!H110+F199</f>
        <v>0</v>
      </c>
      <c r="H140" s="187">
        <f>'2. Прогноз. Без корректировки'!I110+G199</f>
        <v>0</v>
      </c>
      <c r="I140" s="187">
        <f>'2. Прогноз. Без корректировки'!J110+H199</f>
        <v>0</v>
      </c>
      <c r="J140" s="209">
        <f>'2. Прогноз. Без корректировки'!K110+I199</f>
        <v>0</v>
      </c>
      <c r="K140" s="208">
        <f>'2. Прогноз. Без корректировки'!M110+J199</f>
        <v>0</v>
      </c>
      <c r="L140" s="187">
        <f>'2. Прогноз. Без корректировки'!N110+K199</f>
        <v>0</v>
      </c>
      <c r="M140" s="187">
        <f>'2. Прогноз. Без корректировки'!O110+L199</f>
        <v>0</v>
      </c>
      <c r="N140" s="209">
        <f>'2. Прогноз. Без корректировки'!P110+M199</f>
        <v>0</v>
      </c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</row>
    <row r="141" spans="1:49" ht="28.5" x14ac:dyDescent="0.25">
      <c r="A141" s="318" t="s">
        <v>25</v>
      </c>
      <c r="B141" s="303" t="s">
        <v>91</v>
      </c>
      <c r="C141" s="306">
        <f>SUM(C142:C145)</f>
        <v>1.75</v>
      </c>
      <c r="D141" s="307">
        <f t="shared" ref="D141:N141" si="78">SUM(D142:D145)</f>
        <v>1.77</v>
      </c>
      <c r="E141" s="307">
        <f t="shared" si="78"/>
        <v>1.74</v>
      </c>
      <c r="F141" s="308">
        <f t="shared" si="78"/>
        <v>1.7</v>
      </c>
      <c r="G141" s="306">
        <f t="shared" si="78"/>
        <v>1.75</v>
      </c>
      <c r="H141" s="307">
        <f t="shared" si="78"/>
        <v>1.77</v>
      </c>
      <c r="I141" s="307">
        <f t="shared" si="78"/>
        <v>1.74</v>
      </c>
      <c r="J141" s="308">
        <f t="shared" si="78"/>
        <v>1.7</v>
      </c>
      <c r="K141" s="306">
        <f t="shared" si="78"/>
        <v>1.75</v>
      </c>
      <c r="L141" s="307">
        <f t="shared" si="78"/>
        <v>1.77</v>
      </c>
      <c r="M141" s="307">
        <f t="shared" si="78"/>
        <v>1.74</v>
      </c>
      <c r="N141" s="308">
        <f t="shared" si="78"/>
        <v>1.7</v>
      </c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</row>
    <row r="142" spans="1:49" x14ac:dyDescent="0.25">
      <c r="A142" s="317" t="s">
        <v>86</v>
      </c>
      <c r="B142" s="304" t="s">
        <v>91</v>
      </c>
      <c r="C142" s="208">
        <f t="shared" ref="C142:F145" si="79">(MIN(D82,I82,N82,S82,X82,AC82,AH82))</f>
        <v>1.75</v>
      </c>
      <c r="D142" s="187">
        <f t="shared" si="79"/>
        <v>1.77</v>
      </c>
      <c r="E142" s="187">
        <f t="shared" si="79"/>
        <v>1.74</v>
      </c>
      <c r="F142" s="209">
        <f t="shared" si="79"/>
        <v>1.7</v>
      </c>
      <c r="G142" s="208">
        <f t="shared" ref="G142:J145" si="80">(MIN(D82,I82,N82,S82,X82,AC82,AH82))</f>
        <v>1.75</v>
      </c>
      <c r="H142" s="187">
        <f t="shared" si="80"/>
        <v>1.77</v>
      </c>
      <c r="I142" s="187">
        <f t="shared" si="80"/>
        <v>1.74</v>
      </c>
      <c r="J142" s="209">
        <f t="shared" si="80"/>
        <v>1.7</v>
      </c>
      <c r="K142" s="208">
        <f t="shared" ref="K142:N145" si="81">(MIN(D82,I82,N82,S82,X82,AC82,AH82))</f>
        <v>1.75</v>
      </c>
      <c r="L142" s="187">
        <f t="shared" si="81"/>
        <v>1.77</v>
      </c>
      <c r="M142" s="187">
        <f t="shared" si="81"/>
        <v>1.74</v>
      </c>
      <c r="N142" s="209">
        <f t="shared" si="81"/>
        <v>1.7</v>
      </c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</row>
    <row r="143" spans="1:49" x14ac:dyDescent="0.25">
      <c r="A143" s="317" t="s">
        <v>87</v>
      </c>
      <c r="B143" s="304" t="s">
        <v>91</v>
      </c>
      <c r="C143" s="208">
        <f t="shared" si="79"/>
        <v>0</v>
      </c>
      <c r="D143" s="187">
        <f t="shared" si="79"/>
        <v>0</v>
      </c>
      <c r="E143" s="187">
        <f t="shared" si="79"/>
        <v>0</v>
      </c>
      <c r="F143" s="209">
        <f t="shared" si="79"/>
        <v>0</v>
      </c>
      <c r="G143" s="208">
        <f t="shared" si="80"/>
        <v>0</v>
      </c>
      <c r="H143" s="187">
        <f t="shared" si="80"/>
        <v>0</v>
      </c>
      <c r="I143" s="187">
        <f t="shared" si="80"/>
        <v>0</v>
      </c>
      <c r="J143" s="209">
        <f t="shared" si="80"/>
        <v>0</v>
      </c>
      <c r="K143" s="208">
        <f t="shared" si="81"/>
        <v>0</v>
      </c>
      <c r="L143" s="187">
        <f t="shared" si="81"/>
        <v>0</v>
      </c>
      <c r="M143" s="187">
        <f t="shared" si="81"/>
        <v>0</v>
      </c>
      <c r="N143" s="209">
        <f t="shared" si="81"/>
        <v>0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</row>
    <row r="144" spans="1:49" x14ac:dyDescent="0.25">
      <c r="A144" s="317" t="s">
        <v>88</v>
      </c>
      <c r="B144" s="304" t="s">
        <v>91</v>
      </c>
      <c r="C144" s="208">
        <f t="shared" si="79"/>
        <v>0</v>
      </c>
      <c r="D144" s="187">
        <f t="shared" si="79"/>
        <v>0</v>
      </c>
      <c r="E144" s="187">
        <f t="shared" si="79"/>
        <v>0</v>
      </c>
      <c r="F144" s="209">
        <f t="shared" si="79"/>
        <v>0</v>
      </c>
      <c r="G144" s="208">
        <f t="shared" si="80"/>
        <v>0</v>
      </c>
      <c r="H144" s="187">
        <f t="shared" si="80"/>
        <v>0</v>
      </c>
      <c r="I144" s="187">
        <f t="shared" si="80"/>
        <v>0</v>
      </c>
      <c r="J144" s="209">
        <f t="shared" si="80"/>
        <v>0</v>
      </c>
      <c r="K144" s="208">
        <f t="shared" si="81"/>
        <v>0</v>
      </c>
      <c r="L144" s="187">
        <f t="shared" si="81"/>
        <v>0</v>
      </c>
      <c r="M144" s="187">
        <f t="shared" si="81"/>
        <v>0</v>
      </c>
      <c r="N144" s="209">
        <f t="shared" si="81"/>
        <v>0</v>
      </c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</row>
    <row r="145" spans="1:49" x14ac:dyDescent="0.25">
      <c r="A145" s="325" t="s">
        <v>94</v>
      </c>
      <c r="B145" s="326" t="s">
        <v>91</v>
      </c>
      <c r="C145" s="327">
        <f t="shared" si="79"/>
        <v>0</v>
      </c>
      <c r="D145" s="328">
        <f t="shared" si="79"/>
        <v>0</v>
      </c>
      <c r="E145" s="328">
        <f t="shared" si="79"/>
        <v>0</v>
      </c>
      <c r="F145" s="329">
        <f t="shared" si="79"/>
        <v>0</v>
      </c>
      <c r="G145" s="327">
        <f t="shared" si="80"/>
        <v>0</v>
      </c>
      <c r="H145" s="328">
        <f t="shared" si="80"/>
        <v>0</v>
      </c>
      <c r="I145" s="328">
        <f t="shared" si="80"/>
        <v>0</v>
      </c>
      <c r="J145" s="329">
        <f t="shared" si="80"/>
        <v>0</v>
      </c>
      <c r="K145" s="327">
        <f t="shared" si="81"/>
        <v>0</v>
      </c>
      <c r="L145" s="328">
        <f t="shared" si="81"/>
        <v>0</v>
      </c>
      <c r="M145" s="328">
        <f t="shared" si="81"/>
        <v>0</v>
      </c>
      <c r="N145" s="329">
        <f t="shared" si="81"/>
        <v>0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</row>
    <row r="146" spans="1:49" x14ac:dyDescent="0.25">
      <c r="A146" s="331" t="s">
        <v>26</v>
      </c>
      <c r="B146" s="323"/>
      <c r="C146" s="324"/>
      <c r="D146" s="324"/>
      <c r="E146" s="324"/>
      <c r="F146" s="324"/>
      <c r="G146" s="324"/>
      <c r="H146" s="324"/>
      <c r="I146" s="324"/>
      <c r="J146" s="324"/>
      <c r="K146" s="324"/>
      <c r="L146" s="324"/>
      <c r="M146" s="324"/>
      <c r="N146" s="333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</row>
    <row r="147" spans="1:49" ht="57" x14ac:dyDescent="0.25">
      <c r="A147" s="322" t="s">
        <v>27</v>
      </c>
      <c r="B147" s="315" t="s">
        <v>91</v>
      </c>
      <c r="C147" s="285">
        <f>SUM(C148:C151)</f>
        <v>0</v>
      </c>
      <c r="D147" s="283">
        <f t="shared" ref="D147:N147" si="82">SUM(D148:D151)</f>
        <v>0</v>
      </c>
      <c r="E147" s="283">
        <f t="shared" si="82"/>
        <v>0</v>
      </c>
      <c r="F147" s="284">
        <f t="shared" si="82"/>
        <v>0</v>
      </c>
      <c r="G147" s="285">
        <f t="shared" si="82"/>
        <v>0</v>
      </c>
      <c r="H147" s="283">
        <f t="shared" si="82"/>
        <v>0</v>
      </c>
      <c r="I147" s="283">
        <f t="shared" si="82"/>
        <v>0</v>
      </c>
      <c r="J147" s="284">
        <f t="shared" si="82"/>
        <v>0</v>
      </c>
      <c r="K147" s="285">
        <f t="shared" si="82"/>
        <v>0</v>
      </c>
      <c r="L147" s="283">
        <f t="shared" si="82"/>
        <v>0</v>
      </c>
      <c r="M147" s="283">
        <f t="shared" si="82"/>
        <v>0</v>
      </c>
      <c r="N147" s="284">
        <f t="shared" si="82"/>
        <v>0</v>
      </c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</row>
    <row r="148" spans="1:49" x14ac:dyDescent="0.25">
      <c r="A148" s="317" t="s">
        <v>86</v>
      </c>
      <c r="B148" s="304" t="s">
        <v>91</v>
      </c>
      <c r="C148" s="208">
        <f t="shared" ref="C148:N148" si="83">IF(C137&lt;C142,-(C137-C142),0)</f>
        <v>0</v>
      </c>
      <c r="D148" s="187">
        <f t="shared" si="83"/>
        <v>0</v>
      </c>
      <c r="E148" s="187">
        <f t="shared" si="83"/>
        <v>0</v>
      </c>
      <c r="F148" s="209">
        <f t="shared" si="83"/>
        <v>0</v>
      </c>
      <c r="G148" s="208">
        <f t="shared" si="83"/>
        <v>0</v>
      </c>
      <c r="H148" s="187">
        <f t="shared" si="83"/>
        <v>0</v>
      </c>
      <c r="I148" s="187">
        <f t="shared" si="83"/>
        <v>0</v>
      </c>
      <c r="J148" s="209">
        <f t="shared" si="83"/>
        <v>0</v>
      </c>
      <c r="K148" s="208">
        <f t="shared" si="83"/>
        <v>0</v>
      </c>
      <c r="L148" s="187">
        <f t="shared" si="83"/>
        <v>0</v>
      </c>
      <c r="M148" s="187">
        <f t="shared" si="83"/>
        <v>0</v>
      </c>
      <c r="N148" s="209">
        <f t="shared" si="83"/>
        <v>0</v>
      </c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</row>
    <row r="149" spans="1:49" x14ac:dyDescent="0.25">
      <c r="A149" s="317" t="s">
        <v>87</v>
      </c>
      <c r="B149" s="304" t="s">
        <v>91</v>
      </c>
      <c r="C149" s="208">
        <f t="shared" ref="C149:N149" si="84">IF(C138&lt;C143,-(C138-C143),0)</f>
        <v>0</v>
      </c>
      <c r="D149" s="187">
        <f t="shared" si="84"/>
        <v>0</v>
      </c>
      <c r="E149" s="187">
        <f t="shared" si="84"/>
        <v>0</v>
      </c>
      <c r="F149" s="209">
        <f t="shared" si="84"/>
        <v>0</v>
      </c>
      <c r="G149" s="208">
        <f t="shared" si="84"/>
        <v>0</v>
      </c>
      <c r="H149" s="187">
        <f t="shared" si="84"/>
        <v>0</v>
      </c>
      <c r="I149" s="187">
        <f t="shared" si="84"/>
        <v>0</v>
      </c>
      <c r="J149" s="209">
        <f t="shared" si="84"/>
        <v>0</v>
      </c>
      <c r="K149" s="208">
        <f t="shared" si="84"/>
        <v>0</v>
      </c>
      <c r="L149" s="187">
        <f t="shared" si="84"/>
        <v>0</v>
      </c>
      <c r="M149" s="187">
        <f t="shared" si="84"/>
        <v>0</v>
      </c>
      <c r="N149" s="209">
        <f t="shared" si="84"/>
        <v>0</v>
      </c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</row>
    <row r="150" spans="1:49" x14ac:dyDescent="0.25">
      <c r="A150" s="317" t="s">
        <v>88</v>
      </c>
      <c r="B150" s="304" t="s">
        <v>91</v>
      </c>
      <c r="C150" s="208">
        <f t="shared" ref="C150:N150" si="85">IF(C139&lt;C144,-(C139-C144),0)</f>
        <v>0</v>
      </c>
      <c r="D150" s="187">
        <f t="shared" si="85"/>
        <v>0</v>
      </c>
      <c r="E150" s="187">
        <f t="shared" si="85"/>
        <v>0</v>
      </c>
      <c r="F150" s="209">
        <f t="shared" si="85"/>
        <v>0</v>
      </c>
      <c r="G150" s="208">
        <f t="shared" si="85"/>
        <v>0</v>
      </c>
      <c r="H150" s="187">
        <f t="shared" si="85"/>
        <v>0</v>
      </c>
      <c r="I150" s="187">
        <f t="shared" si="85"/>
        <v>0</v>
      </c>
      <c r="J150" s="209">
        <f t="shared" si="85"/>
        <v>0</v>
      </c>
      <c r="K150" s="208">
        <f t="shared" si="85"/>
        <v>0</v>
      </c>
      <c r="L150" s="187">
        <f t="shared" si="85"/>
        <v>0</v>
      </c>
      <c r="M150" s="187">
        <f t="shared" si="85"/>
        <v>0</v>
      </c>
      <c r="N150" s="209">
        <f t="shared" si="85"/>
        <v>0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</row>
    <row r="151" spans="1:49" x14ac:dyDescent="0.25">
      <c r="A151" s="325" t="s">
        <v>94</v>
      </c>
      <c r="B151" s="326" t="s">
        <v>91</v>
      </c>
      <c r="C151" s="327">
        <f t="shared" ref="C151:N151" si="86">IF(C140&lt;C145,-(C140-C145),0)</f>
        <v>0</v>
      </c>
      <c r="D151" s="328">
        <f t="shared" si="86"/>
        <v>0</v>
      </c>
      <c r="E151" s="328">
        <f t="shared" si="86"/>
        <v>0</v>
      </c>
      <c r="F151" s="329">
        <f t="shared" si="86"/>
        <v>0</v>
      </c>
      <c r="G151" s="327">
        <f t="shared" si="86"/>
        <v>0</v>
      </c>
      <c r="H151" s="328">
        <f t="shared" si="86"/>
        <v>0</v>
      </c>
      <c r="I151" s="328">
        <f t="shared" si="86"/>
        <v>0</v>
      </c>
      <c r="J151" s="329">
        <f t="shared" si="86"/>
        <v>0</v>
      </c>
      <c r="K151" s="327">
        <f t="shared" si="86"/>
        <v>0</v>
      </c>
      <c r="L151" s="328">
        <f t="shared" si="86"/>
        <v>0</v>
      </c>
      <c r="M151" s="328">
        <f t="shared" si="86"/>
        <v>0</v>
      </c>
      <c r="N151" s="329">
        <f t="shared" si="86"/>
        <v>0</v>
      </c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</row>
    <row r="152" spans="1:49" x14ac:dyDescent="0.25">
      <c r="A152" s="334" t="s">
        <v>28</v>
      </c>
      <c r="B152" s="323"/>
      <c r="C152" s="324"/>
      <c r="D152" s="324"/>
      <c r="E152" s="324"/>
      <c r="F152" s="324"/>
      <c r="G152" s="324"/>
      <c r="H152" s="324"/>
      <c r="I152" s="324"/>
      <c r="J152" s="324"/>
      <c r="K152" s="324"/>
      <c r="L152" s="324"/>
      <c r="M152" s="324"/>
      <c r="N152" s="333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</row>
    <row r="153" spans="1:49" ht="42.75" x14ac:dyDescent="0.25">
      <c r="A153" s="330" t="s">
        <v>29</v>
      </c>
      <c r="B153" s="315" t="s">
        <v>91</v>
      </c>
      <c r="C153" s="285">
        <f>SUM(C154:C157)</f>
        <v>0.30200000000000005</v>
      </c>
      <c r="D153" s="283">
        <f t="shared" ref="D153:N153" si="87">SUM(D154:D157)</f>
        <v>0.28699999999999992</v>
      </c>
      <c r="E153" s="283">
        <f t="shared" si="87"/>
        <v>0.373</v>
      </c>
      <c r="F153" s="284">
        <f t="shared" si="87"/>
        <v>0.43899999999999983</v>
      </c>
      <c r="G153" s="285">
        <f t="shared" si="87"/>
        <v>0.31000000000000005</v>
      </c>
      <c r="H153" s="283">
        <f t="shared" si="87"/>
        <v>0.29499999999999993</v>
      </c>
      <c r="I153" s="283">
        <f t="shared" si="87"/>
        <v>0.38100000000000001</v>
      </c>
      <c r="J153" s="284">
        <f t="shared" si="87"/>
        <v>0.44699999999999984</v>
      </c>
      <c r="K153" s="285">
        <f t="shared" si="87"/>
        <v>0.31800000000000006</v>
      </c>
      <c r="L153" s="283">
        <f t="shared" si="87"/>
        <v>0.30299999999999994</v>
      </c>
      <c r="M153" s="283">
        <f t="shared" si="87"/>
        <v>0.38900000000000001</v>
      </c>
      <c r="N153" s="284">
        <f t="shared" si="87"/>
        <v>0.45499999999999985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49" s="12" customFormat="1" x14ac:dyDescent="0.25">
      <c r="A154" s="320" t="s">
        <v>86</v>
      </c>
      <c r="B154" s="304" t="s">
        <v>91</v>
      </c>
      <c r="C154" s="208">
        <f t="shared" ref="C154:N154" si="88">IF(C137&gt;C142,C137-C142,0)</f>
        <v>0.30200000000000005</v>
      </c>
      <c r="D154" s="187">
        <f t="shared" si="88"/>
        <v>0.28699999999999992</v>
      </c>
      <c r="E154" s="187">
        <f t="shared" si="88"/>
        <v>0.373</v>
      </c>
      <c r="F154" s="209">
        <f t="shared" si="88"/>
        <v>0.43899999999999983</v>
      </c>
      <c r="G154" s="208">
        <f t="shared" si="88"/>
        <v>0.31000000000000005</v>
      </c>
      <c r="H154" s="187">
        <f t="shared" si="88"/>
        <v>0.29499999999999993</v>
      </c>
      <c r="I154" s="187">
        <f t="shared" si="88"/>
        <v>0.38100000000000001</v>
      </c>
      <c r="J154" s="209">
        <f t="shared" si="88"/>
        <v>0.44699999999999984</v>
      </c>
      <c r="K154" s="208">
        <f t="shared" si="88"/>
        <v>0.31800000000000006</v>
      </c>
      <c r="L154" s="187">
        <f t="shared" si="88"/>
        <v>0.30299999999999994</v>
      </c>
      <c r="M154" s="187">
        <f t="shared" si="88"/>
        <v>0.38900000000000001</v>
      </c>
      <c r="N154" s="209">
        <f t="shared" si="88"/>
        <v>0.45499999999999985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</row>
    <row r="155" spans="1:49" s="12" customFormat="1" x14ac:dyDescent="0.25">
      <c r="A155" s="320" t="s">
        <v>87</v>
      </c>
      <c r="B155" s="304" t="s">
        <v>91</v>
      </c>
      <c r="C155" s="208">
        <f t="shared" ref="C155:D155" si="89">IF(C138&gt;C143,C138-C143,0)</f>
        <v>0</v>
      </c>
      <c r="D155" s="187">
        <f t="shared" si="89"/>
        <v>0</v>
      </c>
      <c r="E155" s="187">
        <f t="shared" ref="E155:N155" si="90">IF(E138&gt;E143,E138-E143,0)</f>
        <v>0</v>
      </c>
      <c r="F155" s="209">
        <f t="shared" si="90"/>
        <v>0</v>
      </c>
      <c r="G155" s="208">
        <f t="shared" si="90"/>
        <v>0</v>
      </c>
      <c r="H155" s="187">
        <f t="shared" si="90"/>
        <v>0</v>
      </c>
      <c r="I155" s="187">
        <f t="shared" si="90"/>
        <v>0</v>
      </c>
      <c r="J155" s="209">
        <f t="shared" si="90"/>
        <v>0</v>
      </c>
      <c r="K155" s="208">
        <f t="shared" si="90"/>
        <v>0</v>
      </c>
      <c r="L155" s="187">
        <f t="shared" si="90"/>
        <v>0</v>
      </c>
      <c r="M155" s="187">
        <f t="shared" si="90"/>
        <v>0</v>
      </c>
      <c r="N155" s="209">
        <f t="shared" si="90"/>
        <v>0</v>
      </c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</row>
    <row r="156" spans="1:49" s="12" customFormat="1" x14ac:dyDescent="0.25">
      <c r="A156" s="320" t="s">
        <v>88</v>
      </c>
      <c r="B156" s="304" t="s">
        <v>91</v>
      </c>
      <c r="C156" s="208">
        <f t="shared" ref="C156:D156" si="91">IF(C139&gt;C144,C139-C144,0)</f>
        <v>0</v>
      </c>
      <c r="D156" s="187">
        <f t="shared" si="91"/>
        <v>0</v>
      </c>
      <c r="E156" s="187">
        <f t="shared" ref="E156:N156" si="92">IF(E139&gt;E144,E139-E144,0)</f>
        <v>0</v>
      </c>
      <c r="F156" s="209">
        <f t="shared" si="92"/>
        <v>0</v>
      </c>
      <c r="G156" s="208">
        <f t="shared" si="92"/>
        <v>0</v>
      </c>
      <c r="H156" s="187">
        <f t="shared" si="92"/>
        <v>0</v>
      </c>
      <c r="I156" s="187">
        <f t="shared" si="92"/>
        <v>0</v>
      </c>
      <c r="J156" s="209">
        <f t="shared" si="92"/>
        <v>0</v>
      </c>
      <c r="K156" s="208">
        <f t="shared" si="92"/>
        <v>0</v>
      </c>
      <c r="L156" s="187">
        <f t="shared" si="92"/>
        <v>0</v>
      </c>
      <c r="M156" s="187">
        <f t="shared" si="92"/>
        <v>0</v>
      </c>
      <c r="N156" s="209">
        <f t="shared" si="92"/>
        <v>0</v>
      </c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</row>
    <row r="157" spans="1:49" s="12" customFormat="1" x14ac:dyDescent="0.25">
      <c r="A157" s="320" t="s">
        <v>94</v>
      </c>
      <c r="B157" s="304" t="s">
        <v>91</v>
      </c>
      <c r="C157" s="208">
        <f t="shared" ref="C157:D157" si="93">IF(C140&gt;C145,C140-C145,0)</f>
        <v>0</v>
      </c>
      <c r="D157" s="187">
        <f t="shared" si="93"/>
        <v>0</v>
      </c>
      <c r="E157" s="187">
        <f t="shared" ref="E157:N157" si="94">IF(E140&gt;E145,E140-E145,0)</f>
        <v>0</v>
      </c>
      <c r="F157" s="209">
        <f t="shared" si="94"/>
        <v>0</v>
      </c>
      <c r="G157" s="208">
        <f t="shared" si="94"/>
        <v>0</v>
      </c>
      <c r="H157" s="187">
        <f t="shared" si="94"/>
        <v>0</v>
      </c>
      <c r="I157" s="187">
        <f t="shared" si="94"/>
        <v>0</v>
      </c>
      <c r="J157" s="209">
        <f t="shared" si="94"/>
        <v>0</v>
      </c>
      <c r="K157" s="208">
        <f t="shared" si="94"/>
        <v>0</v>
      </c>
      <c r="L157" s="187">
        <f t="shared" si="94"/>
        <v>0</v>
      </c>
      <c r="M157" s="187">
        <f t="shared" si="94"/>
        <v>0</v>
      </c>
      <c r="N157" s="209">
        <f t="shared" si="94"/>
        <v>0</v>
      </c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</row>
    <row r="158" spans="1:49" x14ac:dyDescent="0.25">
      <c r="A158" s="319" t="s">
        <v>30</v>
      </c>
      <c r="B158" s="303" t="s">
        <v>91</v>
      </c>
      <c r="C158" s="306">
        <f>SUM(C159:C162)</f>
        <v>0</v>
      </c>
      <c r="D158" s="307">
        <f>SUM(D159:D162)</f>
        <v>0</v>
      </c>
      <c r="E158" s="307">
        <f t="shared" ref="E158:N158" si="95">SUM(E159:E162)</f>
        <v>0</v>
      </c>
      <c r="F158" s="308">
        <f t="shared" si="95"/>
        <v>0</v>
      </c>
      <c r="G158" s="306">
        <f t="shared" si="95"/>
        <v>0</v>
      </c>
      <c r="H158" s="307">
        <f t="shared" si="95"/>
        <v>0</v>
      </c>
      <c r="I158" s="307">
        <f t="shared" si="95"/>
        <v>0</v>
      </c>
      <c r="J158" s="308">
        <f t="shared" si="95"/>
        <v>0</v>
      </c>
      <c r="K158" s="306">
        <f t="shared" si="95"/>
        <v>0</v>
      </c>
      <c r="L158" s="307">
        <f t="shared" si="95"/>
        <v>0</v>
      </c>
      <c r="M158" s="307">
        <f t="shared" si="95"/>
        <v>0</v>
      </c>
      <c r="N158" s="308">
        <f t="shared" si="95"/>
        <v>0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</row>
    <row r="159" spans="1:49" s="12" customFormat="1" x14ac:dyDescent="0.25">
      <c r="A159" s="320" t="s">
        <v>86</v>
      </c>
      <c r="B159" s="304" t="s">
        <v>91</v>
      </c>
      <c r="C159" s="208">
        <f>-MIN(C127,C154,0)</f>
        <v>0</v>
      </c>
      <c r="D159" s="187">
        <f t="shared" ref="D159:F162" si="96">-MIN(D127,D154,C186)</f>
        <v>0</v>
      </c>
      <c r="E159" s="187">
        <f t="shared" si="96"/>
        <v>0</v>
      </c>
      <c r="F159" s="209">
        <f t="shared" si="96"/>
        <v>0</v>
      </c>
      <c r="G159" s="208">
        <f>-MIN(G127,G154,0)</f>
        <v>0</v>
      </c>
      <c r="H159" s="187">
        <f t="shared" ref="H159:J162" si="97">-MIN(H127,H154,G186)</f>
        <v>0</v>
      </c>
      <c r="I159" s="187">
        <f t="shared" si="97"/>
        <v>0</v>
      </c>
      <c r="J159" s="209">
        <f t="shared" si="97"/>
        <v>0</v>
      </c>
      <c r="K159" s="208">
        <f>-MIN(K127,K154,0)</f>
        <v>0</v>
      </c>
      <c r="L159" s="187">
        <f t="shared" ref="L159:N162" si="98">-MIN(L127,L154,K186)</f>
        <v>0</v>
      </c>
      <c r="M159" s="187">
        <f t="shared" si="98"/>
        <v>0</v>
      </c>
      <c r="N159" s="209">
        <f t="shared" si="98"/>
        <v>0</v>
      </c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</row>
    <row r="160" spans="1:49" s="12" customFormat="1" x14ac:dyDescent="0.25">
      <c r="A160" s="320" t="s">
        <v>87</v>
      </c>
      <c r="B160" s="304" t="s">
        <v>91</v>
      </c>
      <c r="C160" s="208">
        <f>-MIN(C128,C155,0)</f>
        <v>0</v>
      </c>
      <c r="D160" s="187">
        <f t="shared" si="96"/>
        <v>0</v>
      </c>
      <c r="E160" s="187">
        <f t="shared" si="96"/>
        <v>0</v>
      </c>
      <c r="F160" s="209">
        <f t="shared" si="96"/>
        <v>0</v>
      </c>
      <c r="G160" s="208">
        <f>-MIN(G128,G155,0)</f>
        <v>0</v>
      </c>
      <c r="H160" s="187">
        <f t="shared" si="97"/>
        <v>0</v>
      </c>
      <c r="I160" s="187">
        <f t="shared" si="97"/>
        <v>0</v>
      </c>
      <c r="J160" s="209">
        <f t="shared" si="97"/>
        <v>0</v>
      </c>
      <c r="K160" s="208">
        <f>-MIN(K128,K155,0)</f>
        <v>0</v>
      </c>
      <c r="L160" s="187">
        <f t="shared" si="98"/>
        <v>0</v>
      </c>
      <c r="M160" s="187">
        <f t="shared" si="98"/>
        <v>0</v>
      </c>
      <c r="N160" s="209">
        <f t="shared" si="98"/>
        <v>0</v>
      </c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</row>
    <row r="161" spans="1:49" s="12" customFormat="1" x14ac:dyDescent="0.25">
      <c r="A161" s="320" t="s">
        <v>88</v>
      </c>
      <c r="B161" s="304" t="s">
        <v>91</v>
      </c>
      <c r="C161" s="208">
        <f>-MIN(C129,C156,0)</f>
        <v>0</v>
      </c>
      <c r="D161" s="187">
        <f t="shared" si="96"/>
        <v>0</v>
      </c>
      <c r="E161" s="187">
        <f t="shared" si="96"/>
        <v>0</v>
      </c>
      <c r="F161" s="209">
        <f t="shared" si="96"/>
        <v>0</v>
      </c>
      <c r="G161" s="208">
        <f>-MIN(G129,G156,0)</f>
        <v>0</v>
      </c>
      <c r="H161" s="187">
        <f t="shared" si="97"/>
        <v>0</v>
      </c>
      <c r="I161" s="187">
        <f t="shared" si="97"/>
        <v>0</v>
      </c>
      <c r="J161" s="209">
        <f t="shared" si="97"/>
        <v>0</v>
      </c>
      <c r="K161" s="208">
        <f>-MIN(K129,K156,0)</f>
        <v>0</v>
      </c>
      <c r="L161" s="187">
        <f t="shared" si="98"/>
        <v>0</v>
      </c>
      <c r="M161" s="187">
        <f t="shared" si="98"/>
        <v>0</v>
      </c>
      <c r="N161" s="209">
        <f t="shared" si="98"/>
        <v>0</v>
      </c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</row>
    <row r="162" spans="1:49" s="12" customFormat="1" x14ac:dyDescent="0.25">
      <c r="A162" s="320" t="s">
        <v>94</v>
      </c>
      <c r="B162" s="304" t="s">
        <v>91</v>
      </c>
      <c r="C162" s="208">
        <f>-MIN(C130,C157,0)</f>
        <v>0</v>
      </c>
      <c r="D162" s="187">
        <f t="shared" si="96"/>
        <v>0</v>
      </c>
      <c r="E162" s="187">
        <f t="shared" si="96"/>
        <v>0</v>
      </c>
      <c r="F162" s="209">
        <f t="shared" si="96"/>
        <v>0</v>
      </c>
      <c r="G162" s="208">
        <f>-MIN(G130,G157,0)</f>
        <v>0</v>
      </c>
      <c r="H162" s="187">
        <f t="shared" si="97"/>
        <v>0</v>
      </c>
      <c r="I162" s="187">
        <f t="shared" si="97"/>
        <v>0</v>
      </c>
      <c r="J162" s="209">
        <f t="shared" si="97"/>
        <v>0</v>
      </c>
      <c r="K162" s="208">
        <f>-MIN(K130,K157,0)</f>
        <v>0</v>
      </c>
      <c r="L162" s="187">
        <f t="shared" si="98"/>
        <v>0</v>
      </c>
      <c r="M162" s="187">
        <f t="shared" si="98"/>
        <v>0</v>
      </c>
      <c r="N162" s="209">
        <f t="shared" si="98"/>
        <v>0</v>
      </c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</row>
    <row r="163" spans="1:49" x14ac:dyDescent="0.25">
      <c r="A163" s="319" t="s">
        <v>31</v>
      </c>
      <c r="B163" s="303" t="s">
        <v>91</v>
      </c>
      <c r="C163" s="306">
        <f>SUM(C164:C167)</f>
        <v>0</v>
      </c>
      <c r="D163" s="307">
        <f t="shared" ref="D163:N163" si="99">SUM(D164:D167)</f>
        <v>0</v>
      </c>
      <c r="E163" s="307">
        <f t="shared" si="99"/>
        <v>0</v>
      </c>
      <c r="F163" s="308">
        <f t="shared" si="99"/>
        <v>0</v>
      </c>
      <c r="G163" s="306">
        <f t="shared" si="99"/>
        <v>0</v>
      </c>
      <c r="H163" s="307">
        <f t="shared" si="99"/>
        <v>0</v>
      </c>
      <c r="I163" s="307">
        <f t="shared" si="99"/>
        <v>0</v>
      </c>
      <c r="J163" s="308">
        <f t="shared" si="99"/>
        <v>0</v>
      </c>
      <c r="K163" s="306">
        <f t="shared" si="99"/>
        <v>0</v>
      </c>
      <c r="L163" s="307">
        <f t="shared" si="99"/>
        <v>0</v>
      </c>
      <c r="M163" s="307">
        <f t="shared" si="99"/>
        <v>0</v>
      </c>
      <c r="N163" s="308">
        <f t="shared" si="99"/>
        <v>0</v>
      </c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</row>
    <row r="164" spans="1:49" s="12" customFormat="1" x14ac:dyDescent="0.25">
      <c r="A164" s="320" t="s">
        <v>86</v>
      </c>
      <c r="B164" s="304" t="s">
        <v>91</v>
      </c>
      <c r="C164" s="208">
        <f>MIN(C154+C159,0)</f>
        <v>0</v>
      </c>
      <c r="D164" s="187">
        <f t="shared" ref="D164:F167" si="100">MIN(D154+D159,-C191)</f>
        <v>0</v>
      </c>
      <c r="E164" s="187">
        <f t="shared" si="100"/>
        <v>0</v>
      </c>
      <c r="F164" s="209">
        <f t="shared" si="100"/>
        <v>0</v>
      </c>
      <c r="G164" s="208">
        <f>MIN(G154+G159,0)</f>
        <v>0</v>
      </c>
      <c r="H164" s="187">
        <f t="shared" ref="H164:J167" si="101">MIN(H154+H159,-G191)</f>
        <v>0</v>
      </c>
      <c r="I164" s="187">
        <f t="shared" si="101"/>
        <v>0</v>
      </c>
      <c r="J164" s="209">
        <f t="shared" si="101"/>
        <v>0</v>
      </c>
      <c r="K164" s="208">
        <f>MIN(K154+K159,0)</f>
        <v>0</v>
      </c>
      <c r="L164" s="187">
        <f t="shared" ref="L164:N164" si="102">MIN(L154+L159,-K191)</f>
        <v>0</v>
      </c>
      <c r="M164" s="187">
        <f t="shared" si="102"/>
        <v>0</v>
      </c>
      <c r="N164" s="209">
        <f t="shared" si="102"/>
        <v>0</v>
      </c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</row>
    <row r="165" spans="1:49" s="12" customFormat="1" x14ac:dyDescent="0.25">
      <c r="A165" s="320" t="s">
        <v>87</v>
      </c>
      <c r="B165" s="304" t="s">
        <v>91</v>
      </c>
      <c r="C165" s="208">
        <f>MIN(C155+C160,0)</f>
        <v>0</v>
      </c>
      <c r="D165" s="187">
        <f t="shared" si="100"/>
        <v>0</v>
      </c>
      <c r="E165" s="187">
        <f t="shared" si="100"/>
        <v>0</v>
      </c>
      <c r="F165" s="209">
        <f t="shared" si="100"/>
        <v>0</v>
      </c>
      <c r="G165" s="208">
        <f>MIN(G155+G160,0)</f>
        <v>0</v>
      </c>
      <c r="H165" s="187">
        <f t="shared" si="101"/>
        <v>0</v>
      </c>
      <c r="I165" s="187">
        <f t="shared" si="101"/>
        <v>0</v>
      </c>
      <c r="J165" s="209">
        <f t="shared" si="101"/>
        <v>0</v>
      </c>
      <c r="K165" s="208">
        <f>MIN(K155+K160,0)</f>
        <v>0</v>
      </c>
      <c r="L165" s="187">
        <f t="shared" ref="L165:N167" si="103">MIN(L155+L160,-K192)</f>
        <v>0</v>
      </c>
      <c r="M165" s="187">
        <f t="shared" si="103"/>
        <v>0</v>
      </c>
      <c r="N165" s="209">
        <f t="shared" si="103"/>
        <v>0</v>
      </c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</row>
    <row r="166" spans="1:49" s="12" customFormat="1" x14ac:dyDescent="0.25">
      <c r="A166" s="320" t="s">
        <v>88</v>
      </c>
      <c r="B166" s="304" t="s">
        <v>91</v>
      </c>
      <c r="C166" s="208">
        <f>MIN(C156+C161,0)</f>
        <v>0</v>
      </c>
      <c r="D166" s="187">
        <f t="shared" si="100"/>
        <v>0</v>
      </c>
      <c r="E166" s="187">
        <f t="shared" si="100"/>
        <v>0</v>
      </c>
      <c r="F166" s="209">
        <f t="shared" si="100"/>
        <v>0</v>
      </c>
      <c r="G166" s="208">
        <f>MIN(G156+G161,0)</f>
        <v>0</v>
      </c>
      <c r="H166" s="187">
        <f t="shared" si="101"/>
        <v>0</v>
      </c>
      <c r="I166" s="187">
        <f t="shared" si="101"/>
        <v>0</v>
      </c>
      <c r="J166" s="209">
        <f t="shared" si="101"/>
        <v>0</v>
      </c>
      <c r="K166" s="208">
        <f>MIN(K156+K161,0)</f>
        <v>0</v>
      </c>
      <c r="L166" s="187">
        <f t="shared" si="103"/>
        <v>0</v>
      </c>
      <c r="M166" s="187">
        <f t="shared" si="103"/>
        <v>0</v>
      </c>
      <c r="N166" s="209">
        <f t="shared" si="103"/>
        <v>0</v>
      </c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</row>
    <row r="167" spans="1:49" s="12" customFormat="1" x14ac:dyDescent="0.25">
      <c r="A167" s="332" t="s">
        <v>94</v>
      </c>
      <c r="B167" s="326" t="s">
        <v>91</v>
      </c>
      <c r="C167" s="327">
        <f>MIN(C157+C162,0)</f>
        <v>0</v>
      </c>
      <c r="D167" s="328">
        <f t="shared" si="100"/>
        <v>0</v>
      </c>
      <c r="E167" s="328">
        <f t="shared" si="100"/>
        <v>0</v>
      </c>
      <c r="F167" s="329">
        <f t="shared" si="100"/>
        <v>0</v>
      </c>
      <c r="G167" s="327">
        <f>MIN(G157+G162,0)</f>
        <v>0</v>
      </c>
      <c r="H167" s="328">
        <f t="shared" si="101"/>
        <v>0</v>
      </c>
      <c r="I167" s="328">
        <f t="shared" si="101"/>
        <v>0</v>
      </c>
      <c r="J167" s="329">
        <f t="shared" si="101"/>
        <v>0</v>
      </c>
      <c r="K167" s="327">
        <f>MIN(K157+K162,0)</f>
        <v>0</v>
      </c>
      <c r="L167" s="328">
        <f t="shared" si="103"/>
        <v>0</v>
      </c>
      <c r="M167" s="328">
        <f t="shared" si="103"/>
        <v>0</v>
      </c>
      <c r="N167" s="329">
        <f t="shared" si="103"/>
        <v>0</v>
      </c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</row>
    <row r="168" spans="1:49" x14ac:dyDescent="0.25">
      <c r="A168" s="331" t="s">
        <v>32</v>
      </c>
      <c r="B168" s="323"/>
      <c r="C168" s="324"/>
      <c r="D168" s="324"/>
      <c r="E168" s="324"/>
      <c r="F168" s="324"/>
      <c r="G168" s="324"/>
      <c r="H168" s="324"/>
      <c r="I168" s="324"/>
      <c r="J168" s="324"/>
      <c r="K168" s="324"/>
      <c r="L168" s="324"/>
      <c r="M168" s="324"/>
      <c r="N168" s="333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</row>
    <row r="169" spans="1:49" x14ac:dyDescent="0.25">
      <c r="A169" s="322" t="s">
        <v>33</v>
      </c>
      <c r="B169" s="315" t="s">
        <v>91</v>
      </c>
      <c r="C169" s="285">
        <f>SUM(C170:C173)</f>
        <v>5.3949999999999996</v>
      </c>
      <c r="D169" s="283">
        <f t="shared" ref="D169:N169" si="104">SUM(D170:D173)</f>
        <v>5.42</v>
      </c>
      <c r="E169" s="283">
        <f t="shared" si="104"/>
        <v>5.56</v>
      </c>
      <c r="F169" s="284">
        <f t="shared" si="104"/>
        <v>5.48</v>
      </c>
      <c r="G169" s="285">
        <f t="shared" si="104"/>
        <v>5.3949999999999996</v>
      </c>
      <c r="H169" s="283">
        <f t="shared" si="104"/>
        <v>5.42</v>
      </c>
      <c r="I169" s="283">
        <f t="shared" si="104"/>
        <v>5.56</v>
      </c>
      <c r="J169" s="284">
        <f t="shared" si="104"/>
        <v>5.48</v>
      </c>
      <c r="K169" s="285">
        <f t="shared" si="104"/>
        <v>5.3949999999999996</v>
      </c>
      <c r="L169" s="283">
        <f t="shared" si="104"/>
        <v>5.42</v>
      </c>
      <c r="M169" s="283">
        <f t="shared" si="104"/>
        <v>5.56</v>
      </c>
      <c r="N169" s="284">
        <f t="shared" si="104"/>
        <v>5.48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</row>
    <row r="170" spans="1:49" s="12" customFormat="1" x14ac:dyDescent="0.25">
      <c r="A170" s="317" t="s">
        <v>86</v>
      </c>
      <c r="B170" s="304" t="s">
        <v>91</v>
      </c>
      <c r="C170" s="309">
        <f t="shared" ref="C170:N170" si="105">C127+C148-(C132-(C175-C164))+C159</f>
        <v>5.3949999999999996</v>
      </c>
      <c r="D170" s="310">
        <f t="shared" si="105"/>
        <v>5.42</v>
      </c>
      <c r="E170" s="310">
        <f t="shared" si="105"/>
        <v>5.56</v>
      </c>
      <c r="F170" s="311">
        <f t="shared" si="105"/>
        <v>5.48</v>
      </c>
      <c r="G170" s="309">
        <f t="shared" si="105"/>
        <v>5.3949999999999996</v>
      </c>
      <c r="H170" s="310">
        <f t="shared" si="105"/>
        <v>5.42</v>
      </c>
      <c r="I170" s="310">
        <f t="shared" si="105"/>
        <v>5.56</v>
      </c>
      <c r="J170" s="311">
        <f t="shared" si="105"/>
        <v>5.48</v>
      </c>
      <c r="K170" s="309">
        <f t="shared" si="105"/>
        <v>5.3949999999999996</v>
      </c>
      <c r="L170" s="310">
        <f t="shared" si="105"/>
        <v>5.42</v>
      </c>
      <c r="M170" s="310">
        <f t="shared" si="105"/>
        <v>5.56</v>
      </c>
      <c r="N170" s="311">
        <f t="shared" si="105"/>
        <v>5.48</v>
      </c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</row>
    <row r="171" spans="1:49" s="12" customFormat="1" x14ac:dyDescent="0.25">
      <c r="A171" s="317" t="s">
        <v>87</v>
      </c>
      <c r="B171" s="304" t="s">
        <v>91</v>
      </c>
      <c r="C171" s="309">
        <f t="shared" ref="C171:N171" si="106">C128+C149-(C133-(C176-C165))+C160</f>
        <v>0</v>
      </c>
      <c r="D171" s="310">
        <f t="shared" si="106"/>
        <v>0</v>
      </c>
      <c r="E171" s="310">
        <f t="shared" si="106"/>
        <v>0</v>
      </c>
      <c r="F171" s="311">
        <f t="shared" si="106"/>
        <v>0</v>
      </c>
      <c r="G171" s="309">
        <f t="shared" si="106"/>
        <v>0</v>
      </c>
      <c r="H171" s="310">
        <f t="shared" si="106"/>
        <v>0</v>
      </c>
      <c r="I171" s="310">
        <f t="shared" si="106"/>
        <v>0</v>
      </c>
      <c r="J171" s="311">
        <f t="shared" si="106"/>
        <v>0</v>
      </c>
      <c r="K171" s="309">
        <f t="shared" si="106"/>
        <v>0</v>
      </c>
      <c r="L171" s="310">
        <f t="shared" si="106"/>
        <v>0</v>
      </c>
      <c r="M171" s="310">
        <f t="shared" si="106"/>
        <v>0</v>
      </c>
      <c r="N171" s="311">
        <f t="shared" si="106"/>
        <v>0</v>
      </c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</row>
    <row r="172" spans="1:49" s="12" customFormat="1" ht="13.5" customHeight="1" x14ac:dyDescent="0.25">
      <c r="A172" s="317" t="s">
        <v>88</v>
      </c>
      <c r="B172" s="304" t="s">
        <v>91</v>
      </c>
      <c r="C172" s="309">
        <f t="shared" ref="C172:N172" si="107">C129+C150-(C134-(C177-C166))+C161</f>
        <v>0</v>
      </c>
      <c r="D172" s="310">
        <f t="shared" si="107"/>
        <v>0</v>
      </c>
      <c r="E172" s="310">
        <f t="shared" si="107"/>
        <v>0</v>
      </c>
      <c r="F172" s="311">
        <f t="shared" si="107"/>
        <v>0</v>
      </c>
      <c r="G172" s="309">
        <f t="shared" si="107"/>
        <v>0</v>
      </c>
      <c r="H172" s="310">
        <f t="shared" si="107"/>
        <v>0</v>
      </c>
      <c r="I172" s="310">
        <f t="shared" si="107"/>
        <v>0</v>
      </c>
      <c r="J172" s="311">
        <f t="shared" si="107"/>
        <v>0</v>
      </c>
      <c r="K172" s="309">
        <f t="shared" si="107"/>
        <v>0</v>
      </c>
      <c r="L172" s="310">
        <f t="shared" si="107"/>
        <v>0</v>
      </c>
      <c r="M172" s="310">
        <f t="shared" si="107"/>
        <v>0</v>
      </c>
      <c r="N172" s="311">
        <f t="shared" si="107"/>
        <v>0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</row>
    <row r="173" spans="1:49" s="12" customFormat="1" ht="13.5" customHeight="1" x14ac:dyDescent="0.25">
      <c r="A173" s="317" t="s">
        <v>94</v>
      </c>
      <c r="B173" s="304" t="s">
        <v>91</v>
      </c>
      <c r="C173" s="309">
        <f t="shared" ref="C173:N173" si="108">C130+C151-(C135-(C178-C167))+C162</f>
        <v>0</v>
      </c>
      <c r="D173" s="310">
        <f t="shared" si="108"/>
        <v>0</v>
      </c>
      <c r="E173" s="310">
        <f t="shared" si="108"/>
        <v>0</v>
      </c>
      <c r="F173" s="311">
        <f t="shared" si="108"/>
        <v>0</v>
      </c>
      <c r="G173" s="309">
        <f t="shared" si="108"/>
        <v>0</v>
      </c>
      <c r="H173" s="310">
        <f t="shared" si="108"/>
        <v>0</v>
      </c>
      <c r="I173" s="310">
        <f t="shared" si="108"/>
        <v>0</v>
      </c>
      <c r="J173" s="311">
        <f t="shared" si="108"/>
        <v>0</v>
      </c>
      <c r="K173" s="309">
        <f t="shared" si="108"/>
        <v>0</v>
      </c>
      <c r="L173" s="310">
        <f t="shared" si="108"/>
        <v>0</v>
      </c>
      <c r="M173" s="310">
        <f t="shared" si="108"/>
        <v>0</v>
      </c>
      <c r="N173" s="311">
        <f t="shared" si="108"/>
        <v>0</v>
      </c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</row>
    <row r="174" spans="1:49" x14ac:dyDescent="0.25">
      <c r="A174" s="316" t="s">
        <v>34</v>
      </c>
      <c r="B174" s="303" t="s">
        <v>91</v>
      </c>
      <c r="C174" s="306">
        <f>SUM(C175:C178)</f>
        <v>0</v>
      </c>
      <c r="D174" s="307">
        <f t="shared" ref="D174:N174" si="109">SUM(D175:D178)</f>
        <v>0</v>
      </c>
      <c r="E174" s="307">
        <f t="shared" si="109"/>
        <v>0</v>
      </c>
      <c r="F174" s="308">
        <f t="shared" si="109"/>
        <v>0</v>
      </c>
      <c r="G174" s="306">
        <f t="shared" si="109"/>
        <v>0</v>
      </c>
      <c r="H174" s="307">
        <f t="shared" si="109"/>
        <v>0</v>
      </c>
      <c r="I174" s="307">
        <f t="shared" si="109"/>
        <v>0</v>
      </c>
      <c r="J174" s="308">
        <f t="shared" si="109"/>
        <v>0</v>
      </c>
      <c r="K174" s="306">
        <f t="shared" si="109"/>
        <v>0</v>
      </c>
      <c r="L174" s="307">
        <f t="shared" si="109"/>
        <v>0</v>
      </c>
      <c r="M174" s="307">
        <f t="shared" si="109"/>
        <v>0</v>
      </c>
      <c r="N174" s="308">
        <f t="shared" si="109"/>
        <v>0</v>
      </c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</row>
    <row r="175" spans="1:49" s="12" customFormat="1" x14ac:dyDescent="0.25">
      <c r="A175" s="317" t="s">
        <v>86</v>
      </c>
      <c r="B175" s="304" t="s">
        <v>91</v>
      </c>
      <c r="C175" s="309">
        <f t="shared" ref="C175:N175" si="110">IF(C132&gt;=0.5*C148,C132-0.5*C148,0)+C164</f>
        <v>0</v>
      </c>
      <c r="D175" s="310">
        <f t="shared" si="110"/>
        <v>0</v>
      </c>
      <c r="E175" s="310">
        <f t="shared" si="110"/>
        <v>0</v>
      </c>
      <c r="F175" s="311">
        <f t="shared" si="110"/>
        <v>0</v>
      </c>
      <c r="G175" s="309">
        <f t="shared" si="110"/>
        <v>0</v>
      </c>
      <c r="H175" s="310">
        <f t="shared" si="110"/>
        <v>0</v>
      </c>
      <c r="I175" s="310">
        <f t="shared" si="110"/>
        <v>0</v>
      </c>
      <c r="J175" s="311">
        <f t="shared" si="110"/>
        <v>0</v>
      </c>
      <c r="K175" s="309">
        <f t="shared" si="110"/>
        <v>0</v>
      </c>
      <c r="L175" s="310">
        <f t="shared" si="110"/>
        <v>0</v>
      </c>
      <c r="M175" s="310">
        <f t="shared" si="110"/>
        <v>0</v>
      </c>
      <c r="N175" s="311">
        <f t="shared" si="110"/>
        <v>0</v>
      </c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</row>
    <row r="176" spans="1:49" s="12" customFormat="1" x14ac:dyDescent="0.25">
      <c r="A176" s="317" t="s">
        <v>87</v>
      </c>
      <c r="B176" s="304" t="s">
        <v>91</v>
      </c>
      <c r="C176" s="309">
        <f t="shared" ref="C176:N176" si="111">IF(C133&gt;=0.5*C149,C133-0.5*C149,0)+C165</f>
        <v>0</v>
      </c>
      <c r="D176" s="310">
        <f t="shared" si="111"/>
        <v>0</v>
      </c>
      <c r="E176" s="310">
        <f t="shared" si="111"/>
        <v>0</v>
      </c>
      <c r="F176" s="311">
        <f t="shared" si="111"/>
        <v>0</v>
      </c>
      <c r="G176" s="309">
        <f t="shared" si="111"/>
        <v>0</v>
      </c>
      <c r="H176" s="310">
        <f t="shared" si="111"/>
        <v>0</v>
      </c>
      <c r="I176" s="310">
        <f t="shared" si="111"/>
        <v>0</v>
      </c>
      <c r="J176" s="311">
        <f t="shared" si="111"/>
        <v>0</v>
      </c>
      <c r="K176" s="309">
        <f t="shared" si="111"/>
        <v>0</v>
      </c>
      <c r="L176" s="310">
        <f t="shared" si="111"/>
        <v>0</v>
      </c>
      <c r="M176" s="310">
        <f t="shared" si="111"/>
        <v>0</v>
      </c>
      <c r="N176" s="311">
        <f t="shared" si="111"/>
        <v>0</v>
      </c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</row>
    <row r="177" spans="1:49" s="12" customFormat="1" x14ac:dyDescent="0.25">
      <c r="A177" s="317" t="s">
        <v>88</v>
      </c>
      <c r="B177" s="304" t="s">
        <v>91</v>
      </c>
      <c r="C177" s="309">
        <f t="shared" ref="C177:N177" si="112">IF(C134&gt;=0.5*C150,C134-0.5*C150,0)+C166</f>
        <v>0</v>
      </c>
      <c r="D177" s="310">
        <f>IF(D134&gt;=0.5*D150,D134-0.5*D150,0)+D166</f>
        <v>0</v>
      </c>
      <c r="E177" s="310">
        <f t="shared" si="112"/>
        <v>0</v>
      </c>
      <c r="F177" s="311">
        <f t="shared" si="112"/>
        <v>0</v>
      </c>
      <c r="G177" s="309">
        <f>IF(G134&gt;=0.5*G150,G134-0.5*G150,0)+G166</f>
        <v>0</v>
      </c>
      <c r="H177" s="310">
        <f t="shared" si="112"/>
        <v>0</v>
      </c>
      <c r="I177" s="310">
        <f t="shared" si="112"/>
        <v>0</v>
      </c>
      <c r="J177" s="311">
        <f t="shared" si="112"/>
        <v>0</v>
      </c>
      <c r="K177" s="309">
        <f t="shared" si="112"/>
        <v>0</v>
      </c>
      <c r="L177" s="310">
        <f t="shared" si="112"/>
        <v>0</v>
      </c>
      <c r="M177" s="310">
        <f t="shared" si="112"/>
        <v>0</v>
      </c>
      <c r="N177" s="311">
        <f t="shared" si="112"/>
        <v>0</v>
      </c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</row>
    <row r="178" spans="1:49" s="12" customFormat="1" x14ac:dyDescent="0.25">
      <c r="A178" s="317" t="s">
        <v>94</v>
      </c>
      <c r="B178" s="304" t="s">
        <v>91</v>
      </c>
      <c r="C178" s="309">
        <f t="shared" ref="C178:N178" si="113">IF(C135&gt;=0.5*C151,C135-0.5*C151,0)+C167</f>
        <v>0</v>
      </c>
      <c r="D178" s="310">
        <f t="shared" si="113"/>
        <v>0</v>
      </c>
      <c r="E178" s="310">
        <f t="shared" si="113"/>
        <v>0</v>
      </c>
      <c r="F178" s="311">
        <f t="shared" si="113"/>
        <v>0</v>
      </c>
      <c r="G178" s="309">
        <f t="shared" si="113"/>
        <v>0</v>
      </c>
      <c r="H178" s="310">
        <f t="shared" si="113"/>
        <v>0</v>
      </c>
      <c r="I178" s="310">
        <f t="shared" si="113"/>
        <v>0</v>
      </c>
      <c r="J178" s="311">
        <f t="shared" si="113"/>
        <v>0</v>
      </c>
      <c r="K178" s="309">
        <f t="shared" si="113"/>
        <v>0</v>
      </c>
      <c r="L178" s="310">
        <f t="shared" si="113"/>
        <v>0</v>
      </c>
      <c r="M178" s="310">
        <f t="shared" si="113"/>
        <v>0</v>
      </c>
      <c r="N178" s="311">
        <f t="shared" si="113"/>
        <v>0</v>
      </c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</row>
    <row r="179" spans="1:49" x14ac:dyDescent="0.25">
      <c r="A179" s="316" t="s">
        <v>35</v>
      </c>
      <c r="B179" s="303" t="s">
        <v>91</v>
      </c>
      <c r="C179" s="306">
        <f>SUM(C180:C183)</f>
        <v>2.052</v>
      </c>
      <c r="D179" s="307">
        <f t="shared" ref="D179:N179" si="114">SUM(D180:D183)</f>
        <v>2.0569999999999999</v>
      </c>
      <c r="E179" s="307">
        <f t="shared" si="114"/>
        <v>2.113</v>
      </c>
      <c r="F179" s="308">
        <f>SUM(F180:F183)</f>
        <v>2.1389999999999998</v>
      </c>
      <c r="G179" s="306">
        <f t="shared" si="114"/>
        <v>2.06</v>
      </c>
      <c r="H179" s="307">
        <f t="shared" si="114"/>
        <v>2.0649999999999999</v>
      </c>
      <c r="I179" s="307">
        <f t="shared" si="114"/>
        <v>2.121</v>
      </c>
      <c r="J179" s="308">
        <f t="shared" si="114"/>
        <v>2.1469999999999998</v>
      </c>
      <c r="K179" s="306">
        <f t="shared" si="114"/>
        <v>2.0680000000000001</v>
      </c>
      <c r="L179" s="307">
        <f t="shared" si="114"/>
        <v>2.073</v>
      </c>
      <c r="M179" s="307">
        <f t="shared" si="114"/>
        <v>2.129</v>
      </c>
      <c r="N179" s="308">
        <f t="shared" si="114"/>
        <v>2.1549999999999998</v>
      </c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</row>
    <row r="180" spans="1:49" s="12" customFormat="1" x14ac:dyDescent="0.25">
      <c r="A180" s="317" t="s">
        <v>86</v>
      </c>
      <c r="B180" s="304" t="s">
        <v>91</v>
      </c>
      <c r="C180" s="208">
        <f>C137+C148-C164+C159</f>
        <v>2.052</v>
      </c>
      <c r="D180" s="187">
        <f t="shared" ref="D180:N180" si="115">D137+D148-D164+D159</f>
        <v>2.0569999999999999</v>
      </c>
      <c r="E180" s="187">
        <f t="shared" si="115"/>
        <v>2.113</v>
      </c>
      <c r="F180" s="209">
        <f t="shared" si="115"/>
        <v>2.1389999999999998</v>
      </c>
      <c r="G180" s="208">
        <f t="shared" si="115"/>
        <v>2.06</v>
      </c>
      <c r="H180" s="187">
        <f t="shared" si="115"/>
        <v>2.0649999999999999</v>
      </c>
      <c r="I180" s="187">
        <f t="shared" si="115"/>
        <v>2.121</v>
      </c>
      <c r="J180" s="209">
        <f t="shared" si="115"/>
        <v>2.1469999999999998</v>
      </c>
      <c r="K180" s="208">
        <f t="shared" si="115"/>
        <v>2.0680000000000001</v>
      </c>
      <c r="L180" s="187">
        <f t="shared" si="115"/>
        <v>2.073</v>
      </c>
      <c r="M180" s="187">
        <f t="shared" si="115"/>
        <v>2.129</v>
      </c>
      <c r="N180" s="209">
        <f t="shared" si="115"/>
        <v>2.1549999999999998</v>
      </c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</row>
    <row r="181" spans="1:49" s="12" customFormat="1" x14ac:dyDescent="0.25">
      <c r="A181" s="317" t="s">
        <v>87</v>
      </c>
      <c r="B181" s="304" t="s">
        <v>91</v>
      </c>
      <c r="C181" s="208">
        <f t="shared" ref="C181:N181" si="116">C138+C149-C165+C160</f>
        <v>0</v>
      </c>
      <c r="D181" s="187">
        <f t="shared" si="116"/>
        <v>0</v>
      </c>
      <c r="E181" s="187">
        <f t="shared" si="116"/>
        <v>0</v>
      </c>
      <c r="F181" s="209">
        <f t="shared" si="116"/>
        <v>0</v>
      </c>
      <c r="G181" s="208">
        <f t="shared" si="116"/>
        <v>0</v>
      </c>
      <c r="H181" s="187">
        <f t="shared" si="116"/>
        <v>0</v>
      </c>
      <c r="I181" s="187">
        <f t="shared" si="116"/>
        <v>0</v>
      </c>
      <c r="J181" s="209">
        <f t="shared" si="116"/>
        <v>0</v>
      </c>
      <c r="K181" s="208">
        <f t="shared" si="116"/>
        <v>0</v>
      </c>
      <c r="L181" s="187">
        <f t="shared" si="116"/>
        <v>0</v>
      </c>
      <c r="M181" s="187">
        <f t="shared" si="116"/>
        <v>0</v>
      </c>
      <c r="N181" s="209">
        <f t="shared" si="116"/>
        <v>0</v>
      </c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</row>
    <row r="182" spans="1:49" s="12" customFormat="1" x14ac:dyDescent="0.25">
      <c r="A182" s="317" t="s">
        <v>88</v>
      </c>
      <c r="B182" s="304" t="s">
        <v>91</v>
      </c>
      <c r="C182" s="208">
        <f t="shared" ref="C182:N182" si="117">C139+C150-C166+C161</f>
        <v>0</v>
      </c>
      <c r="D182" s="187">
        <f t="shared" si="117"/>
        <v>0</v>
      </c>
      <c r="E182" s="187">
        <f t="shared" si="117"/>
        <v>0</v>
      </c>
      <c r="F182" s="209">
        <f t="shared" si="117"/>
        <v>0</v>
      </c>
      <c r="G182" s="208">
        <f t="shared" si="117"/>
        <v>0</v>
      </c>
      <c r="H182" s="187">
        <f t="shared" si="117"/>
        <v>0</v>
      </c>
      <c r="I182" s="187">
        <f t="shared" si="117"/>
        <v>0</v>
      </c>
      <c r="J182" s="209">
        <f t="shared" si="117"/>
        <v>0</v>
      </c>
      <c r="K182" s="208">
        <f t="shared" si="117"/>
        <v>0</v>
      </c>
      <c r="L182" s="187">
        <f t="shared" si="117"/>
        <v>0</v>
      </c>
      <c r="M182" s="187">
        <f t="shared" si="117"/>
        <v>0</v>
      </c>
      <c r="N182" s="209">
        <f t="shared" si="117"/>
        <v>0</v>
      </c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</row>
    <row r="183" spans="1:49" s="12" customFormat="1" x14ac:dyDescent="0.25">
      <c r="A183" s="325" t="s">
        <v>94</v>
      </c>
      <c r="B183" s="326" t="s">
        <v>91</v>
      </c>
      <c r="C183" s="327">
        <f>C140+C151-C167+C162</f>
        <v>0</v>
      </c>
      <c r="D183" s="328">
        <f t="shared" ref="D183:N183" si="118">D140+D151-D167+D162</f>
        <v>0</v>
      </c>
      <c r="E183" s="328">
        <f t="shared" si="118"/>
        <v>0</v>
      </c>
      <c r="F183" s="329">
        <f t="shared" si="118"/>
        <v>0</v>
      </c>
      <c r="G183" s="327">
        <f t="shared" si="118"/>
        <v>0</v>
      </c>
      <c r="H183" s="328">
        <f t="shared" si="118"/>
        <v>0</v>
      </c>
      <c r="I183" s="328">
        <f t="shared" si="118"/>
        <v>0</v>
      </c>
      <c r="J183" s="329">
        <f t="shared" si="118"/>
        <v>0</v>
      </c>
      <c r="K183" s="327">
        <f t="shared" si="118"/>
        <v>0</v>
      </c>
      <c r="L183" s="328">
        <f t="shared" si="118"/>
        <v>0</v>
      </c>
      <c r="M183" s="328">
        <f t="shared" si="118"/>
        <v>0</v>
      </c>
      <c r="N183" s="329">
        <f t="shared" si="118"/>
        <v>0</v>
      </c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</row>
    <row r="184" spans="1:49" x14ac:dyDescent="0.25">
      <c r="A184" s="331" t="s">
        <v>36</v>
      </c>
      <c r="B184" s="323"/>
      <c r="C184" s="324"/>
      <c r="D184" s="324"/>
      <c r="E184" s="324"/>
      <c r="F184" s="324"/>
      <c r="G184" s="324"/>
      <c r="H184" s="324"/>
      <c r="I184" s="324"/>
      <c r="J184" s="324"/>
      <c r="K184" s="324"/>
      <c r="L184" s="324"/>
      <c r="M184" s="324"/>
      <c r="N184" s="333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</row>
    <row r="185" spans="1:49" x14ac:dyDescent="0.25">
      <c r="A185" s="322" t="s">
        <v>37</v>
      </c>
      <c r="B185" s="315" t="s">
        <v>91</v>
      </c>
      <c r="C185" s="285">
        <f>SUM(C186:C189)</f>
        <v>0</v>
      </c>
      <c r="D185" s="283">
        <f t="shared" ref="D185:N185" si="119">SUM(D186:D189)</f>
        <v>0</v>
      </c>
      <c r="E185" s="283">
        <f t="shared" si="119"/>
        <v>0</v>
      </c>
      <c r="F185" s="284">
        <f t="shared" si="119"/>
        <v>0</v>
      </c>
      <c r="G185" s="285">
        <f t="shared" si="119"/>
        <v>0</v>
      </c>
      <c r="H185" s="283">
        <f t="shared" si="119"/>
        <v>0</v>
      </c>
      <c r="I185" s="283">
        <f t="shared" si="119"/>
        <v>0</v>
      </c>
      <c r="J185" s="284">
        <f t="shared" si="119"/>
        <v>0</v>
      </c>
      <c r="K185" s="285">
        <f t="shared" si="119"/>
        <v>0</v>
      </c>
      <c r="L185" s="283">
        <f t="shared" si="119"/>
        <v>0</v>
      </c>
      <c r="M185" s="283">
        <f t="shared" si="119"/>
        <v>0</v>
      </c>
      <c r="N185" s="284">
        <f t="shared" si="119"/>
        <v>0</v>
      </c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</row>
    <row r="186" spans="1:49" s="12" customFormat="1" x14ac:dyDescent="0.25">
      <c r="A186" s="317" t="s">
        <v>86</v>
      </c>
      <c r="B186" s="304" t="s">
        <v>91</v>
      </c>
      <c r="C186" s="208">
        <f>C170-C127</f>
        <v>0</v>
      </c>
      <c r="D186" s="187">
        <f t="shared" ref="D186:F189" si="120">D170-D127+C186</f>
        <v>0</v>
      </c>
      <c r="E186" s="187">
        <f t="shared" si="120"/>
        <v>0</v>
      </c>
      <c r="F186" s="209">
        <f t="shared" si="120"/>
        <v>0</v>
      </c>
      <c r="G186" s="208">
        <f>G170-G127</f>
        <v>0</v>
      </c>
      <c r="H186" s="187">
        <f t="shared" ref="H186:J189" si="121">H170-H127+G186</f>
        <v>0</v>
      </c>
      <c r="I186" s="187">
        <f t="shared" si="121"/>
        <v>0</v>
      </c>
      <c r="J186" s="209">
        <f t="shared" si="121"/>
        <v>0</v>
      </c>
      <c r="K186" s="208">
        <f>K170-K127</f>
        <v>0</v>
      </c>
      <c r="L186" s="187">
        <f t="shared" ref="L186:N189" si="122">L170-L127+K186</f>
        <v>0</v>
      </c>
      <c r="M186" s="187">
        <f t="shared" si="122"/>
        <v>0</v>
      </c>
      <c r="N186" s="209">
        <f t="shared" si="122"/>
        <v>0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</row>
    <row r="187" spans="1:49" s="12" customFormat="1" x14ac:dyDescent="0.25">
      <c r="A187" s="317" t="s">
        <v>87</v>
      </c>
      <c r="B187" s="304" t="s">
        <v>91</v>
      </c>
      <c r="C187" s="208">
        <f>C171-C128</f>
        <v>0</v>
      </c>
      <c r="D187" s="187">
        <f t="shared" si="120"/>
        <v>0</v>
      </c>
      <c r="E187" s="187">
        <f t="shared" si="120"/>
        <v>0</v>
      </c>
      <c r="F187" s="209">
        <f t="shared" si="120"/>
        <v>0</v>
      </c>
      <c r="G187" s="208">
        <f>G171-G128</f>
        <v>0</v>
      </c>
      <c r="H187" s="187">
        <f t="shared" si="121"/>
        <v>0</v>
      </c>
      <c r="I187" s="187">
        <f t="shared" si="121"/>
        <v>0</v>
      </c>
      <c r="J187" s="209">
        <f t="shared" si="121"/>
        <v>0</v>
      </c>
      <c r="K187" s="208">
        <f>K171-K128</f>
        <v>0</v>
      </c>
      <c r="L187" s="187">
        <f t="shared" si="122"/>
        <v>0</v>
      </c>
      <c r="M187" s="187">
        <f t="shared" si="122"/>
        <v>0</v>
      </c>
      <c r="N187" s="209">
        <f t="shared" si="122"/>
        <v>0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</row>
    <row r="188" spans="1:49" s="12" customFormat="1" x14ac:dyDescent="0.25">
      <c r="A188" s="317" t="s">
        <v>88</v>
      </c>
      <c r="B188" s="304" t="s">
        <v>91</v>
      </c>
      <c r="C188" s="208">
        <f>C172-C129</f>
        <v>0</v>
      </c>
      <c r="D188" s="187">
        <f t="shared" si="120"/>
        <v>0</v>
      </c>
      <c r="E188" s="187">
        <f t="shared" si="120"/>
        <v>0</v>
      </c>
      <c r="F188" s="209">
        <f t="shared" si="120"/>
        <v>0</v>
      </c>
      <c r="G188" s="208">
        <f>G172-G129</f>
        <v>0</v>
      </c>
      <c r="H188" s="187">
        <f t="shared" si="121"/>
        <v>0</v>
      </c>
      <c r="I188" s="187">
        <f t="shared" si="121"/>
        <v>0</v>
      </c>
      <c r="J188" s="209">
        <f t="shared" si="121"/>
        <v>0</v>
      </c>
      <c r="K188" s="208">
        <f>K172-K129</f>
        <v>0</v>
      </c>
      <c r="L188" s="187">
        <f t="shared" si="122"/>
        <v>0</v>
      </c>
      <c r="M188" s="187">
        <f t="shared" si="122"/>
        <v>0</v>
      </c>
      <c r="N188" s="209">
        <f t="shared" si="122"/>
        <v>0</v>
      </c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</row>
    <row r="189" spans="1:49" s="12" customFormat="1" x14ac:dyDescent="0.25">
      <c r="A189" s="317" t="s">
        <v>94</v>
      </c>
      <c r="B189" s="304" t="s">
        <v>91</v>
      </c>
      <c r="C189" s="208">
        <f>C173-C130</f>
        <v>0</v>
      </c>
      <c r="D189" s="187">
        <f t="shared" si="120"/>
        <v>0</v>
      </c>
      <c r="E189" s="187">
        <f t="shared" si="120"/>
        <v>0</v>
      </c>
      <c r="F189" s="209">
        <f t="shared" si="120"/>
        <v>0</v>
      </c>
      <c r="G189" s="208">
        <f>G173-G130</f>
        <v>0</v>
      </c>
      <c r="H189" s="187">
        <f t="shared" si="121"/>
        <v>0</v>
      </c>
      <c r="I189" s="187">
        <f t="shared" si="121"/>
        <v>0</v>
      </c>
      <c r="J189" s="209">
        <f t="shared" si="121"/>
        <v>0</v>
      </c>
      <c r="K189" s="208">
        <f>K173-K130</f>
        <v>0</v>
      </c>
      <c r="L189" s="187">
        <f t="shared" si="122"/>
        <v>0</v>
      </c>
      <c r="M189" s="187">
        <f t="shared" si="122"/>
        <v>0</v>
      </c>
      <c r="N189" s="209">
        <f t="shared" si="122"/>
        <v>0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</row>
    <row r="190" spans="1:49" x14ac:dyDescent="0.25">
      <c r="A190" s="316" t="s">
        <v>38</v>
      </c>
      <c r="B190" s="303" t="s">
        <v>91</v>
      </c>
      <c r="C190" s="306">
        <f>SUM(C191:C194)</f>
        <v>0</v>
      </c>
      <c r="D190" s="307">
        <f t="shared" ref="D190:N190" si="123">SUM(D191:D194)</f>
        <v>0</v>
      </c>
      <c r="E190" s="307">
        <f t="shared" si="123"/>
        <v>0</v>
      </c>
      <c r="F190" s="308">
        <f t="shared" si="123"/>
        <v>0</v>
      </c>
      <c r="G190" s="306">
        <f t="shared" si="123"/>
        <v>0</v>
      </c>
      <c r="H190" s="307">
        <f t="shared" si="123"/>
        <v>0</v>
      </c>
      <c r="I190" s="307">
        <f t="shared" si="123"/>
        <v>0</v>
      </c>
      <c r="J190" s="308">
        <f t="shared" si="123"/>
        <v>0</v>
      </c>
      <c r="K190" s="306">
        <f t="shared" si="123"/>
        <v>0</v>
      </c>
      <c r="L190" s="307">
        <f t="shared" si="123"/>
        <v>0</v>
      </c>
      <c r="M190" s="307">
        <f t="shared" si="123"/>
        <v>0</v>
      </c>
      <c r="N190" s="308">
        <f t="shared" si="123"/>
        <v>0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</row>
    <row r="191" spans="1:49" s="12" customFormat="1" x14ac:dyDescent="0.25">
      <c r="A191" s="317" t="s">
        <v>86</v>
      </c>
      <c r="B191" s="304" t="s">
        <v>91</v>
      </c>
      <c r="C191" s="208">
        <f>C175-C132</f>
        <v>0</v>
      </c>
      <c r="D191" s="187">
        <f t="shared" ref="D191:F194" si="124">D175-D132+C191</f>
        <v>0</v>
      </c>
      <c r="E191" s="187">
        <f t="shared" si="124"/>
        <v>0</v>
      </c>
      <c r="F191" s="209">
        <f t="shared" si="124"/>
        <v>0</v>
      </c>
      <c r="G191" s="208">
        <f>G175-G132</f>
        <v>0</v>
      </c>
      <c r="H191" s="187">
        <f t="shared" ref="H191:J194" si="125">H175-H132+G191</f>
        <v>0</v>
      </c>
      <c r="I191" s="187">
        <f t="shared" si="125"/>
        <v>0</v>
      </c>
      <c r="J191" s="209">
        <f t="shared" si="125"/>
        <v>0</v>
      </c>
      <c r="K191" s="208">
        <f>K175-K132</f>
        <v>0</v>
      </c>
      <c r="L191" s="187">
        <f t="shared" ref="L191:N194" si="126">L175-L132+K191</f>
        <v>0</v>
      </c>
      <c r="M191" s="187">
        <f t="shared" si="126"/>
        <v>0</v>
      </c>
      <c r="N191" s="209">
        <f t="shared" si="126"/>
        <v>0</v>
      </c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</row>
    <row r="192" spans="1:49" s="12" customFormat="1" x14ac:dyDescent="0.25">
      <c r="A192" s="317" t="s">
        <v>87</v>
      </c>
      <c r="B192" s="304" t="s">
        <v>91</v>
      </c>
      <c r="C192" s="208">
        <f>C176-C133</f>
        <v>0</v>
      </c>
      <c r="D192" s="187">
        <f t="shared" si="124"/>
        <v>0</v>
      </c>
      <c r="E192" s="187">
        <f t="shared" si="124"/>
        <v>0</v>
      </c>
      <c r="F192" s="209">
        <f t="shared" si="124"/>
        <v>0</v>
      </c>
      <c r="G192" s="208">
        <f>G176-G133</f>
        <v>0</v>
      </c>
      <c r="H192" s="187">
        <f t="shared" si="125"/>
        <v>0</v>
      </c>
      <c r="I192" s="187">
        <f t="shared" si="125"/>
        <v>0</v>
      </c>
      <c r="J192" s="209">
        <f t="shared" si="125"/>
        <v>0</v>
      </c>
      <c r="K192" s="208">
        <f>K176-K133</f>
        <v>0</v>
      </c>
      <c r="L192" s="187">
        <f t="shared" si="126"/>
        <v>0</v>
      </c>
      <c r="M192" s="187">
        <f t="shared" si="126"/>
        <v>0</v>
      </c>
      <c r="N192" s="209">
        <f t="shared" si="126"/>
        <v>0</v>
      </c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</row>
    <row r="193" spans="1:49" s="12" customFormat="1" x14ac:dyDescent="0.25">
      <c r="A193" s="317" t="s">
        <v>88</v>
      </c>
      <c r="B193" s="304" t="s">
        <v>91</v>
      </c>
      <c r="C193" s="208">
        <f>C177-C134</f>
        <v>0</v>
      </c>
      <c r="D193" s="187">
        <f t="shared" si="124"/>
        <v>0</v>
      </c>
      <c r="E193" s="187">
        <f t="shared" si="124"/>
        <v>0</v>
      </c>
      <c r="F193" s="209">
        <f t="shared" si="124"/>
        <v>0</v>
      </c>
      <c r="G193" s="208">
        <f>G177-G134</f>
        <v>0</v>
      </c>
      <c r="H193" s="187">
        <f t="shared" si="125"/>
        <v>0</v>
      </c>
      <c r="I193" s="187">
        <f t="shared" si="125"/>
        <v>0</v>
      </c>
      <c r="J193" s="209">
        <f t="shared" si="125"/>
        <v>0</v>
      </c>
      <c r="K193" s="208">
        <f>K177-K134</f>
        <v>0</v>
      </c>
      <c r="L193" s="187">
        <f t="shared" si="126"/>
        <v>0</v>
      </c>
      <c r="M193" s="187">
        <f t="shared" si="126"/>
        <v>0</v>
      </c>
      <c r="N193" s="209">
        <f t="shared" si="126"/>
        <v>0</v>
      </c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</row>
    <row r="194" spans="1:49" s="12" customFormat="1" x14ac:dyDescent="0.25">
      <c r="A194" s="317" t="s">
        <v>94</v>
      </c>
      <c r="B194" s="304" t="s">
        <v>91</v>
      </c>
      <c r="C194" s="208">
        <f>C178-C135</f>
        <v>0</v>
      </c>
      <c r="D194" s="187">
        <f t="shared" si="124"/>
        <v>0</v>
      </c>
      <c r="E194" s="187">
        <f t="shared" si="124"/>
        <v>0</v>
      </c>
      <c r="F194" s="209">
        <f t="shared" si="124"/>
        <v>0</v>
      </c>
      <c r="G194" s="208">
        <f>G178-G135</f>
        <v>0</v>
      </c>
      <c r="H194" s="187">
        <f t="shared" si="125"/>
        <v>0</v>
      </c>
      <c r="I194" s="187">
        <f t="shared" si="125"/>
        <v>0</v>
      </c>
      <c r="J194" s="209">
        <f t="shared" si="125"/>
        <v>0</v>
      </c>
      <c r="K194" s="208">
        <f>K178-K135</f>
        <v>0</v>
      </c>
      <c r="L194" s="187">
        <f t="shared" si="126"/>
        <v>0</v>
      </c>
      <c r="M194" s="187">
        <f t="shared" si="126"/>
        <v>0</v>
      </c>
      <c r="N194" s="209">
        <f t="shared" si="126"/>
        <v>0</v>
      </c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</row>
    <row r="195" spans="1:49" ht="28.5" x14ac:dyDescent="0.25">
      <c r="A195" s="316" t="s">
        <v>39</v>
      </c>
      <c r="B195" s="303" t="s">
        <v>91</v>
      </c>
      <c r="C195" s="306">
        <f>SUM(C196:C199)</f>
        <v>0</v>
      </c>
      <c r="D195" s="307">
        <f t="shared" ref="D195:N195" si="127">SUM(D196:D199)</f>
        <v>0</v>
      </c>
      <c r="E195" s="307">
        <f t="shared" si="127"/>
        <v>0</v>
      </c>
      <c r="F195" s="308">
        <f t="shared" si="127"/>
        <v>0</v>
      </c>
      <c r="G195" s="306">
        <f t="shared" si="127"/>
        <v>0</v>
      </c>
      <c r="H195" s="307">
        <f t="shared" si="127"/>
        <v>0</v>
      </c>
      <c r="I195" s="307">
        <f t="shared" si="127"/>
        <v>0</v>
      </c>
      <c r="J195" s="308">
        <f t="shared" si="127"/>
        <v>0</v>
      </c>
      <c r="K195" s="306">
        <f t="shared" si="127"/>
        <v>0</v>
      </c>
      <c r="L195" s="307">
        <f t="shared" si="127"/>
        <v>0</v>
      </c>
      <c r="M195" s="307">
        <f t="shared" si="127"/>
        <v>0</v>
      </c>
      <c r="N195" s="308">
        <f t="shared" si="127"/>
        <v>0</v>
      </c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</row>
    <row r="196" spans="1:49" s="12" customFormat="1" x14ac:dyDescent="0.25">
      <c r="A196" s="317" t="s">
        <v>86</v>
      </c>
      <c r="B196" s="304" t="s">
        <v>91</v>
      </c>
      <c r="C196" s="208">
        <f>C180-C137</f>
        <v>0</v>
      </c>
      <c r="D196" s="187">
        <f t="shared" ref="D196:N196" si="128">D180-D137+C196</f>
        <v>0</v>
      </c>
      <c r="E196" s="187">
        <f t="shared" si="128"/>
        <v>0</v>
      </c>
      <c r="F196" s="209">
        <f t="shared" si="128"/>
        <v>0</v>
      </c>
      <c r="G196" s="208">
        <f t="shared" si="128"/>
        <v>0</v>
      </c>
      <c r="H196" s="187">
        <f t="shared" si="128"/>
        <v>0</v>
      </c>
      <c r="I196" s="187">
        <f t="shared" si="128"/>
        <v>0</v>
      </c>
      <c r="J196" s="209">
        <f t="shared" si="128"/>
        <v>0</v>
      </c>
      <c r="K196" s="208">
        <f t="shared" si="128"/>
        <v>0</v>
      </c>
      <c r="L196" s="187">
        <f t="shared" si="128"/>
        <v>0</v>
      </c>
      <c r="M196" s="187">
        <f t="shared" si="128"/>
        <v>0</v>
      </c>
      <c r="N196" s="209">
        <f t="shared" si="128"/>
        <v>0</v>
      </c>
      <c r="O196" s="13"/>
      <c r="P196" s="14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</row>
    <row r="197" spans="1:49" s="12" customFormat="1" x14ac:dyDescent="0.25">
      <c r="A197" s="317" t="s">
        <v>87</v>
      </c>
      <c r="B197" s="304" t="s">
        <v>91</v>
      </c>
      <c r="C197" s="208">
        <f>C181-C138</f>
        <v>0</v>
      </c>
      <c r="D197" s="187">
        <f t="shared" ref="D197:N197" si="129">D181-D138+C197</f>
        <v>0</v>
      </c>
      <c r="E197" s="187">
        <f t="shared" si="129"/>
        <v>0</v>
      </c>
      <c r="F197" s="209">
        <f t="shared" si="129"/>
        <v>0</v>
      </c>
      <c r="G197" s="208">
        <f t="shared" si="129"/>
        <v>0</v>
      </c>
      <c r="H197" s="187">
        <f t="shared" si="129"/>
        <v>0</v>
      </c>
      <c r="I197" s="187">
        <f t="shared" si="129"/>
        <v>0</v>
      </c>
      <c r="J197" s="209">
        <f t="shared" si="129"/>
        <v>0</v>
      </c>
      <c r="K197" s="208">
        <f t="shared" si="129"/>
        <v>0</v>
      </c>
      <c r="L197" s="187">
        <f t="shared" si="129"/>
        <v>0</v>
      </c>
      <c r="M197" s="187">
        <f t="shared" si="129"/>
        <v>0</v>
      </c>
      <c r="N197" s="209">
        <f t="shared" si="129"/>
        <v>0</v>
      </c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</row>
    <row r="198" spans="1:49" s="12" customFormat="1" x14ac:dyDescent="0.25">
      <c r="A198" s="317" t="s">
        <v>88</v>
      </c>
      <c r="B198" s="304" t="s">
        <v>91</v>
      </c>
      <c r="C198" s="208">
        <f t="shared" ref="C198" si="130">C182-C139</f>
        <v>0</v>
      </c>
      <c r="D198" s="187">
        <f>D182-D139+C198</f>
        <v>0</v>
      </c>
      <c r="E198" s="187">
        <f t="shared" ref="E198:N199" si="131">E182-E139+D198</f>
        <v>0</v>
      </c>
      <c r="F198" s="209">
        <f t="shared" si="131"/>
        <v>0</v>
      </c>
      <c r="G198" s="208">
        <f t="shared" si="131"/>
        <v>0</v>
      </c>
      <c r="H198" s="187">
        <f t="shared" si="131"/>
        <v>0</v>
      </c>
      <c r="I198" s="187">
        <f t="shared" si="131"/>
        <v>0</v>
      </c>
      <c r="J198" s="209">
        <f t="shared" si="131"/>
        <v>0</v>
      </c>
      <c r="K198" s="208">
        <f t="shared" si="131"/>
        <v>0</v>
      </c>
      <c r="L198" s="187">
        <f t="shared" si="131"/>
        <v>0</v>
      </c>
      <c r="M198" s="187">
        <f t="shared" si="131"/>
        <v>0</v>
      </c>
      <c r="N198" s="209">
        <f t="shared" si="131"/>
        <v>0</v>
      </c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</row>
    <row r="199" spans="1:49" s="12" customFormat="1" ht="15.75" thickBot="1" x14ac:dyDescent="0.3">
      <c r="A199" s="321" t="s">
        <v>94</v>
      </c>
      <c r="B199" s="305" t="s">
        <v>91</v>
      </c>
      <c r="C199" s="312">
        <f>C183-C140</f>
        <v>0</v>
      </c>
      <c r="D199" s="313">
        <f>D182-D139+C199</f>
        <v>0</v>
      </c>
      <c r="E199" s="313">
        <f t="shared" si="131"/>
        <v>0</v>
      </c>
      <c r="F199" s="314">
        <f t="shared" si="131"/>
        <v>0</v>
      </c>
      <c r="G199" s="312">
        <f t="shared" si="131"/>
        <v>0</v>
      </c>
      <c r="H199" s="313">
        <f t="shared" si="131"/>
        <v>0</v>
      </c>
      <c r="I199" s="313">
        <f t="shared" si="131"/>
        <v>0</v>
      </c>
      <c r="J199" s="314">
        <f t="shared" si="131"/>
        <v>0</v>
      </c>
      <c r="K199" s="312">
        <f t="shared" si="131"/>
        <v>0</v>
      </c>
      <c r="L199" s="313">
        <f t="shared" si="131"/>
        <v>0</v>
      </c>
      <c r="M199" s="313">
        <f t="shared" si="131"/>
        <v>0</v>
      </c>
      <c r="N199" s="314">
        <f t="shared" si="131"/>
        <v>0</v>
      </c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</row>
    <row r="200" spans="1:49" x14ac:dyDescent="0.25">
      <c r="A200" s="4"/>
      <c r="B200" s="39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</row>
    <row r="231" spans="1:19" ht="15.75" hidden="1" outlineLevel="1" thickBot="1" x14ac:dyDescent="0.3">
      <c r="A231" s="26"/>
      <c r="B231" s="28"/>
      <c r="C231" s="26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8"/>
    </row>
    <row r="232" spans="1:19" hidden="1" outlineLevel="1" x14ac:dyDescent="0.25">
      <c r="A232" s="30"/>
      <c r="B232" s="41"/>
      <c r="C232" s="31"/>
      <c r="D232" s="32"/>
      <c r="E232" s="32"/>
      <c r="F232" s="32"/>
      <c r="G232" s="32"/>
      <c r="H232" s="32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4"/>
    </row>
    <row r="233" spans="1:19" hidden="1" outlineLevel="1" x14ac:dyDescent="0.25">
      <c r="A233" s="37"/>
      <c r="B233" s="42"/>
      <c r="C233" s="79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1"/>
    </row>
    <row r="234" spans="1:19" hidden="1" outlineLevel="1" x14ac:dyDescent="0.25">
      <c r="A234" s="37"/>
      <c r="B234" s="42"/>
      <c r="C234" s="79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1"/>
    </row>
    <row r="235" spans="1:19" hidden="1" outlineLevel="1" x14ac:dyDescent="0.25">
      <c r="A235" s="37"/>
      <c r="B235" s="42"/>
      <c r="C235" s="79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1"/>
    </row>
    <row r="236" spans="1:19" hidden="1" outlineLevel="1" x14ac:dyDescent="0.25">
      <c r="A236" s="37"/>
      <c r="B236" s="42"/>
      <c r="C236" s="79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1"/>
    </row>
    <row r="237" spans="1:19" hidden="1" outlineLevel="1" x14ac:dyDescent="0.25">
      <c r="A237" s="37"/>
      <c r="B237" s="42"/>
      <c r="C237" s="79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1"/>
    </row>
    <row r="238" spans="1:19" hidden="1" outlineLevel="1" x14ac:dyDescent="0.25">
      <c r="A238" s="37"/>
      <c r="B238" s="42"/>
      <c r="C238" s="79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1"/>
    </row>
    <row r="239" spans="1:19" hidden="1" outlineLevel="1" x14ac:dyDescent="0.25">
      <c r="A239" s="37"/>
      <c r="B239" s="42"/>
      <c r="C239" s="79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1"/>
    </row>
    <row r="240" spans="1:19" hidden="1" outlineLevel="1" x14ac:dyDescent="0.25">
      <c r="A240" s="37"/>
      <c r="B240" s="42"/>
      <c r="C240" s="79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1"/>
    </row>
    <row r="241" spans="1:19" hidden="1" outlineLevel="1" x14ac:dyDescent="0.25">
      <c r="A241" s="35"/>
      <c r="B241" s="43"/>
      <c r="C241" s="82"/>
      <c r="D241" s="83"/>
      <c r="E241" s="83"/>
      <c r="F241" s="83"/>
      <c r="G241" s="83"/>
      <c r="H241" s="83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5"/>
    </row>
    <row r="242" spans="1:19" hidden="1" outlineLevel="1" x14ac:dyDescent="0.25">
      <c r="A242" s="37"/>
      <c r="B242" s="42"/>
      <c r="C242" s="79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1"/>
    </row>
    <row r="243" spans="1:19" hidden="1" outlineLevel="1" x14ac:dyDescent="0.25">
      <c r="A243" s="37"/>
      <c r="B243" s="42"/>
      <c r="C243" s="79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1"/>
    </row>
    <row r="244" spans="1:19" hidden="1" outlineLevel="1" x14ac:dyDescent="0.25">
      <c r="A244" s="37"/>
      <c r="B244" s="42"/>
      <c r="C244" s="79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1"/>
    </row>
    <row r="245" spans="1:19" hidden="1" outlineLevel="1" x14ac:dyDescent="0.25">
      <c r="A245" s="37"/>
      <c r="B245" s="42"/>
      <c r="C245" s="79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1"/>
    </row>
    <row r="246" spans="1:19" hidden="1" outlineLevel="1" x14ac:dyDescent="0.25">
      <c r="A246" s="37"/>
      <c r="B246" s="42"/>
      <c r="C246" s="79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1"/>
    </row>
    <row r="247" spans="1:19" hidden="1" outlineLevel="1" x14ac:dyDescent="0.25">
      <c r="A247" s="37"/>
      <c r="B247" s="42"/>
      <c r="C247" s="79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1"/>
    </row>
    <row r="248" spans="1:19" hidden="1" outlineLevel="1" x14ac:dyDescent="0.25">
      <c r="A248" s="37"/>
      <c r="B248" s="42"/>
      <c r="C248" s="79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1"/>
    </row>
    <row r="249" spans="1:19" hidden="1" outlineLevel="1" x14ac:dyDescent="0.25">
      <c r="A249" s="37"/>
      <c r="B249" s="42"/>
      <c r="C249" s="79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1"/>
    </row>
    <row r="250" spans="1:19" hidden="1" outlineLevel="1" x14ac:dyDescent="0.25">
      <c r="A250" s="35"/>
      <c r="B250" s="43"/>
      <c r="C250" s="82"/>
      <c r="D250" s="83"/>
      <c r="E250" s="83"/>
      <c r="F250" s="83"/>
      <c r="G250" s="83"/>
      <c r="H250" s="83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5"/>
    </row>
    <row r="251" spans="1:19" hidden="1" outlineLevel="1" x14ac:dyDescent="0.25">
      <c r="A251" s="37"/>
      <c r="B251" s="42"/>
      <c r="C251" s="79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1"/>
    </row>
    <row r="252" spans="1:19" hidden="1" outlineLevel="1" x14ac:dyDescent="0.25">
      <c r="A252" s="37"/>
      <c r="B252" s="42"/>
      <c r="C252" s="79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1"/>
    </row>
    <row r="253" spans="1:19" hidden="1" outlineLevel="1" x14ac:dyDescent="0.25">
      <c r="A253" s="37"/>
      <c r="B253" s="42"/>
      <c r="C253" s="79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1"/>
    </row>
    <row r="254" spans="1:19" hidden="1" outlineLevel="1" x14ac:dyDescent="0.25">
      <c r="A254" s="37"/>
      <c r="B254" s="42"/>
      <c r="C254" s="79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1"/>
    </row>
    <row r="255" spans="1:19" hidden="1" outlineLevel="1" x14ac:dyDescent="0.25">
      <c r="A255" s="37"/>
      <c r="B255" s="42"/>
      <c r="C255" s="79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1"/>
    </row>
    <row r="256" spans="1:19" hidden="1" outlineLevel="1" x14ac:dyDescent="0.25">
      <c r="A256" s="37"/>
      <c r="B256" s="42"/>
      <c r="C256" s="79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1"/>
    </row>
    <row r="257" spans="1:19" hidden="1" outlineLevel="1" x14ac:dyDescent="0.25">
      <c r="A257" s="37"/>
      <c r="B257" s="42"/>
      <c r="C257" s="79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1"/>
    </row>
    <row r="258" spans="1:19" ht="15.75" hidden="1" outlineLevel="1" thickBot="1" x14ac:dyDescent="0.3">
      <c r="A258" s="38"/>
      <c r="B258" s="78"/>
      <c r="C258" s="86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8"/>
    </row>
    <row r="259" spans="1:19" hidden="1" outlineLevel="1" x14ac:dyDescent="0.25"/>
    <row r="260" spans="1:19" collapsed="1" x14ac:dyDescent="0.25"/>
    <row r="617" spans="3:52" x14ac:dyDescent="0.25"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AY617" t="s">
        <v>58</v>
      </c>
      <c r="AZ617" t="s">
        <v>56</v>
      </c>
    </row>
  </sheetData>
  <sheetProtection algorithmName="SHA-512" hashValue="CxZOJCSHvSCEsUamEfsIPcS7esO2yhx955+Gu/6CRuZogExHgigTCxG9sCA1ZdkYxVcrDiA+l5MvyC0/xSXwMQ==" saltValue="mX9/ig+/fLXna7WzVt/Elg==" spinCount="100000" sheet="1" objects="1" scenarios="1"/>
  <mergeCells count="34">
    <mergeCell ref="K123:N123"/>
    <mergeCell ref="A107:A108"/>
    <mergeCell ref="B107:B108"/>
    <mergeCell ref="C107:C108"/>
    <mergeCell ref="D107:G107"/>
    <mergeCell ref="H107:H108"/>
    <mergeCell ref="A123:A124"/>
    <mergeCell ref="B123:B124"/>
    <mergeCell ref="C123:F123"/>
    <mergeCell ref="G123:J123"/>
    <mergeCell ref="W79:W80"/>
    <mergeCell ref="I79:L79"/>
    <mergeCell ref="M79:M80"/>
    <mergeCell ref="N79:Q79"/>
    <mergeCell ref="R79:R80"/>
    <mergeCell ref="S79:V79"/>
    <mergeCell ref="A79:A80"/>
    <mergeCell ref="B79:B80"/>
    <mergeCell ref="C79:C80"/>
    <mergeCell ref="D79:G79"/>
    <mergeCell ref="H79:H80"/>
    <mergeCell ref="AH79:AK79"/>
    <mergeCell ref="X79:AA79"/>
    <mergeCell ref="AB79:AB80"/>
    <mergeCell ref="AC79:AF79"/>
    <mergeCell ref="AG79:AG80"/>
    <mergeCell ref="I19:L19"/>
    <mergeCell ref="M19:M20"/>
    <mergeCell ref="N19:Q19"/>
    <mergeCell ref="A19:A20"/>
    <mergeCell ref="B19:B20"/>
    <mergeCell ref="C19:C20"/>
    <mergeCell ref="D19:G19"/>
    <mergeCell ref="H19:H20"/>
  </mergeCells>
  <dataValidations count="3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S82:V85 D22:D25 D82:G85 I82:L85 D12:G15 N82:Q85 N12:Q15 I12:L15 D110:G113 D115:G118 I27:L65 N27:Q65 D27:G65">
      <formula1>-1000000000</formula1>
    </dataValidation>
    <dataValidation type="decimal" operator="greaterThan" allowBlank="1" showInputMessage="1" showErrorMessage="1" sqref="C94:H94">
      <formula1>-1000000000</formula1>
    </dataValidation>
  </dataValidations>
  <pageMargins left="0.7" right="0.7" top="0.75" bottom="0.75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</sheetPr>
  <dimension ref="A1:T250"/>
  <sheetViews>
    <sheetView showGridLines="0" zoomScaleNormal="100" workbookViewId="0">
      <pane xSplit="2" ySplit="8" topLeftCell="L84" activePane="bottomRight" state="frozen"/>
      <selection pane="topRight" activeCell="C1" sqref="C1"/>
      <selection pane="bottomLeft" activeCell="A9" sqref="A9"/>
      <selection pane="bottomRight" activeCell="G101" sqref="G101"/>
    </sheetView>
  </sheetViews>
  <sheetFormatPr defaultRowHeight="15" outlineLevelRow="2" x14ac:dyDescent="0.25"/>
  <cols>
    <col min="1" max="1" width="61.85546875" style="15" customWidth="1"/>
    <col min="2" max="2" width="10.5703125" customWidth="1"/>
    <col min="3" max="17" width="13.85546875" style="40" customWidth="1"/>
    <col min="18" max="18" width="9.42578125"/>
    <col min="19" max="19" width="35.140625" customWidth="1"/>
    <col min="20" max="20" width="10.42578125" customWidth="1"/>
    <col min="21" max="1024" width="8.5703125"/>
  </cols>
  <sheetData>
    <row r="1" spans="1:20" ht="15" customHeight="1" outlineLevel="1" x14ac:dyDescent="0.25">
      <c r="A1" s="21"/>
      <c r="B1" s="22" t="s">
        <v>10</v>
      </c>
      <c r="R1" s="4"/>
    </row>
    <row r="2" spans="1:20" ht="15" customHeight="1" outlineLevel="1" x14ac:dyDescent="0.25">
      <c r="A2" s="20" t="s">
        <v>9</v>
      </c>
      <c r="B2" s="18"/>
    </row>
    <row r="3" spans="1:20" ht="15" customHeight="1" outlineLevel="1" x14ac:dyDescent="0.25">
      <c r="A3" s="95" t="s">
        <v>54</v>
      </c>
      <c r="B3" s="248"/>
    </row>
    <row r="4" spans="1:20" ht="15" customHeight="1" outlineLevel="1" x14ac:dyDescent="0.25">
      <c r="A4" s="20" t="s">
        <v>52</v>
      </c>
      <c r="B4" s="19"/>
    </row>
    <row r="5" spans="1:20" ht="15" customHeight="1" outlineLevel="1" x14ac:dyDescent="0.25">
      <c r="A5" s="20" t="s">
        <v>53</v>
      </c>
      <c r="B5" s="593"/>
      <c r="E5" s="100"/>
      <c r="F5" s="100"/>
      <c r="L5" s="100"/>
    </row>
    <row r="6" spans="1:20" ht="15" customHeight="1" collapsed="1" thickBot="1" x14ac:dyDescent="0.3"/>
    <row r="7" spans="1:20" ht="15" customHeight="1" x14ac:dyDescent="0.25">
      <c r="A7" s="683" t="s">
        <v>15</v>
      </c>
      <c r="B7" s="685" t="s">
        <v>40</v>
      </c>
      <c r="C7" s="678" t="str">
        <f>YEAR(Test_date)&amp;" год"</f>
        <v>2021 год</v>
      </c>
      <c r="D7" s="679"/>
      <c r="E7" s="679"/>
      <c r="F7" s="687"/>
      <c r="G7" s="681" t="str">
        <f>C7</f>
        <v>2021 год</v>
      </c>
      <c r="H7" s="678" t="str">
        <f>(LEFT(C7,4)+1)&amp;" год"</f>
        <v>2022 год</v>
      </c>
      <c r="I7" s="679"/>
      <c r="J7" s="679"/>
      <c r="K7" s="680"/>
      <c r="L7" s="681" t="str">
        <f>H7</f>
        <v>2022 год</v>
      </c>
      <c r="M7" s="678" t="str">
        <f>(LEFT(H7,4)+1)&amp;" год"</f>
        <v>2023 год</v>
      </c>
      <c r="N7" s="679"/>
      <c r="O7" s="679"/>
      <c r="P7" s="680"/>
      <c r="Q7" s="681" t="str">
        <f>M7</f>
        <v>2023 год</v>
      </c>
      <c r="S7" s="11"/>
      <c r="T7" s="11"/>
    </row>
    <row r="8" spans="1:20" ht="15" customHeight="1" thickBot="1" x14ac:dyDescent="0.3">
      <c r="A8" s="684"/>
      <c r="B8" s="686"/>
      <c r="C8" s="609" t="s">
        <v>0</v>
      </c>
      <c r="D8" s="606" t="s">
        <v>1</v>
      </c>
      <c r="E8" s="606" t="s">
        <v>2</v>
      </c>
      <c r="F8" s="608" t="s">
        <v>3</v>
      </c>
      <c r="G8" s="682"/>
      <c r="H8" s="609" t="s">
        <v>0</v>
      </c>
      <c r="I8" s="606" t="s">
        <v>1</v>
      </c>
      <c r="J8" s="606" t="s">
        <v>2</v>
      </c>
      <c r="K8" s="607" t="s">
        <v>3</v>
      </c>
      <c r="L8" s="682"/>
      <c r="M8" s="605" t="s">
        <v>0</v>
      </c>
      <c r="N8" s="606" t="s">
        <v>1</v>
      </c>
      <c r="O8" s="606" t="s">
        <v>2</v>
      </c>
      <c r="P8" s="607" t="s">
        <v>3</v>
      </c>
      <c r="Q8" s="682"/>
      <c r="S8" s="11"/>
      <c r="T8" s="11"/>
    </row>
    <row r="9" spans="1:20" s="11" customFormat="1" ht="15" customHeight="1" x14ac:dyDescent="0.25">
      <c r="A9" s="401" t="s">
        <v>42</v>
      </c>
      <c r="B9" s="407" t="s">
        <v>91</v>
      </c>
      <c r="C9" s="379">
        <f t="shared" ref="C9:Q9" si="0">ROUND(C12+C13+C11+C10,3)</f>
        <v>2.1309999999999998</v>
      </c>
      <c r="D9" s="380">
        <f t="shared" si="0"/>
        <v>2.052</v>
      </c>
      <c r="E9" s="380">
        <f t="shared" si="0"/>
        <v>2.0569999999999999</v>
      </c>
      <c r="F9" s="381">
        <f t="shared" si="0"/>
        <v>2.113</v>
      </c>
      <c r="G9" s="221">
        <f t="shared" si="0"/>
        <v>2.1309999999999998</v>
      </c>
      <c r="H9" s="379">
        <f t="shared" si="0"/>
        <v>2.1389999999999998</v>
      </c>
      <c r="I9" s="380">
        <f t="shared" si="0"/>
        <v>2.06</v>
      </c>
      <c r="J9" s="380">
        <f t="shared" si="0"/>
        <v>2.0649999999999999</v>
      </c>
      <c r="K9" s="388">
        <f t="shared" si="0"/>
        <v>2.121</v>
      </c>
      <c r="L9" s="221">
        <f t="shared" si="0"/>
        <v>2.1389999999999998</v>
      </c>
      <c r="M9" s="380">
        <f t="shared" si="0"/>
        <v>2.1469999999999998</v>
      </c>
      <c r="N9" s="380">
        <f t="shared" si="0"/>
        <v>2.0680000000000001</v>
      </c>
      <c r="O9" s="380">
        <f t="shared" si="0"/>
        <v>2.073</v>
      </c>
      <c r="P9" s="388">
        <f t="shared" si="0"/>
        <v>2.129</v>
      </c>
      <c r="Q9" s="221">
        <f t="shared" si="0"/>
        <v>2.1469999999999998</v>
      </c>
    </row>
    <row r="10" spans="1:20" s="15" customFormat="1" ht="15" customHeight="1" outlineLevel="1" x14ac:dyDescent="0.25">
      <c r="A10" s="261" t="s">
        <v>86</v>
      </c>
      <c r="B10" s="258" t="s">
        <v>91</v>
      </c>
      <c r="C10" s="222">
        <f>ROUND(G10,3)</f>
        <v>2.1309999999999998</v>
      </c>
      <c r="D10" s="223">
        <f t="shared" ref="D10:F13" si="1">ROUND(C107,3)</f>
        <v>2.052</v>
      </c>
      <c r="E10" s="223">
        <f t="shared" si="1"/>
        <v>2.0569999999999999</v>
      </c>
      <c r="F10" s="224">
        <f t="shared" si="1"/>
        <v>2.113</v>
      </c>
      <c r="G10" s="341">
        <f>ROUND('1.Статистика'!AK82,3)</f>
        <v>2.1309999999999998</v>
      </c>
      <c r="H10" s="222">
        <f>ROUND(L10,3)</f>
        <v>2.1389999999999998</v>
      </c>
      <c r="I10" s="223">
        <f t="shared" ref="I10:K13" si="2">ROUND(H107,3)</f>
        <v>2.06</v>
      </c>
      <c r="J10" s="223">
        <f t="shared" si="2"/>
        <v>2.0649999999999999</v>
      </c>
      <c r="K10" s="228">
        <f t="shared" si="2"/>
        <v>2.121</v>
      </c>
      <c r="L10" s="341">
        <f>ROUND(F107,3)</f>
        <v>2.1389999999999998</v>
      </c>
      <c r="M10" s="227">
        <f>ROUND(Q10,3)</f>
        <v>2.1469999999999998</v>
      </c>
      <c r="N10" s="223">
        <f t="shared" ref="N10:P13" si="3">ROUND(M107,3)</f>
        <v>2.0680000000000001</v>
      </c>
      <c r="O10" s="223">
        <f t="shared" si="3"/>
        <v>2.073</v>
      </c>
      <c r="P10" s="228">
        <f t="shared" si="3"/>
        <v>2.129</v>
      </c>
      <c r="Q10" s="341">
        <f>ROUND(K107,3)</f>
        <v>2.1469999999999998</v>
      </c>
    </row>
    <row r="11" spans="1:20" s="15" customFormat="1" ht="15" customHeight="1" outlineLevel="1" x14ac:dyDescent="0.25">
      <c r="A11" s="261" t="s">
        <v>87</v>
      </c>
      <c r="B11" s="258" t="s">
        <v>91</v>
      </c>
      <c r="C11" s="222">
        <f>ROUND(G11,3)</f>
        <v>0</v>
      </c>
      <c r="D11" s="223">
        <f t="shared" si="1"/>
        <v>0</v>
      </c>
      <c r="E11" s="223">
        <f t="shared" si="1"/>
        <v>0</v>
      </c>
      <c r="F11" s="224">
        <f t="shared" si="1"/>
        <v>0</v>
      </c>
      <c r="G11" s="341">
        <f>ROUND('1.Статистика'!AK83,3)</f>
        <v>0</v>
      </c>
      <c r="H11" s="222">
        <f>ROUND(L11,3)</f>
        <v>0</v>
      </c>
      <c r="I11" s="223">
        <f t="shared" si="2"/>
        <v>0</v>
      </c>
      <c r="J11" s="223">
        <f t="shared" si="2"/>
        <v>0</v>
      </c>
      <c r="K11" s="228">
        <f t="shared" si="2"/>
        <v>0</v>
      </c>
      <c r="L11" s="341">
        <f>ROUND(F108,3)</f>
        <v>0</v>
      </c>
      <c r="M11" s="227">
        <f>ROUND(Q11,3)</f>
        <v>0</v>
      </c>
      <c r="N11" s="223">
        <f t="shared" si="3"/>
        <v>0</v>
      </c>
      <c r="O11" s="223">
        <f t="shared" si="3"/>
        <v>0</v>
      </c>
      <c r="P11" s="228">
        <f t="shared" si="3"/>
        <v>0</v>
      </c>
      <c r="Q11" s="341">
        <f>ROUND(K108,3)</f>
        <v>0</v>
      </c>
    </row>
    <row r="12" spans="1:20" s="15" customFormat="1" ht="15" customHeight="1" outlineLevel="1" x14ac:dyDescent="0.25">
      <c r="A12" s="261" t="s">
        <v>88</v>
      </c>
      <c r="B12" s="258" t="s">
        <v>91</v>
      </c>
      <c r="C12" s="222">
        <f>ROUND(G12,3)</f>
        <v>0</v>
      </c>
      <c r="D12" s="223">
        <f t="shared" si="1"/>
        <v>0</v>
      </c>
      <c r="E12" s="223">
        <f t="shared" si="1"/>
        <v>0</v>
      </c>
      <c r="F12" s="224">
        <f t="shared" si="1"/>
        <v>0</v>
      </c>
      <c r="G12" s="341">
        <f>ROUND('1.Статистика'!AK84,3)</f>
        <v>0</v>
      </c>
      <c r="H12" s="222">
        <f>ROUND(L12,3)</f>
        <v>0</v>
      </c>
      <c r="I12" s="223">
        <f t="shared" si="2"/>
        <v>0</v>
      </c>
      <c r="J12" s="223">
        <f t="shared" si="2"/>
        <v>0</v>
      </c>
      <c r="K12" s="228">
        <f t="shared" si="2"/>
        <v>0</v>
      </c>
      <c r="L12" s="341">
        <f>ROUND(F109,3)</f>
        <v>0</v>
      </c>
      <c r="M12" s="227">
        <f>ROUND(Q12,3)</f>
        <v>0</v>
      </c>
      <c r="N12" s="223">
        <f t="shared" si="3"/>
        <v>0</v>
      </c>
      <c r="O12" s="223">
        <f t="shared" si="3"/>
        <v>0</v>
      </c>
      <c r="P12" s="228">
        <f t="shared" si="3"/>
        <v>0</v>
      </c>
      <c r="Q12" s="341">
        <f>ROUND(K109,3)</f>
        <v>0</v>
      </c>
    </row>
    <row r="13" spans="1:20" s="15" customFormat="1" ht="15" customHeight="1" outlineLevel="1" x14ac:dyDescent="0.25">
      <c r="A13" s="261" t="s">
        <v>94</v>
      </c>
      <c r="B13" s="258" t="s">
        <v>91</v>
      </c>
      <c r="C13" s="222">
        <f>ROUND(G13,3)</f>
        <v>0</v>
      </c>
      <c r="D13" s="223">
        <f t="shared" si="1"/>
        <v>0</v>
      </c>
      <c r="E13" s="223">
        <f t="shared" si="1"/>
        <v>0</v>
      </c>
      <c r="F13" s="224">
        <f t="shared" si="1"/>
        <v>0</v>
      </c>
      <c r="G13" s="341">
        <f>ROUND('1.Статистика'!AK85,3)</f>
        <v>0</v>
      </c>
      <c r="H13" s="222">
        <f>ROUND(L13,3)</f>
        <v>0</v>
      </c>
      <c r="I13" s="223">
        <f t="shared" si="2"/>
        <v>0</v>
      </c>
      <c r="J13" s="223">
        <f t="shared" si="2"/>
        <v>0</v>
      </c>
      <c r="K13" s="228">
        <f t="shared" si="2"/>
        <v>0</v>
      </c>
      <c r="L13" s="341">
        <f>ROUND(F110,3)</f>
        <v>0</v>
      </c>
      <c r="M13" s="227">
        <f>ROUND(Q13,3)</f>
        <v>0</v>
      </c>
      <c r="N13" s="223">
        <f t="shared" si="3"/>
        <v>0</v>
      </c>
      <c r="O13" s="223">
        <f t="shared" si="3"/>
        <v>0</v>
      </c>
      <c r="P13" s="228">
        <f t="shared" si="3"/>
        <v>0</v>
      </c>
      <c r="Q13" s="341">
        <f>ROUND(K110,3)</f>
        <v>0</v>
      </c>
    </row>
    <row r="14" spans="1:20" s="17" customFormat="1" ht="15" customHeight="1" x14ac:dyDescent="0.25">
      <c r="A14" s="402" t="s">
        <v>92</v>
      </c>
      <c r="B14" s="408" t="s">
        <v>91</v>
      </c>
      <c r="C14" s="382">
        <f t="shared" ref="C14:Q14" si="4">ROUND(C15+C20+C25+C30,3)</f>
        <v>0</v>
      </c>
      <c r="D14" s="383">
        <f t="shared" si="4"/>
        <v>0</v>
      </c>
      <c r="E14" s="383">
        <f t="shared" si="4"/>
        <v>0</v>
      </c>
      <c r="F14" s="384">
        <f t="shared" si="4"/>
        <v>0</v>
      </c>
      <c r="G14" s="229">
        <f t="shared" si="4"/>
        <v>0</v>
      </c>
      <c r="H14" s="382">
        <f t="shared" si="4"/>
        <v>0</v>
      </c>
      <c r="I14" s="383">
        <f t="shared" si="4"/>
        <v>0</v>
      </c>
      <c r="J14" s="383">
        <f t="shared" si="4"/>
        <v>0</v>
      </c>
      <c r="K14" s="389">
        <f t="shared" si="4"/>
        <v>0</v>
      </c>
      <c r="L14" s="229">
        <f t="shared" si="4"/>
        <v>0</v>
      </c>
      <c r="M14" s="383">
        <f t="shared" si="4"/>
        <v>0</v>
      </c>
      <c r="N14" s="383">
        <f t="shared" si="4"/>
        <v>0</v>
      </c>
      <c r="O14" s="383">
        <f t="shared" si="4"/>
        <v>0</v>
      </c>
      <c r="P14" s="389">
        <f t="shared" si="4"/>
        <v>0</v>
      </c>
      <c r="Q14" s="229">
        <f t="shared" si="4"/>
        <v>0</v>
      </c>
    </row>
    <row r="15" spans="1:20" s="99" customFormat="1" ht="15" customHeight="1" outlineLevel="1" x14ac:dyDescent="0.25">
      <c r="A15" s="261" t="s">
        <v>86</v>
      </c>
      <c r="B15" s="206" t="s">
        <v>91</v>
      </c>
      <c r="C15" s="230">
        <f t="shared" ref="C15:Q15" si="5">ROUND(C16+C17-C18+C19,3)</f>
        <v>0</v>
      </c>
      <c r="D15" s="231">
        <f t="shared" si="5"/>
        <v>0</v>
      </c>
      <c r="E15" s="231">
        <f t="shared" si="5"/>
        <v>0</v>
      </c>
      <c r="F15" s="232">
        <f t="shared" si="5"/>
        <v>0</v>
      </c>
      <c r="G15" s="340">
        <f t="shared" si="5"/>
        <v>0</v>
      </c>
      <c r="H15" s="230">
        <f t="shared" si="5"/>
        <v>0</v>
      </c>
      <c r="I15" s="231">
        <f t="shared" si="5"/>
        <v>0</v>
      </c>
      <c r="J15" s="231">
        <f t="shared" si="5"/>
        <v>0</v>
      </c>
      <c r="K15" s="233">
        <f t="shared" si="5"/>
        <v>0</v>
      </c>
      <c r="L15" s="340">
        <f t="shared" si="5"/>
        <v>0</v>
      </c>
      <c r="M15" s="231">
        <f t="shared" si="5"/>
        <v>0</v>
      </c>
      <c r="N15" s="231">
        <f t="shared" si="5"/>
        <v>0</v>
      </c>
      <c r="O15" s="231">
        <f t="shared" si="5"/>
        <v>0</v>
      </c>
      <c r="P15" s="233">
        <f t="shared" si="5"/>
        <v>0</v>
      </c>
      <c r="Q15" s="340">
        <f t="shared" si="5"/>
        <v>0</v>
      </c>
    </row>
    <row r="16" spans="1:20" s="114" customFormat="1" ht="14.45" customHeight="1" outlineLevel="1" x14ac:dyDescent="0.25">
      <c r="A16" s="262" t="s">
        <v>85</v>
      </c>
      <c r="B16" s="207" t="s">
        <v>91</v>
      </c>
      <c r="C16" s="234">
        <f>ROUND('1.Статистика'!N27,3)</f>
        <v>0</v>
      </c>
      <c r="D16" s="235">
        <f>ROUND('1.Статистика'!O27,3)</f>
        <v>0</v>
      </c>
      <c r="E16" s="235">
        <f>ROUND('1.Статистика'!P27,3)</f>
        <v>0</v>
      </c>
      <c r="F16" s="236">
        <f>ROUND('1.Статистика'!Q27,3)</f>
        <v>0</v>
      </c>
      <c r="G16" s="404">
        <f>ROUND(SUM(C16:F16),3)</f>
        <v>0</v>
      </c>
      <c r="H16" s="238">
        <f>ROUND(C15,3)</f>
        <v>0</v>
      </c>
      <c r="I16" s="239">
        <f>ROUND(D15,3)</f>
        <v>0</v>
      </c>
      <c r="J16" s="239">
        <f>ROUND(E15,3)</f>
        <v>0</v>
      </c>
      <c r="K16" s="240">
        <f>ROUND(F15,3)</f>
        <v>0</v>
      </c>
      <c r="L16" s="404">
        <f>ROUND(SUM(H16:K16),3)</f>
        <v>0</v>
      </c>
      <c r="M16" s="239">
        <f>ROUND(H15,3)</f>
        <v>0</v>
      </c>
      <c r="N16" s="239">
        <f>ROUND(I15,3)</f>
        <v>0</v>
      </c>
      <c r="O16" s="239">
        <f>ROUND(J15,3)</f>
        <v>0</v>
      </c>
      <c r="P16" s="240">
        <f>ROUND(K15,3)</f>
        <v>0</v>
      </c>
      <c r="Q16" s="404">
        <f>ROUND(SUM(M16:P16),3)</f>
        <v>0</v>
      </c>
    </row>
    <row r="17" spans="1:17" s="114" customFormat="1" ht="30" customHeight="1" outlineLevel="1" x14ac:dyDescent="0.25">
      <c r="A17" s="262" t="s">
        <v>81</v>
      </c>
      <c r="B17" s="207" t="s">
        <v>91</v>
      </c>
      <c r="C17" s="234">
        <f>ROUND('1.Статистика'!D12,3)</f>
        <v>0</v>
      </c>
      <c r="D17" s="235">
        <f>ROUND('1.Статистика'!E12,3)</f>
        <v>0</v>
      </c>
      <c r="E17" s="235">
        <f>ROUND('1.Статистика'!F12,3)</f>
        <v>0</v>
      </c>
      <c r="F17" s="236">
        <f>ROUND('1.Статистика'!G12,3)</f>
        <v>0</v>
      </c>
      <c r="G17" s="404">
        <f>ROUND(SUM(C17:F17),3)</f>
        <v>0</v>
      </c>
      <c r="H17" s="234">
        <f>ROUND('1.Статистика'!I12,3)</f>
        <v>0</v>
      </c>
      <c r="I17" s="235">
        <f>ROUND('1.Статистика'!J12,3)</f>
        <v>0</v>
      </c>
      <c r="J17" s="235">
        <f>ROUND('1.Статистика'!K12,3)</f>
        <v>0</v>
      </c>
      <c r="K17" s="237">
        <f>ROUND('1.Статистика'!L12,3)</f>
        <v>0</v>
      </c>
      <c r="L17" s="404">
        <f>ROUND(SUM(H17:K17),3)</f>
        <v>0</v>
      </c>
      <c r="M17" s="235">
        <f>ROUND('1.Статистика'!N12,3)</f>
        <v>0</v>
      </c>
      <c r="N17" s="235">
        <f>ROUND('1.Статистика'!O12,3)</f>
        <v>0</v>
      </c>
      <c r="O17" s="235">
        <f>ROUND('1.Статистика'!P12,3)</f>
        <v>0</v>
      </c>
      <c r="P17" s="237">
        <f>ROUND('1.Статистика'!Q12,3)</f>
        <v>0</v>
      </c>
      <c r="Q17" s="404">
        <f>ROUND(SUM(M17:P17),3)</f>
        <v>0</v>
      </c>
    </row>
    <row r="18" spans="1:17" s="99" customFormat="1" ht="30" customHeight="1" outlineLevel="1" x14ac:dyDescent="0.25">
      <c r="A18" s="262" t="s">
        <v>82</v>
      </c>
      <c r="B18" s="207" t="s">
        <v>91</v>
      </c>
      <c r="C18" s="427"/>
      <c r="D18" s="428"/>
      <c r="E18" s="428"/>
      <c r="F18" s="429"/>
      <c r="G18" s="404">
        <f>ROUND(SUM(C18:F18),3)</f>
        <v>0</v>
      </c>
      <c r="H18" s="427"/>
      <c r="I18" s="428"/>
      <c r="J18" s="428"/>
      <c r="K18" s="429"/>
      <c r="L18" s="404">
        <f>ROUND(SUM(H18:K18),3)</f>
        <v>0</v>
      </c>
      <c r="M18" s="427"/>
      <c r="N18" s="428"/>
      <c r="O18" s="428"/>
      <c r="P18" s="429"/>
      <c r="Q18" s="404">
        <f>ROUND(SUM(M18:P18),3)</f>
        <v>0</v>
      </c>
    </row>
    <row r="19" spans="1:17" s="99" customFormat="1" ht="31.5" customHeight="1" outlineLevel="1" x14ac:dyDescent="0.25">
      <c r="A19" s="262" t="s">
        <v>83</v>
      </c>
      <c r="B19" s="207" t="s">
        <v>91</v>
      </c>
      <c r="C19" s="594"/>
      <c r="D19" s="595"/>
      <c r="E19" s="595"/>
      <c r="F19" s="596"/>
      <c r="G19" s="404">
        <f>ROUND(SUM(C19:F19),3)</f>
        <v>0</v>
      </c>
      <c r="H19" s="594"/>
      <c r="I19" s="595"/>
      <c r="J19" s="595"/>
      <c r="K19" s="596"/>
      <c r="L19" s="404">
        <f>ROUND(SUM(H19:K19),3)</f>
        <v>0</v>
      </c>
      <c r="M19" s="594"/>
      <c r="N19" s="595"/>
      <c r="O19" s="595"/>
      <c r="P19" s="596"/>
      <c r="Q19" s="404">
        <f>ROUND(SUM(M19:P19),3)</f>
        <v>0</v>
      </c>
    </row>
    <row r="20" spans="1:17" s="99" customFormat="1" ht="15" customHeight="1" outlineLevel="1" x14ac:dyDescent="0.25">
      <c r="A20" s="263" t="s">
        <v>87</v>
      </c>
      <c r="B20" s="206" t="s">
        <v>91</v>
      </c>
      <c r="C20" s="230">
        <f t="shared" ref="C20:Q20" si="6">ROUND(C21+C22-C23+C24,3)</f>
        <v>0</v>
      </c>
      <c r="D20" s="231">
        <f t="shared" si="6"/>
        <v>0</v>
      </c>
      <c r="E20" s="231">
        <f t="shared" si="6"/>
        <v>0</v>
      </c>
      <c r="F20" s="232">
        <f t="shared" si="6"/>
        <v>0</v>
      </c>
      <c r="G20" s="340">
        <f t="shared" si="6"/>
        <v>0</v>
      </c>
      <c r="H20" s="230">
        <f t="shared" si="6"/>
        <v>0</v>
      </c>
      <c r="I20" s="231">
        <f t="shared" si="6"/>
        <v>0</v>
      </c>
      <c r="J20" s="231">
        <f t="shared" si="6"/>
        <v>0</v>
      </c>
      <c r="K20" s="233">
        <f t="shared" si="6"/>
        <v>0</v>
      </c>
      <c r="L20" s="340">
        <f t="shared" si="6"/>
        <v>0</v>
      </c>
      <c r="M20" s="231">
        <f t="shared" si="6"/>
        <v>0</v>
      </c>
      <c r="N20" s="231">
        <f t="shared" si="6"/>
        <v>0</v>
      </c>
      <c r="O20" s="231">
        <f t="shared" si="6"/>
        <v>0</v>
      </c>
      <c r="P20" s="233">
        <f t="shared" si="6"/>
        <v>0</v>
      </c>
      <c r="Q20" s="340">
        <f t="shared" si="6"/>
        <v>0</v>
      </c>
    </row>
    <row r="21" spans="1:17" s="114" customFormat="1" ht="14.45" customHeight="1" outlineLevel="1" x14ac:dyDescent="0.25">
      <c r="A21" s="262" t="s">
        <v>85</v>
      </c>
      <c r="B21" s="207" t="s">
        <v>91</v>
      </c>
      <c r="C21" s="234">
        <f>ROUND('1.Статистика'!N28,3)</f>
        <v>0</v>
      </c>
      <c r="D21" s="235">
        <f>ROUND('1.Статистика'!O28,3)</f>
        <v>0</v>
      </c>
      <c r="E21" s="235">
        <f>ROUND('1.Статистика'!P28,3)</f>
        <v>0</v>
      </c>
      <c r="F21" s="236">
        <f>ROUND('1.Статистика'!Q28,3)</f>
        <v>0</v>
      </c>
      <c r="G21" s="404">
        <f>ROUND(SUM(C21:F21),3)</f>
        <v>0</v>
      </c>
      <c r="H21" s="238">
        <f>ROUND(C20,3)</f>
        <v>0</v>
      </c>
      <c r="I21" s="239">
        <f>ROUND(D20,3)</f>
        <v>0</v>
      </c>
      <c r="J21" s="239">
        <f>ROUND(E20,3)</f>
        <v>0</v>
      </c>
      <c r="K21" s="240">
        <f>ROUND(F20,3)</f>
        <v>0</v>
      </c>
      <c r="L21" s="404">
        <f>ROUND(SUM(H21:K21),3)</f>
        <v>0</v>
      </c>
      <c r="M21" s="239">
        <f>ROUND(H20,3)</f>
        <v>0</v>
      </c>
      <c r="N21" s="239">
        <f>ROUND(I20,3)</f>
        <v>0</v>
      </c>
      <c r="O21" s="239">
        <f>ROUND(J20,3)</f>
        <v>0</v>
      </c>
      <c r="P21" s="240">
        <f>ROUND(K20,3)</f>
        <v>0</v>
      </c>
      <c r="Q21" s="404">
        <f>ROUND(SUM(M21:P21),3)</f>
        <v>0</v>
      </c>
    </row>
    <row r="22" spans="1:17" s="114" customFormat="1" ht="30" customHeight="1" outlineLevel="1" x14ac:dyDescent="0.25">
      <c r="A22" s="262" t="s">
        <v>81</v>
      </c>
      <c r="B22" s="207" t="s">
        <v>91</v>
      </c>
      <c r="C22" s="234">
        <f>ROUND('1.Статистика'!D13,3)</f>
        <v>0</v>
      </c>
      <c r="D22" s="235">
        <f>ROUND('1.Статистика'!E13,3)</f>
        <v>0</v>
      </c>
      <c r="E22" s="235">
        <f>ROUND('1.Статистика'!F13,3)</f>
        <v>0</v>
      </c>
      <c r="F22" s="236">
        <f>ROUND('1.Статистика'!G13,3)</f>
        <v>0</v>
      </c>
      <c r="G22" s="404">
        <f>ROUND(SUM(C22:F22),3)</f>
        <v>0</v>
      </c>
      <c r="H22" s="234">
        <f>ROUND('1.Статистика'!I13,3)</f>
        <v>0</v>
      </c>
      <c r="I22" s="235">
        <f>ROUND('1.Статистика'!J13,3)</f>
        <v>0</v>
      </c>
      <c r="J22" s="235">
        <f>ROUND('1.Статистика'!K13,3)</f>
        <v>0</v>
      </c>
      <c r="K22" s="237">
        <f>ROUND('1.Статистика'!L13,3)</f>
        <v>0</v>
      </c>
      <c r="L22" s="404">
        <f>ROUND(SUM(H22:K22),3)</f>
        <v>0</v>
      </c>
      <c r="M22" s="235">
        <f>ROUND('1.Статистика'!N13,3)</f>
        <v>0</v>
      </c>
      <c r="N22" s="235">
        <f>ROUND('1.Статистика'!O13,3)</f>
        <v>0</v>
      </c>
      <c r="O22" s="235">
        <f>ROUND('1.Статистика'!P13,3)</f>
        <v>0</v>
      </c>
      <c r="P22" s="237">
        <f>ROUND('1.Статистика'!Q13,3)</f>
        <v>0</v>
      </c>
      <c r="Q22" s="404">
        <f>ROUND(SUM(M22:P22),3)</f>
        <v>0</v>
      </c>
    </row>
    <row r="23" spans="1:17" s="99" customFormat="1" ht="32.450000000000003" customHeight="1" outlineLevel="1" x14ac:dyDescent="0.25">
      <c r="A23" s="262" t="s">
        <v>82</v>
      </c>
      <c r="B23" s="207" t="s">
        <v>91</v>
      </c>
      <c r="C23" s="427"/>
      <c r="D23" s="428"/>
      <c r="E23" s="428"/>
      <c r="F23" s="429"/>
      <c r="G23" s="404">
        <f>ROUND(SUM(C23:F23),3)</f>
        <v>0</v>
      </c>
      <c r="H23" s="427"/>
      <c r="I23" s="428"/>
      <c r="J23" s="428"/>
      <c r="K23" s="429"/>
      <c r="L23" s="404">
        <f>ROUND(SUM(H23:K23),3)</f>
        <v>0</v>
      </c>
      <c r="M23" s="427"/>
      <c r="N23" s="428"/>
      <c r="O23" s="428"/>
      <c r="P23" s="429"/>
      <c r="Q23" s="404">
        <f>ROUND(SUM(M23:P23),3)</f>
        <v>0</v>
      </c>
    </row>
    <row r="24" spans="1:17" s="99" customFormat="1" ht="31.5" customHeight="1" outlineLevel="1" x14ac:dyDescent="0.25">
      <c r="A24" s="262" t="s">
        <v>83</v>
      </c>
      <c r="B24" s="207" t="s">
        <v>91</v>
      </c>
      <c r="C24" s="594"/>
      <c r="D24" s="595"/>
      <c r="E24" s="595"/>
      <c r="F24" s="596"/>
      <c r="G24" s="404">
        <f>ROUND(SUM(C24:F24),3)</f>
        <v>0</v>
      </c>
      <c r="H24" s="594"/>
      <c r="I24" s="595"/>
      <c r="J24" s="595"/>
      <c r="K24" s="596"/>
      <c r="L24" s="404">
        <f>ROUND(SUM(H24:K24),3)</f>
        <v>0</v>
      </c>
      <c r="M24" s="594"/>
      <c r="N24" s="595"/>
      <c r="O24" s="595"/>
      <c r="P24" s="596"/>
      <c r="Q24" s="404">
        <f>ROUND(SUM(M24:P24),3)</f>
        <v>0</v>
      </c>
    </row>
    <row r="25" spans="1:17" s="99" customFormat="1" ht="15" customHeight="1" outlineLevel="1" x14ac:dyDescent="0.25">
      <c r="A25" s="261" t="s">
        <v>88</v>
      </c>
      <c r="B25" s="206" t="s">
        <v>91</v>
      </c>
      <c r="C25" s="230">
        <f t="shared" ref="C25:Q25" si="7">ROUND(C26+C27-C28+C29,3)</f>
        <v>0</v>
      </c>
      <c r="D25" s="231">
        <f t="shared" si="7"/>
        <v>0</v>
      </c>
      <c r="E25" s="231">
        <f t="shared" si="7"/>
        <v>0</v>
      </c>
      <c r="F25" s="232">
        <f t="shared" si="7"/>
        <v>0</v>
      </c>
      <c r="G25" s="340">
        <f t="shared" si="7"/>
        <v>0</v>
      </c>
      <c r="H25" s="230">
        <f t="shared" si="7"/>
        <v>0</v>
      </c>
      <c r="I25" s="231">
        <f t="shared" si="7"/>
        <v>0</v>
      </c>
      <c r="J25" s="231">
        <f t="shared" si="7"/>
        <v>0</v>
      </c>
      <c r="K25" s="233">
        <f t="shared" si="7"/>
        <v>0</v>
      </c>
      <c r="L25" s="340">
        <f t="shared" si="7"/>
        <v>0</v>
      </c>
      <c r="M25" s="231">
        <f t="shared" si="7"/>
        <v>0</v>
      </c>
      <c r="N25" s="231">
        <f t="shared" si="7"/>
        <v>0</v>
      </c>
      <c r="O25" s="231">
        <f t="shared" si="7"/>
        <v>0</v>
      </c>
      <c r="P25" s="233">
        <f t="shared" si="7"/>
        <v>0</v>
      </c>
      <c r="Q25" s="340">
        <f t="shared" si="7"/>
        <v>0</v>
      </c>
    </row>
    <row r="26" spans="1:17" s="114" customFormat="1" ht="14.45" customHeight="1" outlineLevel="1" x14ac:dyDescent="0.25">
      <c r="A26" s="262" t="s">
        <v>85</v>
      </c>
      <c r="B26" s="207" t="s">
        <v>91</v>
      </c>
      <c r="C26" s="234">
        <f>ROUND('1.Статистика'!N29,3)</f>
        <v>0</v>
      </c>
      <c r="D26" s="235">
        <f>ROUND('1.Статистика'!O29,3)</f>
        <v>0</v>
      </c>
      <c r="E26" s="235">
        <f>ROUND('1.Статистика'!P29,3)</f>
        <v>0</v>
      </c>
      <c r="F26" s="236">
        <f>ROUND('1.Статистика'!Q29,3)</f>
        <v>0</v>
      </c>
      <c r="G26" s="404">
        <f>ROUND(SUM(C26:F26),3)</f>
        <v>0</v>
      </c>
      <c r="H26" s="238">
        <f>ROUND(C25,3)</f>
        <v>0</v>
      </c>
      <c r="I26" s="239">
        <f>ROUND(D25,3)</f>
        <v>0</v>
      </c>
      <c r="J26" s="239">
        <f>ROUND(E25,3)</f>
        <v>0</v>
      </c>
      <c r="K26" s="240">
        <f>ROUND(F25,3)</f>
        <v>0</v>
      </c>
      <c r="L26" s="404">
        <f>ROUND(SUM(H26:K26),3)</f>
        <v>0</v>
      </c>
      <c r="M26" s="239">
        <f>ROUND(H25,3)</f>
        <v>0</v>
      </c>
      <c r="N26" s="239">
        <f>ROUND(I25,3)</f>
        <v>0</v>
      </c>
      <c r="O26" s="239">
        <f>ROUND(J25,3)</f>
        <v>0</v>
      </c>
      <c r="P26" s="240">
        <f>ROUND(K25,3)</f>
        <v>0</v>
      </c>
      <c r="Q26" s="404">
        <f>ROUND(SUM(M26:P26),3)</f>
        <v>0</v>
      </c>
    </row>
    <row r="27" spans="1:17" s="114" customFormat="1" ht="30" customHeight="1" outlineLevel="1" x14ac:dyDescent="0.25">
      <c r="A27" s="262" t="s">
        <v>81</v>
      </c>
      <c r="B27" s="207" t="s">
        <v>91</v>
      </c>
      <c r="C27" s="234">
        <f>ROUND('1.Статистика'!D14,3)</f>
        <v>0</v>
      </c>
      <c r="D27" s="235">
        <f>ROUND('1.Статистика'!E14,3)</f>
        <v>0</v>
      </c>
      <c r="E27" s="235">
        <f>ROUND('1.Статистика'!F14,3)</f>
        <v>0</v>
      </c>
      <c r="F27" s="236">
        <f>ROUND('1.Статистика'!G14,3)</f>
        <v>0</v>
      </c>
      <c r="G27" s="404">
        <f>ROUND(SUM(C27:F27),3)</f>
        <v>0</v>
      </c>
      <c r="H27" s="234">
        <f>ROUND('1.Статистика'!I14,3)</f>
        <v>0</v>
      </c>
      <c r="I27" s="235">
        <f>ROUND('1.Статистика'!J14,3)</f>
        <v>0</v>
      </c>
      <c r="J27" s="235">
        <f>ROUND('1.Статистика'!K14,3)</f>
        <v>0</v>
      </c>
      <c r="K27" s="236">
        <f>ROUND('1.Статистика'!L14,3)</f>
        <v>0</v>
      </c>
      <c r="L27" s="404">
        <f>ROUND(SUM(H27:K27),3)</f>
        <v>0</v>
      </c>
      <c r="M27" s="234">
        <f>ROUND('1.Статистика'!N14,3)</f>
        <v>0</v>
      </c>
      <c r="N27" s="235">
        <f>ROUND('1.Статистика'!O14,3)</f>
        <v>0</v>
      </c>
      <c r="O27" s="235">
        <f>ROUND('1.Статистика'!P14,3)</f>
        <v>0</v>
      </c>
      <c r="P27" s="236">
        <f>ROUND('1.Статистика'!Q14,3)</f>
        <v>0</v>
      </c>
      <c r="Q27" s="404">
        <f>ROUND(SUM(M27:P27),3)</f>
        <v>0</v>
      </c>
    </row>
    <row r="28" spans="1:17" s="99" customFormat="1" ht="27.6" customHeight="1" outlineLevel="1" x14ac:dyDescent="0.25">
      <c r="A28" s="262" t="s">
        <v>82</v>
      </c>
      <c r="B28" s="207" t="s">
        <v>91</v>
      </c>
      <c r="C28" s="427"/>
      <c r="D28" s="428"/>
      <c r="E28" s="428"/>
      <c r="F28" s="429"/>
      <c r="G28" s="404">
        <f>ROUND(SUM(C28:F28),3)</f>
        <v>0</v>
      </c>
      <c r="H28" s="427"/>
      <c r="I28" s="428"/>
      <c r="J28" s="428"/>
      <c r="K28" s="429"/>
      <c r="L28" s="404">
        <f>ROUND(SUM(H28:K28),3)</f>
        <v>0</v>
      </c>
      <c r="M28" s="427"/>
      <c r="N28" s="428"/>
      <c r="O28" s="428"/>
      <c r="P28" s="429"/>
      <c r="Q28" s="404">
        <f>ROUND(SUM(M28:P28),3)</f>
        <v>0</v>
      </c>
    </row>
    <row r="29" spans="1:17" s="99" customFormat="1" ht="29.1" customHeight="1" outlineLevel="1" x14ac:dyDescent="0.25">
      <c r="A29" s="262" t="s">
        <v>83</v>
      </c>
      <c r="B29" s="207" t="s">
        <v>91</v>
      </c>
      <c r="C29" s="594"/>
      <c r="D29" s="595"/>
      <c r="E29" s="595"/>
      <c r="F29" s="596"/>
      <c r="G29" s="404">
        <f>ROUND(SUM(C29:F29),3)</f>
        <v>0</v>
      </c>
      <c r="H29" s="594"/>
      <c r="I29" s="595"/>
      <c r="J29" s="595"/>
      <c r="K29" s="596"/>
      <c r="L29" s="404">
        <f>ROUND(SUM(H29:K29),3)</f>
        <v>0</v>
      </c>
      <c r="M29" s="594"/>
      <c r="N29" s="595"/>
      <c r="O29" s="595"/>
      <c r="P29" s="596"/>
      <c r="Q29" s="404">
        <f>ROUND(SUM(M29:P29),3)</f>
        <v>0</v>
      </c>
    </row>
    <row r="30" spans="1:17" s="99" customFormat="1" ht="15" customHeight="1" outlineLevel="1" x14ac:dyDescent="0.25">
      <c r="A30" s="261" t="s">
        <v>94</v>
      </c>
      <c r="B30" s="206" t="s">
        <v>91</v>
      </c>
      <c r="C30" s="230">
        <f t="shared" ref="C30:Q30" si="8">ROUND(C31+C32-C33+C34,3)</f>
        <v>0</v>
      </c>
      <c r="D30" s="231">
        <f t="shared" si="8"/>
        <v>0</v>
      </c>
      <c r="E30" s="231">
        <f t="shared" si="8"/>
        <v>0</v>
      </c>
      <c r="F30" s="232">
        <f t="shared" si="8"/>
        <v>0</v>
      </c>
      <c r="G30" s="340">
        <f t="shared" si="8"/>
        <v>0</v>
      </c>
      <c r="H30" s="230">
        <f t="shared" si="8"/>
        <v>0</v>
      </c>
      <c r="I30" s="231">
        <f t="shared" si="8"/>
        <v>0</v>
      </c>
      <c r="J30" s="231">
        <f t="shared" si="8"/>
        <v>0</v>
      </c>
      <c r="K30" s="233">
        <f t="shared" si="8"/>
        <v>0</v>
      </c>
      <c r="L30" s="340">
        <f t="shared" si="8"/>
        <v>0</v>
      </c>
      <c r="M30" s="231">
        <f t="shared" si="8"/>
        <v>0</v>
      </c>
      <c r="N30" s="231">
        <f t="shared" si="8"/>
        <v>0</v>
      </c>
      <c r="O30" s="231">
        <f t="shared" si="8"/>
        <v>0</v>
      </c>
      <c r="P30" s="233">
        <f t="shared" si="8"/>
        <v>0</v>
      </c>
      <c r="Q30" s="340">
        <f t="shared" si="8"/>
        <v>0</v>
      </c>
    </row>
    <row r="31" spans="1:17" s="114" customFormat="1" ht="14.45" customHeight="1" outlineLevel="1" x14ac:dyDescent="0.25">
      <c r="A31" s="262" t="s">
        <v>85</v>
      </c>
      <c r="B31" s="207" t="s">
        <v>91</v>
      </c>
      <c r="C31" s="234">
        <f>ROUND('1.Статистика'!N30,3)</f>
        <v>0</v>
      </c>
      <c r="D31" s="235">
        <f>ROUND('1.Статистика'!O30,3)</f>
        <v>0</v>
      </c>
      <c r="E31" s="235">
        <f>ROUND('1.Статистика'!P30,3)</f>
        <v>0</v>
      </c>
      <c r="F31" s="236">
        <f>ROUND('1.Статистика'!Q30,3)</f>
        <v>0</v>
      </c>
      <c r="G31" s="404">
        <f>ROUND(SUM(C31:F31),3)</f>
        <v>0</v>
      </c>
      <c r="H31" s="238">
        <f>ROUND(C30,3)</f>
        <v>0</v>
      </c>
      <c r="I31" s="239">
        <f>ROUND(D30,3)</f>
        <v>0</v>
      </c>
      <c r="J31" s="239">
        <f>ROUND(E30,3)</f>
        <v>0</v>
      </c>
      <c r="K31" s="240">
        <f>ROUND(F30,3)</f>
        <v>0</v>
      </c>
      <c r="L31" s="404">
        <f>ROUND(SUM(H31:K31),3)</f>
        <v>0</v>
      </c>
      <c r="M31" s="239">
        <f>ROUND(H30,3)</f>
        <v>0</v>
      </c>
      <c r="N31" s="239">
        <f>ROUND(I30,3)</f>
        <v>0</v>
      </c>
      <c r="O31" s="239">
        <f>ROUND(J30,3)</f>
        <v>0</v>
      </c>
      <c r="P31" s="240">
        <f>ROUND(K30,3)</f>
        <v>0</v>
      </c>
      <c r="Q31" s="404">
        <f>ROUND(SUM(M31:P31),3)</f>
        <v>0</v>
      </c>
    </row>
    <row r="32" spans="1:17" s="114" customFormat="1" ht="30" customHeight="1" outlineLevel="1" x14ac:dyDescent="0.25">
      <c r="A32" s="262" t="s">
        <v>81</v>
      </c>
      <c r="B32" s="207" t="s">
        <v>91</v>
      </c>
      <c r="C32" s="234">
        <f>ROUND('1.Статистика'!D15,3)</f>
        <v>0</v>
      </c>
      <c r="D32" s="235">
        <f>ROUND('1.Статистика'!E15,3)</f>
        <v>0</v>
      </c>
      <c r="E32" s="235">
        <f>ROUND('1.Статистика'!F15,3)</f>
        <v>0</v>
      </c>
      <c r="F32" s="236">
        <f>ROUND('1.Статистика'!G15,3)</f>
        <v>0</v>
      </c>
      <c r="G32" s="404">
        <f>ROUND(SUM(C32:F32),3)</f>
        <v>0</v>
      </c>
      <c r="H32" s="234">
        <f>ROUND('1.Статистика'!I15,3)</f>
        <v>0</v>
      </c>
      <c r="I32" s="235">
        <f>ROUND('1.Статистика'!J15,3)</f>
        <v>0</v>
      </c>
      <c r="J32" s="235">
        <f>ROUND('1.Статистика'!K15,3)</f>
        <v>0</v>
      </c>
      <c r="K32" s="237">
        <f>ROUND('1.Статистика'!L15,3)</f>
        <v>0</v>
      </c>
      <c r="L32" s="404">
        <f>ROUND(SUM(H32:K32),3)</f>
        <v>0</v>
      </c>
      <c r="M32" s="235">
        <f>ROUND('1.Статистика'!N15,3)</f>
        <v>0</v>
      </c>
      <c r="N32" s="235">
        <f>ROUND('1.Статистика'!O15,3)</f>
        <v>0</v>
      </c>
      <c r="O32" s="235">
        <f>ROUND('1.Статистика'!P15,3)</f>
        <v>0</v>
      </c>
      <c r="P32" s="237">
        <f>ROUND('1.Статистика'!Q15,3)</f>
        <v>0</v>
      </c>
      <c r="Q32" s="404">
        <f>ROUND(SUM(M32:P32),3)</f>
        <v>0</v>
      </c>
    </row>
    <row r="33" spans="1:20" s="99" customFormat="1" ht="27.6" customHeight="1" outlineLevel="1" x14ac:dyDescent="0.25">
      <c r="A33" s="262" t="s">
        <v>82</v>
      </c>
      <c r="B33" s="207" t="s">
        <v>91</v>
      </c>
      <c r="C33" s="427"/>
      <c r="D33" s="428"/>
      <c r="E33" s="428"/>
      <c r="F33" s="429"/>
      <c r="G33" s="404">
        <f>ROUND(SUM(C33:F33),3)</f>
        <v>0</v>
      </c>
      <c r="H33" s="427"/>
      <c r="I33" s="428"/>
      <c r="J33" s="428"/>
      <c r="K33" s="429"/>
      <c r="L33" s="404">
        <f>ROUND(SUM(H33:K33),3)</f>
        <v>0</v>
      </c>
      <c r="M33" s="427"/>
      <c r="N33" s="428"/>
      <c r="O33" s="428"/>
      <c r="P33" s="429"/>
      <c r="Q33" s="404">
        <f>ROUND(SUM(M33:P33),3)</f>
        <v>0</v>
      </c>
    </row>
    <row r="34" spans="1:20" s="99" customFormat="1" ht="29.1" customHeight="1" outlineLevel="1" x14ac:dyDescent="0.25">
      <c r="A34" s="262" t="s">
        <v>83</v>
      </c>
      <c r="B34" s="207" t="s">
        <v>91</v>
      </c>
      <c r="C34" s="594"/>
      <c r="D34" s="595"/>
      <c r="E34" s="595"/>
      <c r="F34" s="596"/>
      <c r="G34" s="404">
        <f>ROUND(SUM(C34:F34),3)</f>
        <v>0</v>
      </c>
      <c r="H34" s="594"/>
      <c r="I34" s="595"/>
      <c r="J34" s="595"/>
      <c r="K34" s="596"/>
      <c r="L34" s="404">
        <f>ROUND(SUM(H34:K34),3)</f>
        <v>0</v>
      </c>
      <c r="M34" s="594"/>
      <c r="N34" s="595"/>
      <c r="O34" s="595"/>
      <c r="P34" s="596"/>
      <c r="Q34" s="404">
        <f>ROUND(SUM(M34:P34),3)</f>
        <v>0</v>
      </c>
    </row>
    <row r="35" spans="1:20" s="17" customFormat="1" ht="15" customHeight="1" x14ac:dyDescent="0.25">
      <c r="A35" s="402" t="s">
        <v>43</v>
      </c>
      <c r="B35" s="408" t="s">
        <v>91</v>
      </c>
      <c r="C35" s="382">
        <f t="shared" ref="C35:Q35" si="9">ROUND(C36+C39+C42+C45,3)</f>
        <v>5.3949999999999996</v>
      </c>
      <c r="D35" s="383">
        <f t="shared" si="9"/>
        <v>5.42</v>
      </c>
      <c r="E35" s="383">
        <f t="shared" si="9"/>
        <v>5.56</v>
      </c>
      <c r="F35" s="384">
        <f t="shared" si="9"/>
        <v>5.48</v>
      </c>
      <c r="G35" s="229">
        <f t="shared" si="9"/>
        <v>21.855</v>
      </c>
      <c r="H35" s="382">
        <f t="shared" si="9"/>
        <v>5.3949999999999996</v>
      </c>
      <c r="I35" s="383">
        <f t="shared" si="9"/>
        <v>5.42</v>
      </c>
      <c r="J35" s="383">
        <f t="shared" si="9"/>
        <v>5.56</v>
      </c>
      <c r="K35" s="389">
        <f t="shared" si="9"/>
        <v>5.48</v>
      </c>
      <c r="L35" s="229">
        <f t="shared" si="9"/>
        <v>21.855</v>
      </c>
      <c r="M35" s="383">
        <f t="shared" si="9"/>
        <v>5.3949999999999996</v>
      </c>
      <c r="N35" s="383">
        <f t="shared" si="9"/>
        <v>5.42</v>
      </c>
      <c r="O35" s="383">
        <f t="shared" si="9"/>
        <v>5.56</v>
      </c>
      <c r="P35" s="389">
        <f t="shared" si="9"/>
        <v>5.48</v>
      </c>
      <c r="Q35" s="229">
        <f t="shared" si="9"/>
        <v>21.855</v>
      </c>
    </row>
    <row r="36" spans="1:20" ht="15" customHeight="1" outlineLevel="1" x14ac:dyDescent="0.25">
      <c r="A36" s="261" t="s">
        <v>86</v>
      </c>
      <c r="B36" s="259" t="s">
        <v>91</v>
      </c>
      <c r="C36" s="230">
        <f t="shared" ref="C36:Q36" si="10">ROUND(C37+C38,3)</f>
        <v>5.3949999999999996</v>
      </c>
      <c r="D36" s="241">
        <f t="shared" si="10"/>
        <v>5.42</v>
      </c>
      <c r="E36" s="241">
        <f t="shared" si="10"/>
        <v>5.56</v>
      </c>
      <c r="F36" s="242">
        <f t="shared" si="10"/>
        <v>5.48</v>
      </c>
      <c r="G36" s="340">
        <f t="shared" si="10"/>
        <v>21.855</v>
      </c>
      <c r="H36" s="230">
        <f t="shared" si="10"/>
        <v>5.3949999999999996</v>
      </c>
      <c r="I36" s="241">
        <f t="shared" si="10"/>
        <v>5.42</v>
      </c>
      <c r="J36" s="241">
        <f t="shared" si="10"/>
        <v>5.56</v>
      </c>
      <c r="K36" s="243">
        <f t="shared" si="10"/>
        <v>5.48</v>
      </c>
      <c r="L36" s="340">
        <f t="shared" si="10"/>
        <v>21.855</v>
      </c>
      <c r="M36" s="231">
        <f t="shared" si="10"/>
        <v>5.3949999999999996</v>
      </c>
      <c r="N36" s="241">
        <f t="shared" si="10"/>
        <v>5.42</v>
      </c>
      <c r="O36" s="241">
        <f t="shared" si="10"/>
        <v>5.56</v>
      </c>
      <c r="P36" s="243">
        <f t="shared" si="10"/>
        <v>5.48</v>
      </c>
      <c r="Q36" s="340">
        <f t="shared" si="10"/>
        <v>21.855</v>
      </c>
      <c r="R36" s="2"/>
    </row>
    <row r="37" spans="1:20" s="16" customFormat="1" ht="15" customHeight="1" outlineLevel="2" x14ac:dyDescent="0.25">
      <c r="A37" s="264" t="s">
        <v>44</v>
      </c>
      <c r="B37" s="260" t="s">
        <v>91</v>
      </c>
      <c r="C37" s="234">
        <f>ROUND('1.Статистика'!N32,3)</f>
        <v>5.52</v>
      </c>
      <c r="D37" s="244">
        <f>ROUND('1.Статистика'!O32,3)</f>
        <v>5.45</v>
      </c>
      <c r="E37" s="244">
        <f>ROUND('1.Статистика'!P32,3)</f>
        <v>5.58</v>
      </c>
      <c r="F37" s="245">
        <f>ROUND('1.Статистика'!Q32,3)</f>
        <v>5.5</v>
      </c>
      <c r="G37" s="404">
        <f>ROUND(SUM(C37:F37),3)</f>
        <v>22.05</v>
      </c>
      <c r="H37" s="234">
        <f>ROUND(C36,3)</f>
        <v>5.3949999999999996</v>
      </c>
      <c r="I37" s="235">
        <f>ROUND(D36,3)</f>
        <v>5.42</v>
      </c>
      <c r="J37" s="235">
        <f>ROUND(E36,3)</f>
        <v>5.56</v>
      </c>
      <c r="K37" s="237">
        <f>ROUND(F36,3)</f>
        <v>5.48</v>
      </c>
      <c r="L37" s="404">
        <f>ROUND(SUM(H37:K37),3)</f>
        <v>21.855</v>
      </c>
      <c r="M37" s="235">
        <f>ROUND(H36,3)</f>
        <v>5.3949999999999996</v>
      </c>
      <c r="N37" s="235">
        <f>ROUND(I36,3)</f>
        <v>5.42</v>
      </c>
      <c r="O37" s="235">
        <f>ROUND(J36,3)</f>
        <v>5.56</v>
      </c>
      <c r="P37" s="237">
        <f>ROUND(K36,3)</f>
        <v>5.48</v>
      </c>
      <c r="Q37" s="404">
        <f>ROUND(SUM(M37:P37),3)</f>
        <v>21.855</v>
      </c>
    </row>
    <row r="38" spans="1:20" s="16" customFormat="1" ht="15" customHeight="1" outlineLevel="2" x14ac:dyDescent="0.25">
      <c r="A38" s="264" t="s">
        <v>45</v>
      </c>
      <c r="B38" s="260" t="s">
        <v>91</v>
      </c>
      <c r="C38" s="594">
        <v>-0.125</v>
      </c>
      <c r="D38" s="597">
        <v>-0.03</v>
      </c>
      <c r="E38" s="597">
        <v>-0.02</v>
      </c>
      <c r="F38" s="599">
        <v>-0.02</v>
      </c>
      <c r="G38" s="404">
        <f>ROUND(SUM(C38:F38),3)</f>
        <v>-0.19500000000000001</v>
      </c>
      <c r="H38" s="594"/>
      <c r="I38" s="597"/>
      <c r="J38" s="597"/>
      <c r="K38" s="598"/>
      <c r="L38" s="404">
        <f>ROUND(SUM(H38:K38),3)</f>
        <v>0</v>
      </c>
      <c r="M38" s="595"/>
      <c r="N38" s="597"/>
      <c r="O38" s="597"/>
      <c r="P38" s="598"/>
      <c r="Q38" s="404">
        <f>ROUND(SUM(M38:P38),3)</f>
        <v>0</v>
      </c>
    </row>
    <row r="39" spans="1:20" ht="15" customHeight="1" outlineLevel="1" x14ac:dyDescent="0.25">
      <c r="A39" s="263" t="s">
        <v>87</v>
      </c>
      <c r="B39" s="259" t="s">
        <v>91</v>
      </c>
      <c r="C39" s="230">
        <f t="shared" ref="C39:Q39" si="11">ROUND(C40+C41,3)</f>
        <v>0</v>
      </c>
      <c r="D39" s="241">
        <f t="shared" si="11"/>
        <v>0</v>
      </c>
      <c r="E39" s="241">
        <f t="shared" si="11"/>
        <v>0</v>
      </c>
      <c r="F39" s="242">
        <f t="shared" si="11"/>
        <v>0</v>
      </c>
      <c r="G39" s="340">
        <f t="shared" si="11"/>
        <v>0</v>
      </c>
      <c r="H39" s="230">
        <f t="shared" si="11"/>
        <v>0</v>
      </c>
      <c r="I39" s="241">
        <f t="shared" si="11"/>
        <v>0</v>
      </c>
      <c r="J39" s="241">
        <f t="shared" si="11"/>
        <v>0</v>
      </c>
      <c r="K39" s="243">
        <f t="shared" si="11"/>
        <v>0</v>
      </c>
      <c r="L39" s="340">
        <f t="shared" si="11"/>
        <v>0</v>
      </c>
      <c r="M39" s="231">
        <f t="shared" si="11"/>
        <v>0</v>
      </c>
      <c r="N39" s="241">
        <f t="shared" si="11"/>
        <v>0</v>
      </c>
      <c r="O39" s="241">
        <f t="shared" si="11"/>
        <v>0</v>
      </c>
      <c r="P39" s="243">
        <f t="shared" si="11"/>
        <v>0</v>
      </c>
      <c r="Q39" s="340">
        <f t="shared" si="11"/>
        <v>0</v>
      </c>
    </row>
    <row r="40" spans="1:20" s="16" customFormat="1" ht="15" customHeight="1" outlineLevel="2" x14ac:dyDescent="0.25">
      <c r="A40" s="264" t="s">
        <v>44</v>
      </c>
      <c r="B40" s="260" t="s">
        <v>91</v>
      </c>
      <c r="C40" s="234">
        <f>ROUND('1.Статистика'!N33,3)</f>
        <v>0</v>
      </c>
      <c r="D40" s="244">
        <f>ROUND('1.Статистика'!O33,3)</f>
        <v>0</v>
      </c>
      <c r="E40" s="244">
        <f>ROUND('1.Статистика'!P33,3)</f>
        <v>0</v>
      </c>
      <c r="F40" s="245">
        <f>ROUND('1.Статистика'!Q33,3)</f>
        <v>0</v>
      </c>
      <c r="G40" s="404">
        <f>ROUND(SUM(C40:F40),3)</f>
        <v>0</v>
      </c>
      <c r="H40" s="234">
        <f>ROUND(C39,3)</f>
        <v>0</v>
      </c>
      <c r="I40" s="235">
        <f>ROUND(D39,3)</f>
        <v>0</v>
      </c>
      <c r="J40" s="235">
        <f>ROUND(E39,3)</f>
        <v>0</v>
      </c>
      <c r="K40" s="237">
        <f>ROUND(F39,3)</f>
        <v>0</v>
      </c>
      <c r="L40" s="404">
        <f>ROUND(SUM(H40:K40),3)</f>
        <v>0</v>
      </c>
      <c r="M40" s="235">
        <f>ROUND(H39,3)</f>
        <v>0</v>
      </c>
      <c r="N40" s="235">
        <f>ROUND(I39,3)</f>
        <v>0</v>
      </c>
      <c r="O40" s="235">
        <f>ROUND(J39,3)</f>
        <v>0</v>
      </c>
      <c r="P40" s="237">
        <f>ROUND(K39,3)</f>
        <v>0</v>
      </c>
      <c r="Q40" s="404">
        <f>ROUND(SUM(M40:P40),3)</f>
        <v>0</v>
      </c>
    </row>
    <row r="41" spans="1:20" s="16" customFormat="1" ht="15" customHeight="1" outlineLevel="2" x14ac:dyDescent="0.25">
      <c r="A41" s="264" t="s">
        <v>45</v>
      </c>
      <c r="B41" s="260" t="s">
        <v>91</v>
      </c>
      <c r="C41" s="594"/>
      <c r="D41" s="597"/>
      <c r="E41" s="597"/>
      <c r="F41" s="599"/>
      <c r="G41" s="404">
        <f>ROUND(SUM(C41:F41),3)</f>
        <v>0</v>
      </c>
      <c r="H41" s="594"/>
      <c r="I41" s="597"/>
      <c r="J41" s="597"/>
      <c r="K41" s="598"/>
      <c r="L41" s="404">
        <f>ROUND(SUM(H41:K41),3)</f>
        <v>0</v>
      </c>
      <c r="M41" s="595"/>
      <c r="N41" s="597"/>
      <c r="O41" s="597"/>
      <c r="P41" s="598"/>
      <c r="Q41" s="404">
        <f>ROUND(SUM(M41:P41),3)</f>
        <v>0</v>
      </c>
    </row>
    <row r="42" spans="1:20" ht="15" customHeight="1" outlineLevel="1" x14ac:dyDescent="0.25">
      <c r="A42" s="261" t="s">
        <v>88</v>
      </c>
      <c r="B42" s="259" t="s">
        <v>91</v>
      </c>
      <c r="C42" s="230">
        <f t="shared" ref="C42:Q42" si="12">ROUND(C43+C44,3)</f>
        <v>0</v>
      </c>
      <c r="D42" s="241">
        <f t="shared" si="12"/>
        <v>0</v>
      </c>
      <c r="E42" s="241">
        <f t="shared" si="12"/>
        <v>0</v>
      </c>
      <c r="F42" s="242">
        <f t="shared" si="12"/>
        <v>0</v>
      </c>
      <c r="G42" s="340">
        <f t="shared" si="12"/>
        <v>0</v>
      </c>
      <c r="H42" s="230">
        <f t="shared" si="12"/>
        <v>0</v>
      </c>
      <c r="I42" s="241">
        <f t="shared" si="12"/>
        <v>0</v>
      </c>
      <c r="J42" s="241">
        <f t="shared" si="12"/>
        <v>0</v>
      </c>
      <c r="K42" s="243">
        <f t="shared" si="12"/>
        <v>0</v>
      </c>
      <c r="L42" s="340">
        <f t="shared" si="12"/>
        <v>0</v>
      </c>
      <c r="M42" s="231">
        <f t="shared" si="12"/>
        <v>0</v>
      </c>
      <c r="N42" s="241">
        <f t="shared" si="12"/>
        <v>0</v>
      </c>
      <c r="O42" s="241">
        <f t="shared" si="12"/>
        <v>0</v>
      </c>
      <c r="P42" s="243">
        <f t="shared" si="12"/>
        <v>0</v>
      </c>
      <c r="Q42" s="340">
        <f t="shared" si="12"/>
        <v>0</v>
      </c>
    </row>
    <row r="43" spans="1:20" s="16" customFormat="1" ht="15" customHeight="1" outlineLevel="2" x14ac:dyDescent="0.25">
      <c r="A43" s="264" t="s">
        <v>44</v>
      </c>
      <c r="B43" s="260" t="s">
        <v>91</v>
      </c>
      <c r="C43" s="234">
        <f>ROUND('1.Статистика'!N34,3)</f>
        <v>0</v>
      </c>
      <c r="D43" s="244">
        <f>ROUND('1.Статистика'!O34,3)</f>
        <v>0</v>
      </c>
      <c r="E43" s="244">
        <f>ROUND('1.Статистика'!P34,3)</f>
        <v>0</v>
      </c>
      <c r="F43" s="245">
        <f>ROUND('1.Статистика'!Q34,3)</f>
        <v>0</v>
      </c>
      <c r="G43" s="404">
        <f>ROUND(SUM(C43:F43),3)</f>
        <v>0</v>
      </c>
      <c r="H43" s="234">
        <f>ROUND(C42,3)</f>
        <v>0</v>
      </c>
      <c r="I43" s="235">
        <f>ROUND(D42,3)</f>
        <v>0</v>
      </c>
      <c r="J43" s="235">
        <f>ROUND(E42,3)</f>
        <v>0</v>
      </c>
      <c r="K43" s="237">
        <f>ROUND(F42,3)</f>
        <v>0</v>
      </c>
      <c r="L43" s="404">
        <f>ROUND(SUM(H43:K43),3)</f>
        <v>0</v>
      </c>
      <c r="M43" s="235">
        <f>ROUND(H42,3)</f>
        <v>0</v>
      </c>
      <c r="N43" s="235">
        <f>ROUND(I42,3)</f>
        <v>0</v>
      </c>
      <c r="O43" s="235">
        <f>ROUND(J42,3)</f>
        <v>0</v>
      </c>
      <c r="P43" s="237">
        <f>ROUND(K42,3)</f>
        <v>0</v>
      </c>
      <c r="Q43" s="404">
        <f>ROUND(SUM(M43:P43),3)</f>
        <v>0</v>
      </c>
    </row>
    <row r="44" spans="1:20" s="16" customFormat="1" ht="15" customHeight="1" outlineLevel="2" x14ac:dyDescent="0.25">
      <c r="A44" s="264" t="s">
        <v>45</v>
      </c>
      <c r="B44" s="260" t="s">
        <v>91</v>
      </c>
      <c r="C44" s="594"/>
      <c r="D44" s="597"/>
      <c r="E44" s="597"/>
      <c r="F44" s="599"/>
      <c r="G44" s="404">
        <f>ROUND(SUM(C44:F44),3)</f>
        <v>0</v>
      </c>
      <c r="H44" s="594"/>
      <c r="I44" s="597"/>
      <c r="J44" s="597"/>
      <c r="K44" s="598"/>
      <c r="L44" s="404">
        <f>ROUND(SUM(H44:K44),3)</f>
        <v>0</v>
      </c>
      <c r="M44" s="595"/>
      <c r="N44" s="597"/>
      <c r="O44" s="597"/>
      <c r="P44" s="598"/>
      <c r="Q44" s="404">
        <f>ROUND(SUM(M44:P44),3)</f>
        <v>0</v>
      </c>
    </row>
    <row r="45" spans="1:20" ht="15" customHeight="1" outlineLevel="1" x14ac:dyDescent="0.25">
      <c r="A45" s="261" t="s">
        <v>94</v>
      </c>
      <c r="B45" s="259" t="s">
        <v>91</v>
      </c>
      <c r="C45" s="230">
        <f t="shared" ref="C45:Q45" si="13">ROUND(C46+C47,3)</f>
        <v>0</v>
      </c>
      <c r="D45" s="241">
        <f t="shared" si="13"/>
        <v>0</v>
      </c>
      <c r="E45" s="241">
        <f t="shared" si="13"/>
        <v>0</v>
      </c>
      <c r="F45" s="242">
        <f t="shared" si="13"/>
        <v>0</v>
      </c>
      <c r="G45" s="340">
        <f t="shared" si="13"/>
        <v>0</v>
      </c>
      <c r="H45" s="230">
        <f t="shared" si="13"/>
        <v>0</v>
      </c>
      <c r="I45" s="241">
        <f t="shared" si="13"/>
        <v>0</v>
      </c>
      <c r="J45" s="241">
        <f t="shared" si="13"/>
        <v>0</v>
      </c>
      <c r="K45" s="243">
        <f t="shared" si="13"/>
        <v>0</v>
      </c>
      <c r="L45" s="340">
        <f t="shared" si="13"/>
        <v>0</v>
      </c>
      <c r="M45" s="231">
        <f t="shared" si="13"/>
        <v>0</v>
      </c>
      <c r="N45" s="241">
        <f t="shared" si="13"/>
        <v>0</v>
      </c>
      <c r="O45" s="241">
        <f t="shared" si="13"/>
        <v>0</v>
      </c>
      <c r="P45" s="243">
        <f t="shared" si="13"/>
        <v>0</v>
      </c>
      <c r="Q45" s="340">
        <f t="shared" si="13"/>
        <v>0</v>
      </c>
    </row>
    <row r="46" spans="1:20" s="16" customFormat="1" ht="15" customHeight="1" outlineLevel="2" x14ac:dyDescent="0.25">
      <c r="A46" s="264" t="s">
        <v>44</v>
      </c>
      <c r="B46" s="260" t="s">
        <v>91</v>
      </c>
      <c r="C46" s="234">
        <f>ROUND('1.Статистика'!N35,3)</f>
        <v>0</v>
      </c>
      <c r="D46" s="235">
        <f>ROUND('1.Статистика'!O35,3)</f>
        <v>0</v>
      </c>
      <c r="E46" s="235">
        <f>ROUND('1.Статистика'!P35,3)</f>
        <v>0</v>
      </c>
      <c r="F46" s="236">
        <f>ROUND('1.Статистика'!Q35,3)</f>
        <v>0</v>
      </c>
      <c r="G46" s="404">
        <f>ROUND(SUM(C46:F46),3)</f>
        <v>0</v>
      </c>
      <c r="H46" s="234">
        <f>ROUND(C45,3)</f>
        <v>0</v>
      </c>
      <c r="I46" s="235">
        <f>ROUND(D45,3)</f>
        <v>0</v>
      </c>
      <c r="J46" s="235">
        <f>ROUND(E45,3)</f>
        <v>0</v>
      </c>
      <c r="K46" s="237">
        <f>ROUND(F45,3)</f>
        <v>0</v>
      </c>
      <c r="L46" s="404">
        <f>ROUND(SUM(H46:K46),3)</f>
        <v>0</v>
      </c>
      <c r="M46" s="235">
        <f>ROUND(H45,3)</f>
        <v>0</v>
      </c>
      <c r="N46" s="235">
        <f>ROUND(I45,3)</f>
        <v>0</v>
      </c>
      <c r="O46" s="235">
        <f>ROUND(J45,3)</f>
        <v>0</v>
      </c>
      <c r="P46" s="237">
        <f>ROUND(K45,3)</f>
        <v>0</v>
      </c>
      <c r="Q46" s="404">
        <f>ROUND(SUM(M46:P46),3)</f>
        <v>0</v>
      </c>
    </row>
    <row r="47" spans="1:20" s="16" customFormat="1" ht="15" customHeight="1" outlineLevel="2" x14ac:dyDescent="0.25">
      <c r="A47" s="264" t="s">
        <v>45</v>
      </c>
      <c r="B47" s="260" t="s">
        <v>91</v>
      </c>
      <c r="C47" s="600"/>
      <c r="D47" s="597"/>
      <c r="E47" s="597"/>
      <c r="F47" s="599"/>
      <c r="G47" s="404">
        <f>ROUND(SUM(C47:F47),3)</f>
        <v>0</v>
      </c>
      <c r="H47" s="594"/>
      <c r="I47" s="597"/>
      <c r="J47" s="597"/>
      <c r="K47" s="598"/>
      <c r="L47" s="404">
        <f>ROUND(SUM(H47:K47),3)</f>
        <v>0</v>
      </c>
      <c r="M47" s="595"/>
      <c r="N47" s="597"/>
      <c r="O47" s="597"/>
      <c r="P47" s="598"/>
      <c r="Q47" s="404">
        <f>ROUND(SUM(M47:P47),3)</f>
        <v>0</v>
      </c>
    </row>
    <row r="48" spans="1:20" ht="15" customHeight="1" x14ac:dyDescent="0.25">
      <c r="A48" s="403" t="s">
        <v>41</v>
      </c>
      <c r="B48" s="409" t="s">
        <v>91</v>
      </c>
      <c r="C48" s="385">
        <f t="shared" ref="C48:Q48" si="14">ROUND(SUM(C49:C52),3)</f>
        <v>7.5259999999999998</v>
      </c>
      <c r="D48" s="386">
        <f t="shared" si="14"/>
        <v>7.4720000000000004</v>
      </c>
      <c r="E48" s="386">
        <f t="shared" si="14"/>
        <v>7.617</v>
      </c>
      <c r="F48" s="387">
        <f t="shared" si="14"/>
        <v>7.593</v>
      </c>
      <c r="G48" s="246">
        <f t="shared" si="14"/>
        <v>23.986000000000001</v>
      </c>
      <c r="H48" s="385">
        <f t="shared" si="14"/>
        <v>7.5339999999999998</v>
      </c>
      <c r="I48" s="386">
        <f t="shared" si="14"/>
        <v>7.48</v>
      </c>
      <c r="J48" s="386">
        <f t="shared" si="14"/>
        <v>7.625</v>
      </c>
      <c r="K48" s="390">
        <f t="shared" si="14"/>
        <v>7.601</v>
      </c>
      <c r="L48" s="246">
        <f t="shared" si="14"/>
        <v>23.994</v>
      </c>
      <c r="M48" s="386">
        <f t="shared" si="14"/>
        <v>7.5419999999999998</v>
      </c>
      <c r="N48" s="386">
        <f t="shared" si="14"/>
        <v>7.4880000000000004</v>
      </c>
      <c r="O48" s="386">
        <f t="shared" si="14"/>
        <v>7.633</v>
      </c>
      <c r="P48" s="390">
        <f t="shared" si="14"/>
        <v>7.609</v>
      </c>
      <c r="Q48" s="246">
        <f t="shared" si="14"/>
        <v>24.001999999999999</v>
      </c>
      <c r="S48" s="11"/>
      <c r="T48" s="11"/>
    </row>
    <row r="49" spans="1:17" s="15" customFormat="1" ht="15" customHeight="1" outlineLevel="1" x14ac:dyDescent="0.25">
      <c r="A49" s="266" t="s">
        <v>86</v>
      </c>
      <c r="B49" s="258" t="s">
        <v>91</v>
      </c>
      <c r="C49" s="222">
        <f t="shared" ref="C49:Q49" si="15">ROUND(C10+C15+C36,3)</f>
        <v>7.5259999999999998</v>
      </c>
      <c r="D49" s="227">
        <f t="shared" si="15"/>
        <v>7.4720000000000004</v>
      </c>
      <c r="E49" s="227">
        <f t="shared" si="15"/>
        <v>7.617</v>
      </c>
      <c r="F49" s="226">
        <f t="shared" si="15"/>
        <v>7.593</v>
      </c>
      <c r="G49" s="341">
        <f t="shared" si="15"/>
        <v>23.986000000000001</v>
      </c>
      <c r="H49" s="222">
        <f t="shared" si="15"/>
        <v>7.5339999999999998</v>
      </c>
      <c r="I49" s="227">
        <f t="shared" si="15"/>
        <v>7.48</v>
      </c>
      <c r="J49" s="227">
        <f t="shared" si="15"/>
        <v>7.625</v>
      </c>
      <c r="K49" s="225">
        <f t="shared" si="15"/>
        <v>7.601</v>
      </c>
      <c r="L49" s="341">
        <f t="shared" si="15"/>
        <v>23.994</v>
      </c>
      <c r="M49" s="227">
        <f t="shared" si="15"/>
        <v>7.5419999999999998</v>
      </c>
      <c r="N49" s="227">
        <f t="shared" si="15"/>
        <v>7.4880000000000004</v>
      </c>
      <c r="O49" s="227">
        <f t="shared" si="15"/>
        <v>7.633</v>
      </c>
      <c r="P49" s="225">
        <f t="shared" si="15"/>
        <v>7.609</v>
      </c>
      <c r="Q49" s="341">
        <f t="shared" si="15"/>
        <v>24.001999999999999</v>
      </c>
    </row>
    <row r="50" spans="1:17" s="15" customFormat="1" ht="15" customHeight="1" outlineLevel="1" x14ac:dyDescent="0.25">
      <c r="A50" s="266" t="s">
        <v>87</v>
      </c>
      <c r="B50" s="258" t="s">
        <v>91</v>
      </c>
      <c r="C50" s="222">
        <f t="shared" ref="C50:Q50" si="16">ROUND(C11+C20+C39,3)</f>
        <v>0</v>
      </c>
      <c r="D50" s="227">
        <f t="shared" si="16"/>
        <v>0</v>
      </c>
      <c r="E50" s="227">
        <f t="shared" si="16"/>
        <v>0</v>
      </c>
      <c r="F50" s="226">
        <f t="shared" si="16"/>
        <v>0</v>
      </c>
      <c r="G50" s="341">
        <f t="shared" si="16"/>
        <v>0</v>
      </c>
      <c r="H50" s="222">
        <f t="shared" si="16"/>
        <v>0</v>
      </c>
      <c r="I50" s="227">
        <f t="shared" si="16"/>
        <v>0</v>
      </c>
      <c r="J50" s="227">
        <f t="shared" si="16"/>
        <v>0</v>
      </c>
      <c r="K50" s="225">
        <f t="shared" si="16"/>
        <v>0</v>
      </c>
      <c r="L50" s="341">
        <f t="shared" si="16"/>
        <v>0</v>
      </c>
      <c r="M50" s="227">
        <f t="shared" si="16"/>
        <v>0</v>
      </c>
      <c r="N50" s="227">
        <f t="shared" si="16"/>
        <v>0</v>
      </c>
      <c r="O50" s="227">
        <f t="shared" si="16"/>
        <v>0</v>
      </c>
      <c r="P50" s="225">
        <f t="shared" si="16"/>
        <v>0</v>
      </c>
      <c r="Q50" s="341">
        <f t="shared" si="16"/>
        <v>0</v>
      </c>
    </row>
    <row r="51" spans="1:17" s="15" customFormat="1" ht="15" customHeight="1" outlineLevel="1" x14ac:dyDescent="0.25">
      <c r="A51" s="266" t="s">
        <v>88</v>
      </c>
      <c r="B51" s="258" t="s">
        <v>91</v>
      </c>
      <c r="C51" s="222">
        <f t="shared" ref="C51:Q51" si="17">ROUND(C12+C25+C42,3)</f>
        <v>0</v>
      </c>
      <c r="D51" s="227">
        <f t="shared" si="17"/>
        <v>0</v>
      </c>
      <c r="E51" s="227">
        <f t="shared" si="17"/>
        <v>0</v>
      </c>
      <c r="F51" s="226">
        <f t="shared" si="17"/>
        <v>0</v>
      </c>
      <c r="G51" s="341">
        <f t="shared" si="17"/>
        <v>0</v>
      </c>
      <c r="H51" s="222">
        <f t="shared" si="17"/>
        <v>0</v>
      </c>
      <c r="I51" s="227">
        <f t="shared" si="17"/>
        <v>0</v>
      </c>
      <c r="J51" s="227">
        <f t="shared" si="17"/>
        <v>0</v>
      </c>
      <c r="K51" s="225">
        <f t="shared" si="17"/>
        <v>0</v>
      </c>
      <c r="L51" s="341">
        <f t="shared" si="17"/>
        <v>0</v>
      </c>
      <c r="M51" s="227">
        <f t="shared" si="17"/>
        <v>0</v>
      </c>
      <c r="N51" s="227">
        <f t="shared" si="17"/>
        <v>0</v>
      </c>
      <c r="O51" s="227">
        <f t="shared" si="17"/>
        <v>0</v>
      </c>
      <c r="P51" s="225">
        <f t="shared" si="17"/>
        <v>0</v>
      </c>
      <c r="Q51" s="341">
        <f t="shared" si="17"/>
        <v>0</v>
      </c>
    </row>
    <row r="52" spans="1:17" s="15" customFormat="1" ht="15" customHeight="1" outlineLevel="1" x14ac:dyDescent="0.25">
      <c r="A52" s="266" t="s">
        <v>94</v>
      </c>
      <c r="B52" s="258" t="s">
        <v>91</v>
      </c>
      <c r="C52" s="222">
        <f t="shared" ref="C52:Q52" si="18">ROUND(C13+C30+C45,3)</f>
        <v>0</v>
      </c>
      <c r="D52" s="227">
        <f t="shared" si="18"/>
        <v>0</v>
      </c>
      <c r="E52" s="227">
        <f t="shared" si="18"/>
        <v>0</v>
      </c>
      <c r="F52" s="226">
        <f t="shared" si="18"/>
        <v>0</v>
      </c>
      <c r="G52" s="341">
        <f t="shared" si="18"/>
        <v>0</v>
      </c>
      <c r="H52" s="222">
        <f t="shared" si="18"/>
        <v>0</v>
      </c>
      <c r="I52" s="227">
        <f t="shared" si="18"/>
        <v>0</v>
      </c>
      <c r="J52" s="227">
        <f t="shared" si="18"/>
        <v>0</v>
      </c>
      <c r="K52" s="225">
        <f t="shared" si="18"/>
        <v>0</v>
      </c>
      <c r="L52" s="341">
        <f t="shared" si="18"/>
        <v>0</v>
      </c>
      <c r="M52" s="227">
        <f t="shared" si="18"/>
        <v>0</v>
      </c>
      <c r="N52" s="227">
        <f t="shared" si="18"/>
        <v>0</v>
      </c>
      <c r="O52" s="227">
        <f t="shared" si="18"/>
        <v>0</v>
      </c>
      <c r="P52" s="225">
        <f t="shared" si="18"/>
        <v>0</v>
      </c>
      <c r="Q52" s="341">
        <f t="shared" si="18"/>
        <v>0</v>
      </c>
    </row>
    <row r="53" spans="1:17" s="17" customFormat="1" x14ac:dyDescent="0.25">
      <c r="A53" s="402" t="s">
        <v>123</v>
      </c>
      <c r="B53" s="410" t="s">
        <v>91</v>
      </c>
      <c r="C53" s="382">
        <f t="shared" ref="C53:Q53" si="19">ROUND(C54+C57+C60+C63,3)</f>
        <v>2.4500000000000002</v>
      </c>
      <c r="D53" s="383">
        <f t="shared" si="19"/>
        <v>2.39</v>
      </c>
      <c r="E53" s="383">
        <f t="shared" si="19"/>
        <v>2.48</v>
      </c>
      <c r="F53" s="384">
        <f t="shared" si="19"/>
        <v>2.4300000000000002</v>
      </c>
      <c r="G53" s="229">
        <f t="shared" si="19"/>
        <v>9.75</v>
      </c>
      <c r="H53" s="382">
        <f t="shared" si="19"/>
        <v>2.4500000000000002</v>
      </c>
      <c r="I53" s="383">
        <f t="shared" si="19"/>
        <v>2.39</v>
      </c>
      <c r="J53" s="383">
        <f t="shared" si="19"/>
        <v>2.48</v>
      </c>
      <c r="K53" s="389">
        <f t="shared" si="19"/>
        <v>2.4300000000000002</v>
      </c>
      <c r="L53" s="229">
        <f t="shared" si="19"/>
        <v>9.75</v>
      </c>
      <c r="M53" s="383">
        <f t="shared" si="19"/>
        <v>2.4500000000000002</v>
      </c>
      <c r="N53" s="383">
        <f t="shared" si="19"/>
        <v>2.39</v>
      </c>
      <c r="O53" s="383">
        <f t="shared" si="19"/>
        <v>2.48</v>
      </c>
      <c r="P53" s="389">
        <f t="shared" si="19"/>
        <v>2.4300000000000002</v>
      </c>
      <c r="Q53" s="229">
        <f t="shared" si="19"/>
        <v>9.75</v>
      </c>
    </row>
    <row r="54" spans="1:17" s="15" customFormat="1" ht="15" customHeight="1" outlineLevel="1" x14ac:dyDescent="0.25">
      <c r="A54" s="261" t="s">
        <v>86</v>
      </c>
      <c r="B54" s="259" t="s">
        <v>91</v>
      </c>
      <c r="C54" s="222">
        <f t="shared" ref="C54:Q54" si="20">ROUND(C55+C56,3)</f>
        <v>2.4500000000000002</v>
      </c>
      <c r="D54" s="227">
        <f t="shared" si="20"/>
        <v>2.39</v>
      </c>
      <c r="E54" s="227">
        <f t="shared" si="20"/>
        <v>2.48</v>
      </c>
      <c r="F54" s="226">
        <f t="shared" si="20"/>
        <v>2.4300000000000002</v>
      </c>
      <c r="G54" s="341">
        <f t="shared" si="20"/>
        <v>9.75</v>
      </c>
      <c r="H54" s="222">
        <f t="shared" si="20"/>
        <v>2.4500000000000002</v>
      </c>
      <c r="I54" s="227">
        <f t="shared" si="20"/>
        <v>2.39</v>
      </c>
      <c r="J54" s="227">
        <f t="shared" si="20"/>
        <v>2.48</v>
      </c>
      <c r="K54" s="226">
        <f t="shared" si="20"/>
        <v>2.4300000000000002</v>
      </c>
      <c r="L54" s="341">
        <f t="shared" si="20"/>
        <v>9.75</v>
      </c>
      <c r="M54" s="222">
        <f t="shared" si="20"/>
        <v>2.4500000000000002</v>
      </c>
      <c r="N54" s="227">
        <f t="shared" si="20"/>
        <v>2.39</v>
      </c>
      <c r="O54" s="227">
        <f t="shared" si="20"/>
        <v>2.48</v>
      </c>
      <c r="P54" s="226">
        <f t="shared" si="20"/>
        <v>2.4300000000000002</v>
      </c>
      <c r="Q54" s="341">
        <f t="shared" si="20"/>
        <v>9.75</v>
      </c>
    </row>
    <row r="55" spans="1:17" s="15" customFormat="1" ht="15" customHeight="1" outlineLevel="1" x14ac:dyDescent="0.25">
      <c r="A55" s="264" t="s">
        <v>127</v>
      </c>
      <c r="B55" s="260" t="s">
        <v>91</v>
      </c>
      <c r="C55" s="553">
        <f>ROUND('1.Статистика'!N42,3)</f>
        <v>2.4500000000000002</v>
      </c>
      <c r="D55" s="554">
        <f>ROUND('1.Статистика'!O42,3)</f>
        <v>2.39</v>
      </c>
      <c r="E55" s="554">
        <f>ROUND('1.Статистика'!P42,3)</f>
        <v>2.48</v>
      </c>
      <c r="F55" s="555">
        <f>ROUND('1.Статистика'!Q42,3)</f>
        <v>2.4300000000000002</v>
      </c>
      <c r="G55" s="405">
        <f>ROUND(SUM(C55:F55),3)</f>
        <v>9.75</v>
      </c>
      <c r="H55" s="553">
        <f>ROUND(C54,3)</f>
        <v>2.4500000000000002</v>
      </c>
      <c r="I55" s="554">
        <f>ROUND(D54,3)</f>
        <v>2.39</v>
      </c>
      <c r="J55" s="554">
        <f>ROUND(E54,3)</f>
        <v>2.48</v>
      </c>
      <c r="K55" s="556">
        <f>ROUND(F54,3)</f>
        <v>2.4300000000000002</v>
      </c>
      <c r="L55" s="405">
        <f>ROUND(SUM(H55:K55),3)</f>
        <v>9.75</v>
      </c>
      <c r="M55" s="554">
        <f>ROUND(H54,3)</f>
        <v>2.4500000000000002</v>
      </c>
      <c r="N55" s="554">
        <f>ROUND(I54,3)</f>
        <v>2.39</v>
      </c>
      <c r="O55" s="554">
        <f>ROUND(J54,3)</f>
        <v>2.48</v>
      </c>
      <c r="P55" s="556">
        <f>ROUND(K54,3)</f>
        <v>2.4300000000000002</v>
      </c>
      <c r="Q55" s="405">
        <f>ROUND(SUM(M55:P55),3)</f>
        <v>9.75</v>
      </c>
    </row>
    <row r="56" spans="1:17" s="15" customFormat="1" ht="15" customHeight="1" outlineLevel="1" x14ac:dyDescent="0.25">
      <c r="A56" s="265" t="s">
        <v>128</v>
      </c>
      <c r="B56" s="260" t="s">
        <v>91</v>
      </c>
      <c r="C56" s="594"/>
      <c r="D56" s="597"/>
      <c r="E56" s="597"/>
      <c r="F56" s="599"/>
      <c r="G56" s="405">
        <f>ROUND(SUM(C56:F56),3)</f>
        <v>0</v>
      </c>
      <c r="H56" s="594"/>
      <c r="I56" s="597"/>
      <c r="J56" s="597"/>
      <c r="K56" s="599"/>
      <c r="L56" s="405">
        <f>ROUND(SUM(H56:K56),3)</f>
        <v>0</v>
      </c>
      <c r="M56" s="594"/>
      <c r="N56" s="597"/>
      <c r="O56" s="597"/>
      <c r="P56" s="599"/>
      <c r="Q56" s="405">
        <f>ROUND(SUM(M56:P56),3)</f>
        <v>0</v>
      </c>
    </row>
    <row r="57" spans="1:17" s="15" customFormat="1" ht="15" customHeight="1" outlineLevel="1" x14ac:dyDescent="0.25">
      <c r="A57" s="263" t="s">
        <v>87</v>
      </c>
      <c r="B57" s="273" t="s">
        <v>91</v>
      </c>
      <c r="C57" s="222">
        <f t="shared" ref="C57:Q57" si="21">ROUND(C58+C59,3)</f>
        <v>0</v>
      </c>
      <c r="D57" s="223">
        <f t="shared" si="21"/>
        <v>0</v>
      </c>
      <c r="E57" s="223">
        <f t="shared" si="21"/>
        <v>0</v>
      </c>
      <c r="F57" s="224">
        <f t="shared" si="21"/>
        <v>0</v>
      </c>
      <c r="G57" s="341">
        <f t="shared" si="21"/>
        <v>0</v>
      </c>
      <c r="H57" s="222">
        <f t="shared" si="21"/>
        <v>0</v>
      </c>
      <c r="I57" s="223">
        <f t="shared" si="21"/>
        <v>0</v>
      </c>
      <c r="J57" s="223">
        <f t="shared" si="21"/>
        <v>0</v>
      </c>
      <c r="K57" s="224">
        <f t="shared" si="21"/>
        <v>0</v>
      </c>
      <c r="L57" s="341">
        <f t="shared" si="21"/>
        <v>0</v>
      </c>
      <c r="M57" s="222">
        <f t="shared" si="21"/>
        <v>0</v>
      </c>
      <c r="N57" s="223">
        <f t="shared" si="21"/>
        <v>0</v>
      </c>
      <c r="O57" s="223">
        <f t="shared" si="21"/>
        <v>0</v>
      </c>
      <c r="P57" s="224">
        <f t="shared" si="21"/>
        <v>0</v>
      </c>
      <c r="Q57" s="341">
        <f t="shared" si="21"/>
        <v>0</v>
      </c>
    </row>
    <row r="58" spans="1:17" s="15" customFormat="1" ht="15" customHeight="1" outlineLevel="1" x14ac:dyDescent="0.25">
      <c r="A58" s="579" t="s">
        <v>127</v>
      </c>
      <c r="B58" s="581" t="s">
        <v>91</v>
      </c>
      <c r="C58" s="554">
        <f>ROUND('1.Статистика'!N43,3)</f>
        <v>0</v>
      </c>
      <c r="D58" s="557">
        <f>ROUND('1.Статистика'!O43,3)</f>
        <v>0</v>
      </c>
      <c r="E58" s="557">
        <f>ROUND('1.Статистика'!P43,3)</f>
        <v>0</v>
      </c>
      <c r="F58" s="558">
        <f>ROUND('1.Статистика'!Q43,3)</f>
        <v>0</v>
      </c>
      <c r="G58" s="405">
        <f>ROUND(SUM(C58:F58),3)</f>
        <v>0</v>
      </c>
      <c r="H58" s="553">
        <f>ROUND(C57,3)</f>
        <v>0</v>
      </c>
      <c r="I58" s="557">
        <f>ROUND(D57,3)</f>
        <v>0</v>
      </c>
      <c r="J58" s="557">
        <f>ROUND(E57,3)</f>
        <v>0</v>
      </c>
      <c r="K58" s="558">
        <f>ROUND(F57,3)</f>
        <v>0</v>
      </c>
      <c r="L58" s="405">
        <f>ROUND(SUM(H58:K58),3)</f>
        <v>0</v>
      </c>
      <c r="M58" s="553">
        <f>ROUND(H57,3)</f>
        <v>0</v>
      </c>
      <c r="N58" s="557">
        <f>ROUND(I57,3)</f>
        <v>0</v>
      </c>
      <c r="O58" s="557">
        <f>ROUND(J57,3)</f>
        <v>0</v>
      </c>
      <c r="P58" s="558">
        <f>ROUND(K57,3)</f>
        <v>0</v>
      </c>
      <c r="Q58" s="405">
        <f>ROUND(SUM(M58:P58),3)</f>
        <v>0</v>
      </c>
    </row>
    <row r="59" spans="1:17" s="15" customFormat="1" ht="15" customHeight="1" outlineLevel="1" x14ac:dyDescent="0.25">
      <c r="A59" s="265" t="s">
        <v>128</v>
      </c>
      <c r="B59" s="580" t="s">
        <v>91</v>
      </c>
      <c r="C59" s="594"/>
      <c r="D59" s="597"/>
      <c r="E59" s="597"/>
      <c r="F59" s="599"/>
      <c r="G59" s="405">
        <f>ROUND(SUM(C59:F59),3)</f>
        <v>0</v>
      </c>
      <c r="H59" s="594"/>
      <c r="I59" s="597"/>
      <c r="J59" s="597"/>
      <c r="K59" s="599"/>
      <c r="L59" s="405">
        <f>ROUND(SUM(H59:K59),3)</f>
        <v>0</v>
      </c>
      <c r="M59" s="594"/>
      <c r="N59" s="597"/>
      <c r="O59" s="597"/>
      <c r="P59" s="599"/>
      <c r="Q59" s="405">
        <f>ROUND(SUM(M59:P59),3)</f>
        <v>0</v>
      </c>
    </row>
    <row r="60" spans="1:17" s="15" customFormat="1" ht="15" customHeight="1" outlineLevel="1" x14ac:dyDescent="0.25">
      <c r="A60" s="261" t="s">
        <v>88</v>
      </c>
      <c r="B60" s="259" t="s">
        <v>91</v>
      </c>
      <c r="C60" s="222">
        <f t="shared" ref="C60:Q60" si="22">ROUND(C61+C62,3)</f>
        <v>0</v>
      </c>
      <c r="D60" s="223">
        <f t="shared" si="22"/>
        <v>0</v>
      </c>
      <c r="E60" s="223">
        <f t="shared" si="22"/>
        <v>0</v>
      </c>
      <c r="F60" s="224">
        <f t="shared" si="22"/>
        <v>0</v>
      </c>
      <c r="G60" s="341">
        <f t="shared" si="22"/>
        <v>0</v>
      </c>
      <c r="H60" s="222">
        <f t="shared" si="22"/>
        <v>0</v>
      </c>
      <c r="I60" s="223">
        <f t="shared" si="22"/>
        <v>0</v>
      </c>
      <c r="J60" s="223">
        <f t="shared" si="22"/>
        <v>0</v>
      </c>
      <c r="K60" s="224">
        <f t="shared" si="22"/>
        <v>0</v>
      </c>
      <c r="L60" s="341">
        <f t="shared" si="22"/>
        <v>0</v>
      </c>
      <c r="M60" s="222">
        <f t="shared" si="22"/>
        <v>0</v>
      </c>
      <c r="N60" s="223">
        <f t="shared" si="22"/>
        <v>0</v>
      </c>
      <c r="O60" s="223">
        <f t="shared" si="22"/>
        <v>0</v>
      </c>
      <c r="P60" s="224">
        <f t="shared" si="22"/>
        <v>0</v>
      </c>
      <c r="Q60" s="341">
        <f t="shared" si="22"/>
        <v>0</v>
      </c>
    </row>
    <row r="61" spans="1:17" s="15" customFormat="1" ht="15" customHeight="1" outlineLevel="1" x14ac:dyDescent="0.25">
      <c r="A61" s="264" t="s">
        <v>127</v>
      </c>
      <c r="B61" s="260" t="s">
        <v>91</v>
      </c>
      <c r="C61" s="553">
        <f>ROUND('1.Статистика'!N44,3)</f>
        <v>0</v>
      </c>
      <c r="D61" s="557">
        <f>ROUND('1.Статистика'!O44,3)</f>
        <v>0</v>
      </c>
      <c r="E61" s="557">
        <f>ROUND('1.Статистика'!P44,3)</f>
        <v>0</v>
      </c>
      <c r="F61" s="558">
        <f>ROUND('1.Статистика'!Q44,3)</f>
        <v>0</v>
      </c>
      <c r="G61" s="405">
        <f>ROUND(SUM(C61:F61),3)</f>
        <v>0</v>
      </c>
      <c r="H61" s="553">
        <f>ROUND(C60,3)</f>
        <v>0</v>
      </c>
      <c r="I61" s="557">
        <f>ROUND(D60,3)</f>
        <v>0</v>
      </c>
      <c r="J61" s="557">
        <f>ROUND(E60,3)</f>
        <v>0</v>
      </c>
      <c r="K61" s="558">
        <f>ROUND(F60,3)</f>
        <v>0</v>
      </c>
      <c r="L61" s="405">
        <f>ROUND(SUM(H61:K61),3)</f>
        <v>0</v>
      </c>
      <c r="M61" s="553">
        <f>ROUND(H60,3)</f>
        <v>0</v>
      </c>
      <c r="N61" s="557">
        <f>ROUND(I60,3)</f>
        <v>0</v>
      </c>
      <c r="O61" s="557">
        <f>ROUND(J60,3)</f>
        <v>0</v>
      </c>
      <c r="P61" s="558">
        <f>ROUND(K60,3)</f>
        <v>0</v>
      </c>
      <c r="Q61" s="405">
        <f>ROUND(SUM(M61:P61),3)</f>
        <v>0</v>
      </c>
    </row>
    <row r="62" spans="1:17" s="15" customFormat="1" ht="15" customHeight="1" outlineLevel="1" x14ac:dyDescent="0.25">
      <c r="A62" s="265" t="s">
        <v>128</v>
      </c>
      <c r="B62" s="260" t="s">
        <v>91</v>
      </c>
      <c r="C62" s="594"/>
      <c r="D62" s="597"/>
      <c r="E62" s="597"/>
      <c r="F62" s="599"/>
      <c r="G62" s="405">
        <f>ROUND(SUM(C62:F62),3)</f>
        <v>0</v>
      </c>
      <c r="H62" s="594"/>
      <c r="I62" s="597"/>
      <c r="J62" s="597"/>
      <c r="K62" s="599"/>
      <c r="L62" s="405">
        <f>ROUND(SUM(H62:K62),3)</f>
        <v>0</v>
      </c>
      <c r="M62" s="594"/>
      <c r="N62" s="597"/>
      <c r="O62" s="597"/>
      <c r="P62" s="599"/>
      <c r="Q62" s="405">
        <f>ROUND(SUM(M62:P62),3)</f>
        <v>0</v>
      </c>
    </row>
    <row r="63" spans="1:17" s="15" customFormat="1" ht="15" customHeight="1" outlineLevel="1" x14ac:dyDescent="0.25">
      <c r="A63" s="261" t="s">
        <v>94</v>
      </c>
      <c r="B63" s="259" t="s">
        <v>91</v>
      </c>
      <c r="C63" s="222">
        <f t="shared" ref="C63:Q63" si="23">ROUND(C64+C65,3)</f>
        <v>0</v>
      </c>
      <c r="D63" s="223">
        <f t="shared" si="23"/>
        <v>0</v>
      </c>
      <c r="E63" s="223">
        <f t="shared" si="23"/>
        <v>0</v>
      </c>
      <c r="F63" s="224">
        <f t="shared" si="23"/>
        <v>0</v>
      </c>
      <c r="G63" s="341">
        <f t="shared" si="23"/>
        <v>0</v>
      </c>
      <c r="H63" s="222">
        <f t="shared" si="23"/>
        <v>0</v>
      </c>
      <c r="I63" s="223">
        <f t="shared" si="23"/>
        <v>0</v>
      </c>
      <c r="J63" s="223">
        <f t="shared" si="23"/>
        <v>0</v>
      </c>
      <c r="K63" s="224">
        <f t="shared" si="23"/>
        <v>0</v>
      </c>
      <c r="L63" s="341">
        <f t="shared" si="23"/>
        <v>0</v>
      </c>
      <c r="M63" s="222">
        <f t="shared" si="23"/>
        <v>0</v>
      </c>
      <c r="N63" s="223">
        <f t="shared" si="23"/>
        <v>0</v>
      </c>
      <c r="O63" s="223">
        <f t="shared" si="23"/>
        <v>0</v>
      </c>
      <c r="P63" s="224">
        <f t="shared" si="23"/>
        <v>0</v>
      </c>
      <c r="Q63" s="341">
        <f t="shared" si="23"/>
        <v>0</v>
      </c>
    </row>
    <row r="64" spans="1:17" s="15" customFormat="1" ht="15" customHeight="1" outlineLevel="1" x14ac:dyDescent="0.25">
      <c r="A64" s="264" t="s">
        <v>127</v>
      </c>
      <c r="B64" s="260" t="s">
        <v>91</v>
      </c>
      <c r="C64" s="553">
        <f>ROUND('1.Статистика'!N45,3)</f>
        <v>0</v>
      </c>
      <c r="D64" s="557">
        <f>ROUND('1.Статистика'!O45,3)</f>
        <v>0</v>
      </c>
      <c r="E64" s="557">
        <f>ROUND('1.Статистика'!P45,3)</f>
        <v>0</v>
      </c>
      <c r="F64" s="558">
        <f>ROUND('1.Статистика'!Q45,3)</f>
        <v>0</v>
      </c>
      <c r="G64" s="405">
        <f>ROUND(SUM(C64:F64),3)</f>
        <v>0</v>
      </c>
      <c r="H64" s="553">
        <f>ROUND(C63,3)</f>
        <v>0</v>
      </c>
      <c r="I64" s="557">
        <f>ROUND(D63,3)</f>
        <v>0</v>
      </c>
      <c r="J64" s="557">
        <f>ROUND(E63,3)</f>
        <v>0</v>
      </c>
      <c r="K64" s="558">
        <f>ROUND(F63,3)</f>
        <v>0</v>
      </c>
      <c r="L64" s="405">
        <f>ROUND(SUM(H64:K64),3)</f>
        <v>0</v>
      </c>
      <c r="M64" s="553">
        <f>ROUND(H63,3)</f>
        <v>0</v>
      </c>
      <c r="N64" s="557">
        <f>ROUND(I63,3)</f>
        <v>0</v>
      </c>
      <c r="O64" s="557">
        <f>ROUND(J63,3)</f>
        <v>0</v>
      </c>
      <c r="P64" s="558">
        <f>ROUND(K63,3)</f>
        <v>0</v>
      </c>
      <c r="Q64" s="405">
        <f>ROUND(SUM(M64:P64),3)</f>
        <v>0</v>
      </c>
    </row>
    <row r="65" spans="1:17" s="15" customFormat="1" ht="15" customHeight="1" outlineLevel="1" x14ac:dyDescent="0.25">
      <c r="A65" s="265" t="s">
        <v>128</v>
      </c>
      <c r="B65" s="260" t="s">
        <v>91</v>
      </c>
      <c r="C65" s="594"/>
      <c r="D65" s="597"/>
      <c r="E65" s="597"/>
      <c r="F65" s="599"/>
      <c r="G65" s="405">
        <f>ROUND(SUM(C65:F65),3)</f>
        <v>0</v>
      </c>
      <c r="H65" s="594"/>
      <c r="I65" s="597"/>
      <c r="J65" s="597"/>
      <c r="K65" s="599"/>
      <c r="L65" s="405">
        <f>ROUND(SUM(H65:K65),3)</f>
        <v>0</v>
      </c>
      <c r="M65" s="594"/>
      <c r="N65" s="597"/>
      <c r="O65" s="597"/>
      <c r="P65" s="599"/>
      <c r="Q65" s="405">
        <f>ROUND(SUM(M65:P65),3)</f>
        <v>0</v>
      </c>
    </row>
    <row r="66" spans="1:17" s="17" customFormat="1" x14ac:dyDescent="0.25">
      <c r="A66" s="402" t="s">
        <v>124</v>
      </c>
      <c r="B66" s="410" t="s">
        <v>91</v>
      </c>
      <c r="C66" s="382">
        <f t="shared" ref="C66:Q66" si="24">ROUND(C67+C70+C73+C76,3)</f>
        <v>3.024</v>
      </c>
      <c r="D66" s="383">
        <f t="shared" si="24"/>
        <v>3.0249999999999999</v>
      </c>
      <c r="E66" s="383">
        <f t="shared" si="24"/>
        <v>3.024</v>
      </c>
      <c r="F66" s="384">
        <f t="shared" si="24"/>
        <v>3.024</v>
      </c>
      <c r="G66" s="229">
        <f t="shared" si="24"/>
        <v>12.097</v>
      </c>
      <c r="H66" s="382">
        <f t="shared" si="24"/>
        <v>3.024</v>
      </c>
      <c r="I66" s="383">
        <f t="shared" si="24"/>
        <v>3.0249999999999999</v>
      </c>
      <c r="J66" s="383">
        <f t="shared" si="24"/>
        <v>3.024</v>
      </c>
      <c r="K66" s="389">
        <f t="shared" si="24"/>
        <v>3.024</v>
      </c>
      <c r="L66" s="229">
        <f t="shared" si="24"/>
        <v>12.097</v>
      </c>
      <c r="M66" s="383">
        <f t="shared" si="24"/>
        <v>3.024</v>
      </c>
      <c r="N66" s="383">
        <f t="shared" si="24"/>
        <v>3.0249999999999999</v>
      </c>
      <c r="O66" s="383">
        <f t="shared" si="24"/>
        <v>3.024</v>
      </c>
      <c r="P66" s="389">
        <f t="shared" si="24"/>
        <v>3.024</v>
      </c>
      <c r="Q66" s="229">
        <f t="shared" si="24"/>
        <v>12.097</v>
      </c>
    </row>
    <row r="67" spans="1:17" outlineLevel="1" x14ac:dyDescent="0.25">
      <c r="A67" s="261" t="s">
        <v>86</v>
      </c>
      <c r="B67" s="259" t="s">
        <v>91</v>
      </c>
      <c r="C67" s="230">
        <f>ROUND('1.Статистика'!D110*$G$67,3)</f>
        <v>3.024</v>
      </c>
      <c r="D67" s="231">
        <f>ROUND(G67-(C67+E67+F67),3)</f>
        <v>3.0249999999999999</v>
      </c>
      <c r="E67" s="231">
        <f>ROUND('1.Статистика'!F110*$G$67,3)</f>
        <v>3.024</v>
      </c>
      <c r="F67" s="232">
        <f>ROUND('1.Статистика'!G110*$G$67,3)</f>
        <v>3.024</v>
      </c>
      <c r="G67" s="538">
        <f>ROUND((G68*G69)/1000,3)</f>
        <v>12.097</v>
      </c>
      <c r="H67" s="539">
        <f>ROUND('1.Статистика'!D110*$L$67,3)</f>
        <v>3.024</v>
      </c>
      <c r="I67" s="540">
        <f>ROUND(L67-(H67+J67+K67),3)</f>
        <v>3.0249999999999999</v>
      </c>
      <c r="J67" s="540">
        <f>ROUND('1.Статистика'!F110*$L$67,3)</f>
        <v>3.024</v>
      </c>
      <c r="K67" s="541">
        <f>ROUND('1.Статистика'!G110*$L$67,3)</f>
        <v>3.024</v>
      </c>
      <c r="L67" s="538">
        <f>ROUND((L68*L69)/1000,3)</f>
        <v>12.097</v>
      </c>
      <c r="M67" s="231">
        <f>ROUND('1.Статистика'!D110*$Q$67,3)</f>
        <v>3.024</v>
      </c>
      <c r="N67" s="231">
        <f>ROUND(Q67-(M67+O67+P67),3)</f>
        <v>3.0249999999999999</v>
      </c>
      <c r="O67" s="231">
        <f>ROUND('1.Статистика'!F110*$Q$67,3)</f>
        <v>3.024</v>
      </c>
      <c r="P67" s="233">
        <f>ROUND('1.Статистика'!G110*$Q$67,3)</f>
        <v>3.024</v>
      </c>
      <c r="Q67" s="340">
        <f>ROUND((Q68*Q69)/1000,3)</f>
        <v>12.097</v>
      </c>
    </row>
    <row r="68" spans="1:17" s="16" customFormat="1" outlineLevel="2" x14ac:dyDescent="0.25">
      <c r="A68" s="264" t="s">
        <v>90</v>
      </c>
      <c r="B68" s="551" t="s">
        <v>122</v>
      </c>
      <c r="C68" s="247"/>
      <c r="D68" s="248"/>
      <c r="E68" s="248"/>
      <c r="F68" s="249"/>
      <c r="G68" s="404">
        <f>ROUND('1.Статистика'!C99,3)</f>
        <v>12.076000000000001</v>
      </c>
      <c r="H68" s="247"/>
      <c r="I68" s="248"/>
      <c r="J68" s="248"/>
      <c r="K68" s="250"/>
      <c r="L68" s="404">
        <f>ROUND('1.Статистика'!D99,3)</f>
        <v>12.076000000000001</v>
      </c>
      <c r="M68" s="248"/>
      <c r="N68" s="248"/>
      <c r="O68" s="248"/>
      <c r="P68" s="250"/>
      <c r="Q68" s="406">
        <f>ROUND('1.Статистика'!E99,3)</f>
        <v>12.076000000000001</v>
      </c>
    </row>
    <row r="69" spans="1:17" s="16" customFormat="1" ht="14.45" customHeight="1" outlineLevel="2" x14ac:dyDescent="0.25">
      <c r="A69" s="265" t="s">
        <v>119</v>
      </c>
      <c r="B69" s="260" t="s">
        <v>93</v>
      </c>
      <c r="C69" s="247"/>
      <c r="D69" s="248"/>
      <c r="E69" s="248"/>
      <c r="F69" s="249"/>
      <c r="G69" s="404">
        <f>ROUND('1.Статистика'!F94,3)</f>
        <v>1001.78</v>
      </c>
      <c r="H69" s="247"/>
      <c r="I69" s="248"/>
      <c r="J69" s="248"/>
      <c r="K69" s="250"/>
      <c r="L69" s="404">
        <f>ROUND('1.Статистика'!G94,3)</f>
        <v>1001.78</v>
      </c>
      <c r="M69" s="248"/>
      <c r="N69" s="248"/>
      <c r="O69" s="248"/>
      <c r="P69" s="250"/>
      <c r="Q69" s="406">
        <f>ROUND('1.Статистика'!H94,3)</f>
        <v>1001.78</v>
      </c>
    </row>
    <row r="70" spans="1:17" outlineLevel="1" x14ac:dyDescent="0.25">
      <c r="A70" s="263" t="s">
        <v>87</v>
      </c>
      <c r="B70" s="259" t="s">
        <v>91</v>
      </c>
      <c r="C70" s="230">
        <f>ROUND('1.Статистика'!D111*$G$70,3)</f>
        <v>0</v>
      </c>
      <c r="D70" s="231">
        <f>ROUND(G70-(C70+E70+F70),3)</f>
        <v>0</v>
      </c>
      <c r="E70" s="231">
        <f>ROUND('1.Статистика'!F111*$G$70,3)</f>
        <v>0</v>
      </c>
      <c r="F70" s="232">
        <f>ROUND('1.Статистика'!G111*$G$70,3)</f>
        <v>0</v>
      </c>
      <c r="G70" s="340">
        <f>ROUND((G71*G72)/1000,3)</f>
        <v>0</v>
      </c>
      <c r="H70" s="230">
        <f>ROUND('1.Статистика'!D111*$L$70,3)</f>
        <v>0</v>
      </c>
      <c r="I70" s="231">
        <f>ROUND(L70-(H70+J70+K70),3)</f>
        <v>0</v>
      </c>
      <c r="J70" s="231">
        <f>ROUND('1.Статистика'!F111*$L$70,3)</f>
        <v>0</v>
      </c>
      <c r="K70" s="233">
        <f>ROUND('1.Статистика'!G111*$L$70,3)</f>
        <v>0</v>
      </c>
      <c r="L70" s="340">
        <f>ROUND((L71*L72)/1000,3)</f>
        <v>0</v>
      </c>
      <c r="M70" s="231">
        <f>ROUND('1.Статистика'!D111*$Q$70,3)</f>
        <v>0</v>
      </c>
      <c r="N70" s="231">
        <f>ROUND(Q70-(M70+O70+P70),3)</f>
        <v>0</v>
      </c>
      <c r="O70" s="231">
        <f>ROUND('1.Статистика'!F111*$Q$70,3)</f>
        <v>0</v>
      </c>
      <c r="P70" s="233">
        <f>ROUND('1.Статистика'!G111*$Q$70,3)</f>
        <v>0</v>
      </c>
      <c r="Q70" s="340">
        <f>ROUND((Q71*Q72)/1000,3)</f>
        <v>0</v>
      </c>
    </row>
    <row r="71" spans="1:17" s="16" customFormat="1" outlineLevel="2" x14ac:dyDescent="0.25">
      <c r="A71" s="264" t="s">
        <v>90</v>
      </c>
      <c r="B71" s="551" t="s">
        <v>122</v>
      </c>
      <c r="C71" s="247"/>
      <c r="D71" s="248"/>
      <c r="E71" s="248"/>
      <c r="F71" s="249"/>
      <c r="G71" s="404">
        <f>ROUND('1.Статистика'!C100,3)</f>
        <v>0</v>
      </c>
      <c r="H71" s="247"/>
      <c r="I71" s="248"/>
      <c r="J71" s="248"/>
      <c r="K71" s="250"/>
      <c r="L71" s="404">
        <f>ROUND('1.Статистика'!D100,3)</f>
        <v>0</v>
      </c>
      <c r="M71" s="248"/>
      <c r="N71" s="248"/>
      <c r="O71" s="248"/>
      <c r="P71" s="250"/>
      <c r="Q71" s="406">
        <f>ROUND('1.Статистика'!E100,3)</f>
        <v>0</v>
      </c>
    </row>
    <row r="72" spans="1:17" s="16" customFormat="1" ht="14.45" customHeight="1" outlineLevel="2" x14ac:dyDescent="0.25">
      <c r="A72" s="265" t="s">
        <v>118</v>
      </c>
      <c r="B72" s="260" t="s">
        <v>93</v>
      </c>
      <c r="C72" s="247"/>
      <c r="D72" s="248"/>
      <c r="E72" s="248"/>
      <c r="F72" s="249"/>
      <c r="G72" s="404">
        <f>ROUND('1.Статистика'!F94,3)</f>
        <v>1001.78</v>
      </c>
      <c r="H72" s="247"/>
      <c r="I72" s="248"/>
      <c r="J72" s="248"/>
      <c r="K72" s="250"/>
      <c r="L72" s="404">
        <f>ROUND('1.Статистика'!G94,3)</f>
        <v>1001.78</v>
      </c>
      <c r="M72" s="248"/>
      <c r="N72" s="248"/>
      <c r="O72" s="248"/>
      <c r="P72" s="250"/>
      <c r="Q72" s="406">
        <f>ROUND('1.Статистика'!H94,3)</f>
        <v>1001.78</v>
      </c>
    </row>
    <row r="73" spans="1:17" outlineLevel="1" x14ac:dyDescent="0.25">
      <c r="A73" s="261" t="s">
        <v>88</v>
      </c>
      <c r="B73" s="259" t="s">
        <v>91</v>
      </c>
      <c r="C73" s="230">
        <f>ROUND('1.Статистика'!D112*$G$73,3)</f>
        <v>0</v>
      </c>
      <c r="D73" s="231">
        <f>ROUND(G73-(C73+E73+F73),3)</f>
        <v>0</v>
      </c>
      <c r="E73" s="231">
        <f>ROUND('1.Статистика'!F112*$G$73,3)</f>
        <v>0</v>
      </c>
      <c r="F73" s="232">
        <f>ROUND('1.Статистика'!G112*$G$73,3)</f>
        <v>0</v>
      </c>
      <c r="G73" s="340">
        <f>ROUND((G74*G75)/1000,3)</f>
        <v>0</v>
      </c>
      <c r="H73" s="230">
        <f>ROUND('1.Статистика'!D112*$L$73,3)</f>
        <v>0</v>
      </c>
      <c r="I73" s="231">
        <f>ROUND(L73-(H73+J73+K73),3)</f>
        <v>0</v>
      </c>
      <c r="J73" s="231">
        <f>ROUND('1.Статистика'!F112*$L$73,3)</f>
        <v>0</v>
      </c>
      <c r="K73" s="233">
        <f>ROUND('1.Статистика'!G112*$L$73,3)</f>
        <v>0</v>
      </c>
      <c r="L73" s="342">
        <f>ROUND((L74*L75)/1000,3)</f>
        <v>0</v>
      </c>
      <c r="M73" s="231">
        <f>ROUND('1.Статистика'!D112*$Q$73,3)</f>
        <v>0</v>
      </c>
      <c r="N73" s="231">
        <f>ROUND(Q73-(M73+O73+P73),3)</f>
        <v>0</v>
      </c>
      <c r="O73" s="231">
        <f>ROUND('1.Статистика'!F112*$Q$73,3)</f>
        <v>0</v>
      </c>
      <c r="P73" s="233">
        <f>ROUND('1.Статистика'!G112*$Q$73,3)</f>
        <v>0</v>
      </c>
      <c r="Q73" s="342">
        <f>ROUND((Q74*Q75)/1000,3)</f>
        <v>0</v>
      </c>
    </row>
    <row r="74" spans="1:17" s="16" customFormat="1" outlineLevel="2" x14ac:dyDescent="0.25">
      <c r="A74" s="264" t="s">
        <v>90</v>
      </c>
      <c r="B74" s="551" t="s">
        <v>122</v>
      </c>
      <c r="C74" s="247"/>
      <c r="D74" s="248"/>
      <c r="E74" s="248"/>
      <c r="F74" s="249"/>
      <c r="G74" s="404">
        <f>ROUND('1.Статистика'!C101,3)</f>
        <v>0</v>
      </c>
      <c r="H74" s="247"/>
      <c r="I74" s="248"/>
      <c r="J74" s="248"/>
      <c r="K74" s="250"/>
      <c r="L74" s="404">
        <f>ROUND('1.Статистика'!D101,3)</f>
        <v>0</v>
      </c>
      <c r="M74" s="248"/>
      <c r="N74" s="248"/>
      <c r="O74" s="248"/>
      <c r="P74" s="250"/>
      <c r="Q74" s="406">
        <f>ROUND('1.Статистика'!E101,3)</f>
        <v>0</v>
      </c>
    </row>
    <row r="75" spans="1:17" s="16" customFormat="1" ht="14.45" customHeight="1" outlineLevel="2" x14ac:dyDescent="0.25">
      <c r="A75" s="265" t="s">
        <v>118</v>
      </c>
      <c r="B75" s="260" t="s">
        <v>93</v>
      </c>
      <c r="C75" s="247"/>
      <c r="D75" s="248"/>
      <c r="E75" s="248"/>
      <c r="F75" s="249"/>
      <c r="G75" s="404">
        <f>ROUND('1.Статистика'!F94,3)</f>
        <v>1001.78</v>
      </c>
      <c r="H75" s="247"/>
      <c r="I75" s="248"/>
      <c r="J75" s="248"/>
      <c r="K75" s="250"/>
      <c r="L75" s="404">
        <f>ROUND('1.Статистика'!G94,3)</f>
        <v>1001.78</v>
      </c>
      <c r="M75" s="248"/>
      <c r="N75" s="248"/>
      <c r="O75" s="248"/>
      <c r="P75" s="250"/>
      <c r="Q75" s="406">
        <f>ROUND('1.Статистика'!H94,3)</f>
        <v>1001.78</v>
      </c>
    </row>
    <row r="76" spans="1:17" outlineLevel="1" x14ac:dyDescent="0.25">
      <c r="A76" s="261" t="s">
        <v>94</v>
      </c>
      <c r="B76" s="259" t="s">
        <v>91</v>
      </c>
      <c r="C76" s="230">
        <f>ROUND('1.Статистика'!D113*$G$76,3)</f>
        <v>0</v>
      </c>
      <c r="D76" s="231">
        <f>ROUND(G76-(C76+E76+F76),3)</f>
        <v>0</v>
      </c>
      <c r="E76" s="231">
        <f>ROUND('1.Статистика'!F113*$G$76,3)</f>
        <v>0</v>
      </c>
      <c r="F76" s="232">
        <f>ROUND('1.Статистика'!G113*$G$76,3)</f>
        <v>0</v>
      </c>
      <c r="G76" s="340">
        <f>ROUND((G77*G78)/1000,3)</f>
        <v>0</v>
      </c>
      <c r="H76" s="230">
        <f>ROUND('1.Статистика'!D113*$L$76,3)</f>
        <v>0</v>
      </c>
      <c r="I76" s="231">
        <f>ROUND(L76-(H76+J76+K76),3)</f>
        <v>0</v>
      </c>
      <c r="J76" s="231">
        <f>ROUND('1.Статистика'!F113*$L$76,3)</f>
        <v>0</v>
      </c>
      <c r="K76" s="233">
        <f>ROUND('1.Статистика'!G113*$L$76,3)</f>
        <v>0</v>
      </c>
      <c r="L76" s="340">
        <f>ROUND((L77*L78)/1000,3)</f>
        <v>0</v>
      </c>
      <c r="M76" s="231">
        <f>ROUND('1.Статистика'!D113*$Q$76,3)</f>
        <v>0</v>
      </c>
      <c r="N76" s="231">
        <f>ROUND(Q76-(M76+O76+P76),3)</f>
        <v>0</v>
      </c>
      <c r="O76" s="231">
        <f>ROUND('1.Статистика'!F113*$Q$76,3)</f>
        <v>0</v>
      </c>
      <c r="P76" s="233">
        <f>ROUND('1.Статистика'!G113*$Q$76,3)</f>
        <v>0</v>
      </c>
      <c r="Q76" s="340">
        <f>ROUND((Q77*Q78)/1000,3)</f>
        <v>0</v>
      </c>
    </row>
    <row r="77" spans="1:17" s="16" customFormat="1" outlineLevel="2" x14ac:dyDescent="0.25">
      <c r="A77" s="264" t="s">
        <v>90</v>
      </c>
      <c r="B77" s="551" t="s">
        <v>122</v>
      </c>
      <c r="C77" s="247"/>
      <c r="D77" s="248"/>
      <c r="E77" s="248"/>
      <c r="F77" s="249"/>
      <c r="G77" s="404">
        <f>ROUND('1.Статистика'!C102,3)</f>
        <v>0</v>
      </c>
      <c r="H77" s="247"/>
      <c r="I77" s="248"/>
      <c r="J77" s="248"/>
      <c r="K77" s="250"/>
      <c r="L77" s="404">
        <f>ROUND('1.Статистика'!D102,3)</f>
        <v>0</v>
      </c>
      <c r="M77" s="248"/>
      <c r="N77" s="248"/>
      <c r="O77" s="248"/>
      <c r="P77" s="250"/>
      <c r="Q77" s="406">
        <f>ROUND('1.Статистика'!E102,3)</f>
        <v>0</v>
      </c>
    </row>
    <row r="78" spans="1:17" s="16" customFormat="1" ht="14.45" customHeight="1" outlineLevel="2" x14ac:dyDescent="0.25">
      <c r="A78" s="265" t="s">
        <v>118</v>
      </c>
      <c r="B78" s="260" t="s">
        <v>93</v>
      </c>
      <c r="C78" s="247"/>
      <c r="D78" s="248"/>
      <c r="E78" s="248"/>
      <c r="F78" s="249"/>
      <c r="G78" s="404">
        <f>ROUND('1.Статистика'!F94,3)</f>
        <v>1001.78</v>
      </c>
      <c r="H78" s="247"/>
      <c r="I78" s="248"/>
      <c r="J78" s="248"/>
      <c r="K78" s="250"/>
      <c r="L78" s="404">
        <f>ROUND('1.Статистика'!G94,3)</f>
        <v>1001.78</v>
      </c>
      <c r="M78" s="248"/>
      <c r="N78" s="248"/>
      <c r="O78" s="248"/>
      <c r="P78" s="250"/>
      <c r="Q78" s="406">
        <f>ROUND('1.Статистика'!H94,3)</f>
        <v>1001.78</v>
      </c>
    </row>
    <row r="79" spans="1:17" s="17" customFormat="1" x14ac:dyDescent="0.25">
      <c r="A79" s="402" t="s">
        <v>125</v>
      </c>
      <c r="B79" s="410" t="s">
        <v>91</v>
      </c>
      <c r="C79" s="382">
        <f t="shared" ref="C79:Q79" si="25">ROUND(C80+C82+C84+C86,3)</f>
        <v>0</v>
      </c>
      <c r="D79" s="383">
        <f t="shared" si="25"/>
        <v>0</v>
      </c>
      <c r="E79" s="383">
        <f t="shared" si="25"/>
        <v>0</v>
      </c>
      <c r="F79" s="384">
        <f t="shared" si="25"/>
        <v>0</v>
      </c>
      <c r="G79" s="229">
        <f t="shared" si="25"/>
        <v>0</v>
      </c>
      <c r="H79" s="382">
        <f t="shared" si="25"/>
        <v>0</v>
      </c>
      <c r="I79" s="383">
        <f t="shared" si="25"/>
        <v>0</v>
      </c>
      <c r="J79" s="383">
        <f t="shared" si="25"/>
        <v>0</v>
      </c>
      <c r="K79" s="389">
        <f t="shared" si="25"/>
        <v>0</v>
      </c>
      <c r="L79" s="229">
        <f t="shared" si="25"/>
        <v>0</v>
      </c>
      <c r="M79" s="383">
        <f t="shared" si="25"/>
        <v>0</v>
      </c>
      <c r="N79" s="383">
        <f t="shared" si="25"/>
        <v>0</v>
      </c>
      <c r="O79" s="383">
        <f t="shared" si="25"/>
        <v>0</v>
      </c>
      <c r="P79" s="389">
        <f t="shared" si="25"/>
        <v>0</v>
      </c>
      <c r="Q79" s="229">
        <f t="shared" si="25"/>
        <v>0</v>
      </c>
    </row>
    <row r="80" spans="1:17" outlineLevel="1" x14ac:dyDescent="0.25">
      <c r="A80" s="261" t="s">
        <v>86</v>
      </c>
      <c r="B80" s="259" t="s">
        <v>91</v>
      </c>
      <c r="C80" s="230">
        <f>ROUND('1.Статистика'!D115*$G$80,3)</f>
        <v>0</v>
      </c>
      <c r="D80" s="241">
        <f>ROUND(G80-(C80+E80+F80),3)</f>
        <v>0</v>
      </c>
      <c r="E80" s="231">
        <f>ROUND('1.Статистика'!F115*$G$80,3)</f>
        <v>0</v>
      </c>
      <c r="F80" s="232">
        <f>ROUND('1.Статистика'!G115*$G$80,3)</f>
        <v>0</v>
      </c>
      <c r="G80" s="341">
        <f>ROUND(G$49*G81,3)</f>
        <v>0</v>
      </c>
      <c r="H80" s="230">
        <f>ROUND('1.Статистика'!D115*$L$80,3)</f>
        <v>0</v>
      </c>
      <c r="I80" s="241">
        <f>ROUND(L80-(H80+J80+K80),3)</f>
        <v>0</v>
      </c>
      <c r="J80" s="241">
        <f>ROUND('1.Статистика'!F115*$L$80,3)</f>
        <v>0</v>
      </c>
      <c r="K80" s="243">
        <f>ROUND('1.Статистика'!G115*$L$80,3)</f>
        <v>0</v>
      </c>
      <c r="L80" s="341">
        <f>ROUND(L$49*L81,3)</f>
        <v>0</v>
      </c>
      <c r="M80" s="231">
        <f>ROUND('1.Статистика'!D115*$Q$80,3)</f>
        <v>0</v>
      </c>
      <c r="N80" s="241">
        <f>ROUND(Q80-(M80+O80+P80),3)</f>
        <v>0</v>
      </c>
      <c r="O80" s="241">
        <f>ROUND('1.Статистика'!F115*$Q$80,3)</f>
        <v>0</v>
      </c>
      <c r="P80" s="243">
        <f>ROUND('1.Статистика'!G115*$Q$80,3)</f>
        <v>0</v>
      </c>
      <c r="Q80" s="341">
        <f>ROUND(Q$49*Q81,3)</f>
        <v>0</v>
      </c>
    </row>
    <row r="81" spans="1:17" s="16" customFormat="1" outlineLevel="2" x14ac:dyDescent="0.25">
      <c r="A81" s="264" t="s">
        <v>47</v>
      </c>
      <c r="B81" s="260" t="s">
        <v>96</v>
      </c>
      <c r="C81" s="247"/>
      <c r="D81" s="251"/>
      <c r="E81" s="248"/>
      <c r="F81" s="249"/>
      <c r="G81" s="646">
        <f>ROUND(IFERROR(('1.Статистика'!C52+'1.Статистика'!H52+'1.Статистика'!M52)/('1.Статистика'!C37+'1.Статистика'!H37+'1.Статистика'!M37),0),3)</f>
        <v>0</v>
      </c>
      <c r="H81" s="247"/>
      <c r="I81" s="251"/>
      <c r="J81" s="251"/>
      <c r="K81" s="252"/>
      <c r="L81" s="646">
        <f>ROUND(G81,3)</f>
        <v>0</v>
      </c>
      <c r="M81" s="248"/>
      <c r="N81" s="251"/>
      <c r="O81" s="251"/>
      <c r="P81" s="252"/>
      <c r="Q81" s="646">
        <f>ROUND(G81,3)</f>
        <v>0</v>
      </c>
    </row>
    <row r="82" spans="1:17" outlineLevel="1" x14ac:dyDescent="0.25">
      <c r="A82" s="263" t="s">
        <v>87</v>
      </c>
      <c r="B82" s="259" t="s">
        <v>91</v>
      </c>
      <c r="C82" s="230">
        <f>ROUND('1.Статистика'!D116*$G$82,3)</f>
        <v>0</v>
      </c>
      <c r="D82" s="241">
        <f>ROUND(G82-(C82+E82+F82),3)</f>
        <v>0</v>
      </c>
      <c r="E82" s="231">
        <f>ROUND('1.Статистика'!F116*$G$82,3)</f>
        <v>0</v>
      </c>
      <c r="F82" s="232">
        <f>ROUND('1.Статистика'!G116*$G$82,3)</f>
        <v>0</v>
      </c>
      <c r="G82" s="341">
        <f>ROUND(G$50*G83,3)</f>
        <v>0</v>
      </c>
      <c r="H82" s="230">
        <f>ROUND('1.Статистика'!D116*$L$82,3)</f>
        <v>0</v>
      </c>
      <c r="I82" s="241">
        <f>ROUND(L82-(H82+J82+K82),3)</f>
        <v>0</v>
      </c>
      <c r="J82" s="241">
        <f>ROUND('1.Статистика'!F116*$L$82,3)</f>
        <v>0</v>
      </c>
      <c r="K82" s="243">
        <f>ROUND('1.Статистика'!G116*$L$82,3)</f>
        <v>0</v>
      </c>
      <c r="L82" s="341">
        <f>ROUND(L$50*L83,3)</f>
        <v>0</v>
      </c>
      <c r="M82" s="231">
        <f>ROUND('1.Статистика'!D116*$Q$82,3)</f>
        <v>0</v>
      </c>
      <c r="N82" s="241">
        <f>ROUND(Q82-(M82+O82+P82),3)</f>
        <v>0</v>
      </c>
      <c r="O82" s="241">
        <f>ROUND('1.Статистика'!F116*$Q$82,3)</f>
        <v>0</v>
      </c>
      <c r="P82" s="243">
        <f>ROUND('1.Статистика'!G116*$Q$82,3)</f>
        <v>0</v>
      </c>
      <c r="Q82" s="341">
        <f>ROUND(Q$50*Q83,3)</f>
        <v>0</v>
      </c>
    </row>
    <row r="83" spans="1:17" s="16" customFormat="1" outlineLevel="2" x14ac:dyDescent="0.25">
      <c r="A83" s="264" t="s">
        <v>47</v>
      </c>
      <c r="B83" s="260" t="s">
        <v>96</v>
      </c>
      <c r="C83" s="247"/>
      <c r="D83" s="251"/>
      <c r="E83" s="248"/>
      <c r="F83" s="249"/>
      <c r="G83" s="646">
        <f>ROUND(IFERROR(('1.Статистика'!C53+'1.Статистика'!H53+'1.Статистика'!M53)/('1.Статистика'!C38+'1.Статистика'!H38+'1.Статистика'!M38),0),3)</f>
        <v>0</v>
      </c>
      <c r="H83" s="247"/>
      <c r="I83" s="251"/>
      <c r="J83" s="251"/>
      <c r="K83" s="252"/>
      <c r="L83" s="646">
        <f>ROUND(G83,3)</f>
        <v>0</v>
      </c>
      <c r="M83" s="248"/>
      <c r="N83" s="251"/>
      <c r="O83" s="251"/>
      <c r="P83" s="252"/>
      <c r="Q83" s="646">
        <f>ROUND(G83,3)</f>
        <v>0</v>
      </c>
    </row>
    <row r="84" spans="1:17" outlineLevel="1" x14ac:dyDescent="0.25">
      <c r="A84" s="261" t="s">
        <v>88</v>
      </c>
      <c r="B84" s="259" t="s">
        <v>91</v>
      </c>
      <c r="C84" s="230">
        <f>ROUND('1.Статистика'!D117*$G$84,3)</f>
        <v>0</v>
      </c>
      <c r="D84" s="241">
        <f>ROUND(G84-(C84+E84+F84),3)</f>
        <v>0</v>
      </c>
      <c r="E84" s="231">
        <f>ROUND('1.Статистика'!F117*$G$84,3)</f>
        <v>0</v>
      </c>
      <c r="F84" s="232">
        <f>ROUND('1.Статистика'!G117*$G$84,3)</f>
        <v>0</v>
      </c>
      <c r="G84" s="341">
        <f>ROUND(G$51*G85,3)</f>
        <v>0</v>
      </c>
      <c r="H84" s="230">
        <f>ROUND('1.Статистика'!D117*$L$84,3)</f>
        <v>0</v>
      </c>
      <c r="I84" s="241">
        <f>ROUND(L84-(H84+J84+K84),3)</f>
        <v>0</v>
      </c>
      <c r="J84" s="241">
        <f>ROUND('1.Статистика'!F117*$L$84,3)</f>
        <v>0</v>
      </c>
      <c r="K84" s="243">
        <f>ROUND('1.Статистика'!G117*$L$84,3)</f>
        <v>0</v>
      </c>
      <c r="L84" s="341">
        <f>ROUND(L$51*L85,3)</f>
        <v>0</v>
      </c>
      <c r="M84" s="231">
        <f>ROUND('1.Статистика'!D117*$Q$84,3)</f>
        <v>0</v>
      </c>
      <c r="N84" s="241">
        <f>ROUND(Q84-(M84+O84+P84),3)</f>
        <v>0</v>
      </c>
      <c r="O84" s="241">
        <f>ROUND('1.Статистика'!F117*$Q$84,3)</f>
        <v>0</v>
      </c>
      <c r="P84" s="243">
        <f>ROUND('1.Статистика'!G117*$Q$84,3)</f>
        <v>0</v>
      </c>
      <c r="Q84" s="341">
        <f>ROUND(Q$51*Q85,3)</f>
        <v>0</v>
      </c>
    </row>
    <row r="85" spans="1:17" s="16" customFormat="1" outlineLevel="2" x14ac:dyDescent="0.25">
      <c r="A85" s="264" t="s">
        <v>47</v>
      </c>
      <c r="B85" s="260" t="s">
        <v>96</v>
      </c>
      <c r="C85" s="247"/>
      <c r="D85" s="251"/>
      <c r="E85" s="248"/>
      <c r="F85" s="249"/>
      <c r="G85" s="646">
        <f>ROUND(IFERROR(('1.Статистика'!C54+'1.Статистика'!H54+'1.Статистика'!M54)/('1.Статистика'!C39+'1.Статистика'!H39+'1.Статистика'!M39),0),3)</f>
        <v>0</v>
      </c>
      <c r="H85" s="247"/>
      <c r="I85" s="251"/>
      <c r="J85" s="251"/>
      <c r="K85" s="252"/>
      <c r="L85" s="646">
        <f>ROUND(G85,3)</f>
        <v>0</v>
      </c>
      <c r="M85" s="248"/>
      <c r="N85" s="251"/>
      <c r="O85" s="251"/>
      <c r="P85" s="252"/>
      <c r="Q85" s="646">
        <f>ROUND(G85,3)</f>
        <v>0</v>
      </c>
    </row>
    <row r="86" spans="1:17" outlineLevel="1" x14ac:dyDescent="0.25">
      <c r="A86" s="261" t="s">
        <v>94</v>
      </c>
      <c r="B86" s="259" t="s">
        <v>91</v>
      </c>
      <c r="C86" s="230">
        <f>ROUND('1.Статистика'!D118*$G$86,3)</f>
        <v>0</v>
      </c>
      <c r="D86" s="241">
        <f>ROUND(G86-(C86+E86+F86),3)</f>
        <v>0</v>
      </c>
      <c r="E86" s="231">
        <f>ROUND('1.Статистика'!F118*$G$86,3)</f>
        <v>0</v>
      </c>
      <c r="F86" s="232">
        <f>ROUND('1.Статистика'!G118*$G$86,3)</f>
        <v>0</v>
      </c>
      <c r="G86" s="341">
        <f>ROUND(G$52*G87,3)</f>
        <v>0</v>
      </c>
      <c r="H86" s="230">
        <f>ROUND('1.Статистика'!D118*$L$86,3)</f>
        <v>0</v>
      </c>
      <c r="I86" s="243">
        <f>ROUND(L86-(H86+J86+K86),3)</f>
        <v>0</v>
      </c>
      <c r="J86" s="241">
        <f>ROUND('1.Статистика'!F118*$L$86,3)</f>
        <v>0</v>
      </c>
      <c r="K86" s="233">
        <f>ROUND('1.Статистика'!G118*$L$86,3)</f>
        <v>0</v>
      </c>
      <c r="L86" s="341">
        <f>ROUND(L$52*L87,3)</f>
        <v>0</v>
      </c>
      <c r="M86" s="231">
        <f>ROUND('1.Статистика'!D118*$Q$86,3)</f>
        <v>0</v>
      </c>
      <c r="N86" s="243">
        <f>ROUND(Q86-(M86+O86+P86),3)</f>
        <v>0</v>
      </c>
      <c r="O86" s="241">
        <f>ROUND('1.Статистика'!F118*$Q$86,3)</f>
        <v>0</v>
      </c>
      <c r="P86" s="233">
        <f>ROUND('1.Статистика'!G118*$Q$86,3)</f>
        <v>0</v>
      </c>
      <c r="Q86" s="341">
        <f>ROUND(Q$52*Q87,3)</f>
        <v>0</v>
      </c>
    </row>
    <row r="87" spans="1:17" s="16" customFormat="1" outlineLevel="2" x14ac:dyDescent="0.25">
      <c r="A87" s="264" t="s">
        <v>47</v>
      </c>
      <c r="B87" s="260" t="s">
        <v>96</v>
      </c>
      <c r="C87" s="247"/>
      <c r="D87" s="251"/>
      <c r="E87" s="248"/>
      <c r="F87" s="249"/>
      <c r="G87" s="646">
        <f>ROUND(IFERROR(('1.Статистика'!C55+'1.Статистика'!H55+'1.Статистика'!M55)/('1.Статистика'!C40+'1.Статистика'!H40+'1.Статистика'!M40),0),3)</f>
        <v>0</v>
      </c>
      <c r="H87" s="247"/>
      <c r="I87" s="251"/>
      <c r="J87" s="251"/>
      <c r="K87" s="252"/>
      <c r="L87" s="646">
        <f>ROUND(G87,3)</f>
        <v>0</v>
      </c>
      <c r="M87" s="248"/>
      <c r="N87" s="251"/>
      <c r="O87" s="251"/>
      <c r="P87" s="252"/>
      <c r="Q87" s="646">
        <f>ROUND(G87,3)</f>
        <v>0</v>
      </c>
    </row>
    <row r="88" spans="1:17" s="17" customFormat="1" x14ac:dyDescent="0.25">
      <c r="A88" s="402" t="s">
        <v>126</v>
      </c>
      <c r="B88" s="410" t="s">
        <v>91</v>
      </c>
      <c r="C88" s="382">
        <f t="shared" ref="C88:Q88" si="26">ROUND(C89+C92+C95+C98,3)</f>
        <v>0</v>
      </c>
      <c r="D88" s="383">
        <f t="shared" si="26"/>
        <v>0</v>
      </c>
      <c r="E88" s="383">
        <f t="shared" si="26"/>
        <v>0</v>
      </c>
      <c r="F88" s="384">
        <f t="shared" si="26"/>
        <v>0</v>
      </c>
      <c r="G88" s="229">
        <f t="shared" si="26"/>
        <v>0</v>
      </c>
      <c r="H88" s="382">
        <f t="shared" si="26"/>
        <v>0</v>
      </c>
      <c r="I88" s="383">
        <f t="shared" si="26"/>
        <v>0</v>
      </c>
      <c r="J88" s="383">
        <f t="shared" si="26"/>
        <v>0</v>
      </c>
      <c r="K88" s="389">
        <f t="shared" si="26"/>
        <v>0</v>
      </c>
      <c r="L88" s="229">
        <f t="shared" si="26"/>
        <v>0</v>
      </c>
      <c r="M88" s="383">
        <f t="shared" si="26"/>
        <v>0</v>
      </c>
      <c r="N88" s="383">
        <f t="shared" si="26"/>
        <v>0</v>
      </c>
      <c r="O88" s="383">
        <f t="shared" si="26"/>
        <v>0</v>
      </c>
      <c r="P88" s="389">
        <f t="shared" si="26"/>
        <v>0</v>
      </c>
      <c r="Q88" s="229">
        <f t="shared" si="26"/>
        <v>0</v>
      </c>
    </row>
    <row r="89" spans="1:17" outlineLevel="1" x14ac:dyDescent="0.25">
      <c r="A89" s="261" t="s">
        <v>86</v>
      </c>
      <c r="B89" s="259" t="s">
        <v>91</v>
      </c>
      <c r="C89" s="230">
        <f t="shared" ref="C89:Q89" si="27">ROUND(C90+C91,3)</f>
        <v>0</v>
      </c>
      <c r="D89" s="241">
        <f t="shared" si="27"/>
        <v>0</v>
      </c>
      <c r="E89" s="241">
        <f t="shared" si="27"/>
        <v>0</v>
      </c>
      <c r="F89" s="242">
        <f t="shared" si="27"/>
        <v>0</v>
      </c>
      <c r="G89" s="340">
        <f t="shared" si="27"/>
        <v>0</v>
      </c>
      <c r="H89" s="230">
        <f t="shared" si="27"/>
        <v>0</v>
      </c>
      <c r="I89" s="241">
        <f t="shared" si="27"/>
        <v>0</v>
      </c>
      <c r="J89" s="241">
        <f t="shared" si="27"/>
        <v>0</v>
      </c>
      <c r="K89" s="243">
        <f t="shared" si="27"/>
        <v>0</v>
      </c>
      <c r="L89" s="340">
        <f t="shared" si="27"/>
        <v>0</v>
      </c>
      <c r="M89" s="231">
        <f t="shared" si="27"/>
        <v>0</v>
      </c>
      <c r="N89" s="241">
        <f t="shared" si="27"/>
        <v>0</v>
      </c>
      <c r="O89" s="241">
        <f t="shared" si="27"/>
        <v>0</v>
      </c>
      <c r="P89" s="243">
        <f t="shared" si="27"/>
        <v>0</v>
      </c>
      <c r="Q89" s="340">
        <f t="shared" si="27"/>
        <v>0</v>
      </c>
    </row>
    <row r="90" spans="1:17" s="16" customFormat="1" outlineLevel="2" x14ac:dyDescent="0.25">
      <c r="A90" s="264" t="s">
        <v>48</v>
      </c>
      <c r="B90" s="260" t="s">
        <v>91</v>
      </c>
      <c r="C90" s="234">
        <f>ROUND('1.Статистика'!N57,3)</f>
        <v>0</v>
      </c>
      <c r="D90" s="244">
        <f>ROUND('1.Статистика'!O57,3)</f>
        <v>0</v>
      </c>
      <c r="E90" s="244">
        <f>ROUND('1.Статистика'!P57,3)</f>
        <v>0</v>
      </c>
      <c r="F90" s="245">
        <f>ROUND('1.Статистика'!Q57,3)</f>
        <v>0</v>
      </c>
      <c r="G90" s="404">
        <f>ROUND(SUM(C90:F90),3)</f>
        <v>0</v>
      </c>
      <c r="H90" s="234">
        <f>ROUND(C89,3)</f>
        <v>0</v>
      </c>
      <c r="I90" s="235">
        <f>ROUND(D89,3)</f>
        <v>0</v>
      </c>
      <c r="J90" s="235">
        <f>ROUND(E89,3)</f>
        <v>0</v>
      </c>
      <c r="K90" s="237">
        <f>ROUND(F89,3)</f>
        <v>0</v>
      </c>
      <c r="L90" s="404">
        <f>ROUND(SUM(H90:K90),3)</f>
        <v>0</v>
      </c>
      <c r="M90" s="235">
        <f>ROUND(H89,3)</f>
        <v>0</v>
      </c>
      <c r="N90" s="235">
        <f>ROUND(I89,3)</f>
        <v>0</v>
      </c>
      <c r="O90" s="235">
        <f>ROUND(J89,3)</f>
        <v>0</v>
      </c>
      <c r="P90" s="237">
        <f>ROUND(K89,3)</f>
        <v>0</v>
      </c>
      <c r="Q90" s="404">
        <f>ROUND(SUM(M90:P90),3)</f>
        <v>0</v>
      </c>
    </row>
    <row r="91" spans="1:17" s="16" customFormat="1" outlineLevel="2" x14ac:dyDescent="0.25">
      <c r="A91" s="264" t="s">
        <v>49</v>
      </c>
      <c r="B91" s="260" t="s">
        <v>91</v>
      </c>
      <c r="C91" s="594"/>
      <c r="D91" s="597"/>
      <c r="E91" s="597"/>
      <c r="F91" s="599"/>
      <c r="G91" s="404">
        <f>ROUND(SUM(C91:F91),3)</f>
        <v>0</v>
      </c>
      <c r="H91" s="594"/>
      <c r="I91" s="597"/>
      <c r="J91" s="597"/>
      <c r="K91" s="599"/>
      <c r="L91" s="404">
        <f>ROUND(SUM(H91:K91),3)</f>
        <v>0</v>
      </c>
      <c r="M91" s="594"/>
      <c r="N91" s="597"/>
      <c r="O91" s="597"/>
      <c r="P91" s="599"/>
      <c r="Q91" s="404">
        <f>ROUND(SUM(M91:P91),3)</f>
        <v>0</v>
      </c>
    </row>
    <row r="92" spans="1:17" outlineLevel="1" x14ac:dyDescent="0.25">
      <c r="A92" s="263" t="s">
        <v>87</v>
      </c>
      <c r="B92" s="259" t="s">
        <v>91</v>
      </c>
      <c r="C92" s="230">
        <f t="shared" ref="C92:Q92" si="28">ROUND(C93+C94,3)</f>
        <v>0</v>
      </c>
      <c r="D92" s="241">
        <f t="shared" si="28"/>
        <v>0</v>
      </c>
      <c r="E92" s="241">
        <f t="shared" si="28"/>
        <v>0</v>
      </c>
      <c r="F92" s="242">
        <f t="shared" si="28"/>
        <v>0</v>
      </c>
      <c r="G92" s="340">
        <f t="shared" si="28"/>
        <v>0</v>
      </c>
      <c r="H92" s="230">
        <f t="shared" si="28"/>
        <v>0</v>
      </c>
      <c r="I92" s="241">
        <f t="shared" si="28"/>
        <v>0</v>
      </c>
      <c r="J92" s="241">
        <f t="shared" si="28"/>
        <v>0</v>
      </c>
      <c r="K92" s="242">
        <f t="shared" si="28"/>
        <v>0</v>
      </c>
      <c r="L92" s="340">
        <f t="shared" si="28"/>
        <v>0</v>
      </c>
      <c r="M92" s="230">
        <f t="shared" si="28"/>
        <v>0</v>
      </c>
      <c r="N92" s="241">
        <f t="shared" si="28"/>
        <v>0</v>
      </c>
      <c r="O92" s="241">
        <f t="shared" si="28"/>
        <v>0</v>
      </c>
      <c r="P92" s="242">
        <f t="shared" si="28"/>
        <v>0</v>
      </c>
      <c r="Q92" s="340">
        <f t="shared" si="28"/>
        <v>0</v>
      </c>
    </row>
    <row r="93" spans="1:17" s="16" customFormat="1" outlineLevel="2" x14ac:dyDescent="0.25">
      <c r="A93" s="264" t="s">
        <v>48</v>
      </c>
      <c r="B93" s="260" t="s">
        <v>91</v>
      </c>
      <c r="C93" s="234">
        <f>ROUND('1.Статистика'!N58,3)</f>
        <v>0</v>
      </c>
      <c r="D93" s="244">
        <f>ROUND('1.Статистика'!O58,3)</f>
        <v>0</v>
      </c>
      <c r="E93" s="244">
        <f>ROUND('1.Статистика'!P58,3)</f>
        <v>0</v>
      </c>
      <c r="F93" s="245">
        <f>ROUND('1.Статистика'!Q58,3)</f>
        <v>0</v>
      </c>
      <c r="G93" s="404">
        <f>ROUND(SUM(C93:F93),3)</f>
        <v>0</v>
      </c>
      <c r="H93" s="234">
        <f>ROUND(C92,3)</f>
        <v>0</v>
      </c>
      <c r="I93" s="244">
        <f>ROUND(D92,3)</f>
        <v>0</v>
      </c>
      <c r="J93" s="244">
        <f>ROUND(E92,3)</f>
        <v>0</v>
      </c>
      <c r="K93" s="245">
        <f>ROUND(F92,3)</f>
        <v>0</v>
      </c>
      <c r="L93" s="404">
        <f>ROUND(SUM(H93:K93),3)</f>
        <v>0</v>
      </c>
      <c r="M93" s="234">
        <f>ROUND(H92,3)</f>
        <v>0</v>
      </c>
      <c r="N93" s="244">
        <f>ROUND(I92,3)</f>
        <v>0</v>
      </c>
      <c r="O93" s="244">
        <f>ROUND(J92,3)</f>
        <v>0</v>
      </c>
      <c r="P93" s="245">
        <f>ROUND(K92,3)</f>
        <v>0</v>
      </c>
      <c r="Q93" s="404">
        <f>ROUND(SUM(M93:P93),3)</f>
        <v>0</v>
      </c>
    </row>
    <row r="94" spans="1:17" s="16" customFormat="1" outlineLevel="2" x14ac:dyDescent="0.25">
      <c r="A94" s="264" t="s">
        <v>49</v>
      </c>
      <c r="B94" s="260" t="s">
        <v>91</v>
      </c>
      <c r="C94" s="594"/>
      <c r="D94" s="597"/>
      <c r="E94" s="597"/>
      <c r="F94" s="599"/>
      <c r="G94" s="404">
        <f>ROUND(SUM(C94:F94),3)</f>
        <v>0</v>
      </c>
      <c r="H94" s="594"/>
      <c r="I94" s="597"/>
      <c r="J94" s="597"/>
      <c r="K94" s="599"/>
      <c r="L94" s="404">
        <f>ROUND(SUM(H94:K94),3)</f>
        <v>0</v>
      </c>
      <c r="M94" s="594"/>
      <c r="N94" s="597"/>
      <c r="O94" s="597"/>
      <c r="P94" s="599"/>
      <c r="Q94" s="404">
        <f>ROUND(SUM(M94:P94),3)</f>
        <v>0</v>
      </c>
    </row>
    <row r="95" spans="1:17" outlineLevel="1" x14ac:dyDescent="0.25">
      <c r="A95" s="261" t="s">
        <v>88</v>
      </c>
      <c r="B95" s="259" t="s">
        <v>91</v>
      </c>
      <c r="C95" s="230">
        <f t="shared" ref="C95:Q95" si="29">ROUND(C96+C97,3)</f>
        <v>0</v>
      </c>
      <c r="D95" s="241">
        <f t="shared" si="29"/>
        <v>0</v>
      </c>
      <c r="E95" s="241">
        <f t="shared" si="29"/>
        <v>0</v>
      </c>
      <c r="F95" s="242">
        <f t="shared" si="29"/>
        <v>0</v>
      </c>
      <c r="G95" s="340">
        <f t="shared" si="29"/>
        <v>0</v>
      </c>
      <c r="H95" s="230">
        <f t="shared" si="29"/>
        <v>0</v>
      </c>
      <c r="I95" s="241">
        <f t="shared" si="29"/>
        <v>0</v>
      </c>
      <c r="J95" s="241">
        <f t="shared" si="29"/>
        <v>0</v>
      </c>
      <c r="K95" s="242">
        <f t="shared" si="29"/>
        <v>0</v>
      </c>
      <c r="L95" s="340">
        <f t="shared" si="29"/>
        <v>0</v>
      </c>
      <c r="M95" s="230">
        <f t="shared" si="29"/>
        <v>0</v>
      </c>
      <c r="N95" s="241">
        <f t="shared" si="29"/>
        <v>0</v>
      </c>
      <c r="O95" s="241">
        <f t="shared" si="29"/>
        <v>0</v>
      </c>
      <c r="P95" s="242">
        <f t="shared" si="29"/>
        <v>0</v>
      </c>
      <c r="Q95" s="340">
        <f t="shared" si="29"/>
        <v>0</v>
      </c>
    </row>
    <row r="96" spans="1:17" s="16" customFormat="1" outlineLevel="2" x14ac:dyDescent="0.25">
      <c r="A96" s="264" t="s">
        <v>48</v>
      </c>
      <c r="B96" s="260" t="s">
        <v>91</v>
      </c>
      <c r="C96" s="234">
        <f>ROUND('1.Статистика'!N59,3)</f>
        <v>0</v>
      </c>
      <c r="D96" s="244">
        <f>ROUND('1.Статистика'!O59,3)</f>
        <v>0</v>
      </c>
      <c r="E96" s="244">
        <f>ROUND('1.Статистика'!P59,3)</f>
        <v>0</v>
      </c>
      <c r="F96" s="245">
        <f>ROUND('1.Статистика'!Q59,3)</f>
        <v>0</v>
      </c>
      <c r="G96" s="404">
        <f>ROUND(SUM(C96:F96),3)</f>
        <v>0</v>
      </c>
      <c r="H96" s="234">
        <f>ROUND(C95,3)</f>
        <v>0</v>
      </c>
      <c r="I96" s="244">
        <f>ROUND(D95,3)</f>
        <v>0</v>
      </c>
      <c r="J96" s="244">
        <f>ROUND(E95,3)</f>
        <v>0</v>
      </c>
      <c r="K96" s="245">
        <f>ROUND(F95,3)</f>
        <v>0</v>
      </c>
      <c r="L96" s="404">
        <f>ROUND(SUM(H96:K96),3)</f>
        <v>0</v>
      </c>
      <c r="M96" s="234">
        <f>ROUND(H95,3)</f>
        <v>0</v>
      </c>
      <c r="N96" s="244">
        <f>ROUND(I95,3)</f>
        <v>0</v>
      </c>
      <c r="O96" s="244">
        <f>ROUND(J95,3)</f>
        <v>0</v>
      </c>
      <c r="P96" s="245">
        <f>ROUND(K95,3)</f>
        <v>0</v>
      </c>
      <c r="Q96" s="404">
        <f>ROUND(SUM(M96:P96),3)</f>
        <v>0</v>
      </c>
    </row>
    <row r="97" spans="1:18" s="16" customFormat="1" outlineLevel="2" x14ac:dyDescent="0.25">
      <c r="A97" s="264" t="s">
        <v>49</v>
      </c>
      <c r="B97" s="260" t="s">
        <v>91</v>
      </c>
      <c r="C97" s="594"/>
      <c r="D97" s="597"/>
      <c r="E97" s="597"/>
      <c r="F97" s="599"/>
      <c r="G97" s="404">
        <f>ROUND(SUM(C97:F97),3)</f>
        <v>0</v>
      </c>
      <c r="H97" s="594"/>
      <c r="I97" s="597"/>
      <c r="J97" s="597"/>
      <c r="K97" s="599"/>
      <c r="L97" s="404">
        <f>ROUND(SUM(H97:K97),3)</f>
        <v>0</v>
      </c>
      <c r="M97" s="594"/>
      <c r="N97" s="597"/>
      <c r="O97" s="597"/>
      <c r="P97" s="599"/>
      <c r="Q97" s="404">
        <f>ROUND(SUM(M97:P97),3)</f>
        <v>0</v>
      </c>
    </row>
    <row r="98" spans="1:18" outlineLevel="1" x14ac:dyDescent="0.25">
      <c r="A98" s="261" t="s">
        <v>94</v>
      </c>
      <c r="B98" s="259" t="s">
        <v>91</v>
      </c>
      <c r="C98" s="230">
        <f t="shared" ref="C98:Q98" si="30">ROUND(C99+C100,3)</f>
        <v>0</v>
      </c>
      <c r="D98" s="241">
        <f t="shared" si="30"/>
        <v>0</v>
      </c>
      <c r="E98" s="241">
        <f t="shared" si="30"/>
        <v>0</v>
      </c>
      <c r="F98" s="242">
        <f t="shared" si="30"/>
        <v>0</v>
      </c>
      <c r="G98" s="340">
        <f t="shared" si="30"/>
        <v>0</v>
      </c>
      <c r="H98" s="230">
        <f t="shared" si="30"/>
        <v>0</v>
      </c>
      <c r="I98" s="241">
        <f t="shared" si="30"/>
        <v>0</v>
      </c>
      <c r="J98" s="241">
        <f t="shared" si="30"/>
        <v>0</v>
      </c>
      <c r="K98" s="242">
        <f t="shared" si="30"/>
        <v>0</v>
      </c>
      <c r="L98" s="340">
        <f t="shared" si="30"/>
        <v>0</v>
      </c>
      <c r="M98" s="230">
        <f t="shared" si="30"/>
        <v>0</v>
      </c>
      <c r="N98" s="241">
        <f t="shared" si="30"/>
        <v>0</v>
      </c>
      <c r="O98" s="241">
        <f t="shared" si="30"/>
        <v>0</v>
      </c>
      <c r="P98" s="242">
        <f t="shared" si="30"/>
        <v>0</v>
      </c>
      <c r="Q98" s="340">
        <f t="shared" si="30"/>
        <v>0</v>
      </c>
    </row>
    <row r="99" spans="1:18" s="16" customFormat="1" outlineLevel="2" x14ac:dyDescent="0.25">
      <c r="A99" s="264" t="s">
        <v>48</v>
      </c>
      <c r="B99" s="260" t="s">
        <v>91</v>
      </c>
      <c r="C99" s="234">
        <f>ROUND('1.Статистика'!N60,3)</f>
        <v>0</v>
      </c>
      <c r="D99" s="244">
        <f>ROUND('1.Статистика'!O60,3)</f>
        <v>0</v>
      </c>
      <c r="E99" s="244">
        <f>ROUND('1.Статистика'!P60,3)</f>
        <v>0</v>
      </c>
      <c r="F99" s="245">
        <f>ROUND('1.Статистика'!Q60,3)</f>
        <v>0</v>
      </c>
      <c r="G99" s="404">
        <f>ROUND(SUM(C99:F99),3)</f>
        <v>0</v>
      </c>
      <c r="H99" s="234">
        <f>ROUND(C98,3)</f>
        <v>0</v>
      </c>
      <c r="I99" s="244">
        <f>ROUND(D98,3)</f>
        <v>0</v>
      </c>
      <c r="J99" s="244">
        <f>ROUND(E98,3)</f>
        <v>0</v>
      </c>
      <c r="K99" s="245">
        <f>ROUND(F98,3)</f>
        <v>0</v>
      </c>
      <c r="L99" s="404">
        <f>ROUND(SUM(H99:K99),3)</f>
        <v>0</v>
      </c>
      <c r="M99" s="234">
        <f>ROUND(H98,3)</f>
        <v>0</v>
      </c>
      <c r="N99" s="244">
        <f>ROUND(I98,3)</f>
        <v>0</v>
      </c>
      <c r="O99" s="244">
        <f>ROUND(J98,3)</f>
        <v>0</v>
      </c>
      <c r="P99" s="245">
        <f>ROUND(K98,3)</f>
        <v>0</v>
      </c>
      <c r="Q99" s="404">
        <f>ROUND(SUM(M99:P99),3)</f>
        <v>0</v>
      </c>
    </row>
    <row r="100" spans="1:18" s="16" customFormat="1" outlineLevel="2" x14ac:dyDescent="0.25">
      <c r="A100" s="264" t="s">
        <v>49</v>
      </c>
      <c r="B100" s="260" t="s">
        <v>91</v>
      </c>
      <c r="C100" s="594"/>
      <c r="D100" s="597"/>
      <c r="E100" s="597"/>
      <c r="F100" s="599"/>
      <c r="G100" s="404">
        <f>ROUND(SUM(C100:F100),3)</f>
        <v>0</v>
      </c>
      <c r="H100" s="594"/>
      <c r="I100" s="597"/>
      <c r="J100" s="597"/>
      <c r="K100" s="599"/>
      <c r="L100" s="404">
        <f>ROUND(SUM(H100:K100),3)</f>
        <v>0</v>
      </c>
      <c r="M100" s="594"/>
      <c r="N100" s="597"/>
      <c r="O100" s="597"/>
      <c r="P100" s="599"/>
      <c r="Q100" s="404">
        <f>ROUND(SUM(M100:P100),3)</f>
        <v>0</v>
      </c>
    </row>
    <row r="101" spans="1:18" s="3" customFormat="1" ht="15" customHeight="1" x14ac:dyDescent="0.25">
      <c r="A101" s="403" t="s">
        <v>46</v>
      </c>
      <c r="B101" s="411" t="s">
        <v>91</v>
      </c>
      <c r="C101" s="385">
        <f t="shared" ref="C101:Q101" si="31">ROUND(C53+C79+C88+C66,3)</f>
        <v>5.4740000000000002</v>
      </c>
      <c r="D101" s="386">
        <f t="shared" si="31"/>
        <v>5.415</v>
      </c>
      <c r="E101" s="386">
        <f t="shared" si="31"/>
        <v>5.5039999999999996</v>
      </c>
      <c r="F101" s="387">
        <f t="shared" si="31"/>
        <v>5.4539999999999997</v>
      </c>
      <c r="G101" s="246">
        <f t="shared" si="31"/>
        <v>21.847000000000001</v>
      </c>
      <c r="H101" s="385">
        <f t="shared" si="31"/>
        <v>5.4740000000000002</v>
      </c>
      <c r="I101" s="386">
        <f t="shared" si="31"/>
        <v>5.415</v>
      </c>
      <c r="J101" s="386">
        <f t="shared" si="31"/>
        <v>5.5039999999999996</v>
      </c>
      <c r="K101" s="390">
        <f t="shared" si="31"/>
        <v>5.4539999999999997</v>
      </c>
      <c r="L101" s="246">
        <f t="shared" si="31"/>
        <v>21.847000000000001</v>
      </c>
      <c r="M101" s="386">
        <f t="shared" si="31"/>
        <v>5.4740000000000002</v>
      </c>
      <c r="N101" s="386">
        <f t="shared" si="31"/>
        <v>5.415</v>
      </c>
      <c r="O101" s="386">
        <f t="shared" si="31"/>
        <v>5.5039999999999996</v>
      </c>
      <c r="P101" s="390">
        <f t="shared" si="31"/>
        <v>5.4539999999999997</v>
      </c>
      <c r="Q101" s="246">
        <f t="shared" si="31"/>
        <v>21.847000000000001</v>
      </c>
    </row>
    <row r="102" spans="1:18" ht="15" customHeight="1" outlineLevel="1" x14ac:dyDescent="0.25">
      <c r="A102" s="266" t="s">
        <v>86</v>
      </c>
      <c r="B102" s="259" t="s">
        <v>91</v>
      </c>
      <c r="C102" s="230">
        <f t="shared" ref="C102:Q102" si="32">ROUND(C54+C89+C80+C67,3)</f>
        <v>5.4740000000000002</v>
      </c>
      <c r="D102" s="231">
        <f t="shared" si="32"/>
        <v>5.415</v>
      </c>
      <c r="E102" s="231">
        <f t="shared" si="32"/>
        <v>5.5039999999999996</v>
      </c>
      <c r="F102" s="232">
        <f t="shared" si="32"/>
        <v>5.4539999999999997</v>
      </c>
      <c r="G102" s="340">
        <f t="shared" si="32"/>
        <v>21.847000000000001</v>
      </c>
      <c r="H102" s="230">
        <f t="shared" si="32"/>
        <v>5.4740000000000002</v>
      </c>
      <c r="I102" s="231">
        <f t="shared" si="32"/>
        <v>5.415</v>
      </c>
      <c r="J102" s="231">
        <f t="shared" si="32"/>
        <v>5.5039999999999996</v>
      </c>
      <c r="K102" s="233">
        <f t="shared" si="32"/>
        <v>5.4539999999999997</v>
      </c>
      <c r="L102" s="340">
        <f t="shared" si="32"/>
        <v>21.847000000000001</v>
      </c>
      <c r="M102" s="231">
        <f t="shared" si="32"/>
        <v>5.4740000000000002</v>
      </c>
      <c r="N102" s="231">
        <f t="shared" si="32"/>
        <v>5.415</v>
      </c>
      <c r="O102" s="231">
        <f t="shared" si="32"/>
        <v>5.5039999999999996</v>
      </c>
      <c r="P102" s="233">
        <f t="shared" si="32"/>
        <v>5.4539999999999997</v>
      </c>
      <c r="Q102" s="340">
        <f t="shared" si="32"/>
        <v>21.847000000000001</v>
      </c>
    </row>
    <row r="103" spans="1:18" ht="15" customHeight="1" outlineLevel="1" x14ac:dyDescent="0.25">
      <c r="A103" s="266" t="s">
        <v>87</v>
      </c>
      <c r="B103" s="259" t="s">
        <v>91</v>
      </c>
      <c r="C103" s="230">
        <f t="shared" ref="C103:Q103" si="33">ROUND(C57+C92+C82+C70,3)</f>
        <v>0</v>
      </c>
      <c r="D103" s="231">
        <f t="shared" si="33"/>
        <v>0</v>
      </c>
      <c r="E103" s="231">
        <f t="shared" si="33"/>
        <v>0</v>
      </c>
      <c r="F103" s="232">
        <f t="shared" si="33"/>
        <v>0</v>
      </c>
      <c r="G103" s="340">
        <f t="shared" si="33"/>
        <v>0</v>
      </c>
      <c r="H103" s="230">
        <f t="shared" si="33"/>
        <v>0</v>
      </c>
      <c r="I103" s="231">
        <f t="shared" si="33"/>
        <v>0</v>
      </c>
      <c r="J103" s="231">
        <f t="shared" si="33"/>
        <v>0</v>
      </c>
      <c r="K103" s="233">
        <f t="shared" si="33"/>
        <v>0</v>
      </c>
      <c r="L103" s="340">
        <f t="shared" si="33"/>
        <v>0</v>
      </c>
      <c r="M103" s="231">
        <f t="shared" si="33"/>
        <v>0</v>
      </c>
      <c r="N103" s="231">
        <f t="shared" si="33"/>
        <v>0</v>
      </c>
      <c r="O103" s="231">
        <f t="shared" si="33"/>
        <v>0</v>
      </c>
      <c r="P103" s="233">
        <f t="shared" si="33"/>
        <v>0</v>
      </c>
      <c r="Q103" s="340">
        <f t="shared" si="33"/>
        <v>0</v>
      </c>
    </row>
    <row r="104" spans="1:18" ht="15" customHeight="1" outlineLevel="1" x14ac:dyDescent="0.25">
      <c r="A104" s="266" t="s">
        <v>88</v>
      </c>
      <c r="B104" s="259" t="s">
        <v>91</v>
      </c>
      <c r="C104" s="230">
        <f t="shared" ref="C104:Q104" si="34">ROUND(C60+C95+C84+C73,3)</f>
        <v>0</v>
      </c>
      <c r="D104" s="231">
        <f t="shared" si="34"/>
        <v>0</v>
      </c>
      <c r="E104" s="231">
        <f t="shared" si="34"/>
        <v>0</v>
      </c>
      <c r="F104" s="232">
        <f t="shared" si="34"/>
        <v>0</v>
      </c>
      <c r="G104" s="340">
        <f t="shared" si="34"/>
        <v>0</v>
      </c>
      <c r="H104" s="230">
        <f t="shared" si="34"/>
        <v>0</v>
      </c>
      <c r="I104" s="231">
        <f t="shared" si="34"/>
        <v>0</v>
      </c>
      <c r="J104" s="231">
        <f t="shared" si="34"/>
        <v>0</v>
      </c>
      <c r="K104" s="233">
        <f t="shared" si="34"/>
        <v>0</v>
      </c>
      <c r="L104" s="340">
        <f t="shared" si="34"/>
        <v>0</v>
      </c>
      <c r="M104" s="231">
        <f t="shared" si="34"/>
        <v>0</v>
      </c>
      <c r="N104" s="231">
        <f t="shared" si="34"/>
        <v>0</v>
      </c>
      <c r="O104" s="231">
        <f t="shared" si="34"/>
        <v>0</v>
      </c>
      <c r="P104" s="233">
        <f t="shared" si="34"/>
        <v>0</v>
      </c>
      <c r="Q104" s="340">
        <f t="shared" si="34"/>
        <v>0</v>
      </c>
    </row>
    <row r="105" spans="1:18" ht="15" customHeight="1" outlineLevel="1" x14ac:dyDescent="0.25">
      <c r="A105" s="266" t="s">
        <v>94</v>
      </c>
      <c r="B105" s="259" t="s">
        <v>91</v>
      </c>
      <c r="C105" s="230">
        <f t="shared" ref="C105:Q105" si="35">ROUND(C63+C98+C86+C76,3)</f>
        <v>0</v>
      </c>
      <c r="D105" s="231">
        <f t="shared" si="35"/>
        <v>0</v>
      </c>
      <c r="E105" s="231">
        <f t="shared" si="35"/>
        <v>0</v>
      </c>
      <c r="F105" s="232">
        <f t="shared" si="35"/>
        <v>0</v>
      </c>
      <c r="G105" s="340">
        <f t="shared" si="35"/>
        <v>0</v>
      </c>
      <c r="H105" s="230">
        <f t="shared" si="35"/>
        <v>0</v>
      </c>
      <c r="I105" s="231">
        <f t="shared" si="35"/>
        <v>0</v>
      </c>
      <c r="J105" s="231">
        <f t="shared" si="35"/>
        <v>0</v>
      </c>
      <c r="K105" s="233">
        <f t="shared" si="35"/>
        <v>0</v>
      </c>
      <c r="L105" s="340">
        <f t="shared" si="35"/>
        <v>0</v>
      </c>
      <c r="M105" s="231">
        <f t="shared" si="35"/>
        <v>0</v>
      </c>
      <c r="N105" s="231">
        <f t="shared" si="35"/>
        <v>0</v>
      </c>
      <c r="O105" s="231">
        <f t="shared" si="35"/>
        <v>0</v>
      </c>
      <c r="P105" s="233">
        <f t="shared" si="35"/>
        <v>0</v>
      </c>
      <c r="Q105" s="340">
        <f t="shared" si="35"/>
        <v>0</v>
      </c>
    </row>
    <row r="106" spans="1:18" x14ac:dyDescent="0.25">
      <c r="A106" s="403" t="s">
        <v>50</v>
      </c>
      <c r="B106" s="411" t="s">
        <v>91</v>
      </c>
      <c r="C106" s="385">
        <f t="shared" ref="C106:Q106" si="36">ROUND(C107+C108+C109+C110,3)</f>
        <v>2.052</v>
      </c>
      <c r="D106" s="386">
        <f t="shared" si="36"/>
        <v>2.0569999999999999</v>
      </c>
      <c r="E106" s="386">
        <f t="shared" si="36"/>
        <v>2.113</v>
      </c>
      <c r="F106" s="387">
        <f t="shared" si="36"/>
        <v>2.1389999999999998</v>
      </c>
      <c r="G106" s="246">
        <f t="shared" si="36"/>
        <v>2.1389999999999998</v>
      </c>
      <c r="H106" s="385">
        <f t="shared" si="36"/>
        <v>2.06</v>
      </c>
      <c r="I106" s="386">
        <f t="shared" si="36"/>
        <v>2.0649999999999999</v>
      </c>
      <c r="J106" s="386">
        <f t="shared" si="36"/>
        <v>2.121</v>
      </c>
      <c r="K106" s="390">
        <f t="shared" si="36"/>
        <v>2.1469999999999998</v>
      </c>
      <c r="L106" s="246">
        <f t="shared" si="36"/>
        <v>2.1469999999999998</v>
      </c>
      <c r="M106" s="386">
        <f t="shared" si="36"/>
        <v>2.0680000000000001</v>
      </c>
      <c r="N106" s="386">
        <f t="shared" si="36"/>
        <v>2.073</v>
      </c>
      <c r="O106" s="386">
        <f t="shared" si="36"/>
        <v>2.129</v>
      </c>
      <c r="P106" s="390">
        <f t="shared" si="36"/>
        <v>2.1549999999999998</v>
      </c>
      <c r="Q106" s="246">
        <f t="shared" si="36"/>
        <v>2.1549999999999998</v>
      </c>
    </row>
    <row r="107" spans="1:18" ht="15" customHeight="1" outlineLevel="1" x14ac:dyDescent="0.25">
      <c r="A107" s="266" t="s">
        <v>86</v>
      </c>
      <c r="B107" s="259" t="s">
        <v>91</v>
      </c>
      <c r="C107" s="230">
        <f t="shared" ref="C107:Q107" si="37">ROUND(C49-C102,3)</f>
        <v>2.052</v>
      </c>
      <c r="D107" s="241">
        <f t="shared" si="37"/>
        <v>2.0569999999999999</v>
      </c>
      <c r="E107" s="241">
        <f t="shared" si="37"/>
        <v>2.113</v>
      </c>
      <c r="F107" s="242">
        <f t="shared" si="37"/>
        <v>2.1389999999999998</v>
      </c>
      <c r="G107" s="340">
        <f t="shared" si="37"/>
        <v>2.1389999999999998</v>
      </c>
      <c r="H107" s="230">
        <f t="shared" si="37"/>
        <v>2.06</v>
      </c>
      <c r="I107" s="241">
        <f t="shared" si="37"/>
        <v>2.0649999999999999</v>
      </c>
      <c r="J107" s="241">
        <f t="shared" si="37"/>
        <v>2.121</v>
      </c>
      <c r="K107" s="243">
        <f t="shared" si="37"/>
        <v>2.1469999999999998</v>
      </c>
      <c r="L107" s="340">
        <f t="shared" si="37"/>
        <v>2.1469999999999998</v>
      </c>
      <c r="M107" s="231">
        <f t="shared" si="37"/>
        <v>2.0680000000000001</v>
      </c>
      <c r="N107" s="241">
        <f t="shared" si="37"/>
        <v>2.073</v>
      </c>
      <c r="O107" s="241">
        <f t="shared" si="37"/>
        <v>2.129</v>
      </c>
      <c r="P107" s="243">
        <f t="shared" si="37"/>
        <v>2.1549999999999998</v>
      </c>
      <c r="Q107" s="340">
        <f t="shared" si="37"/>
        <v>2.1549999999999998</v>
      </c>
      <c r="R107" s="2"/>
    </row>
    <row r="108" spans="1:18" ht="15" customHeight="1" outlineLevel="1" x14ac:dyDescent="0.25">
      <c r="A108" s="266" t="s">
        <v>87</v>
      </c>
      <c r="B108" s="259" t="s">
        <v>91</v>
      </c>
      <c r="C108" s="230">
        <f t="shared" ref="C108:Q108" si="38">ROUND(C50-C103,3)</f>
        <v>0</v>
      </c>
      <c r="D108" s="241">
        <f t="shared" si="38"/>
        <v>0</v>
      </c>
      <c r="E108" s="241">
        <f t="shared" si="38"/>
        <v>0</v>
      </c>
      <c r="F108" s="242">
        <f t="shared" si="38"/>
        <v>0</v>
      </c>
      <c r="G108" s="340">
        <f t="shared" si="38"/>
        <v>0</v>
      </c>
      <c r="H108" s="230">
        <f t="shared" si="38"/>
        <v>0</v>
      </c>
      <c r="I108" s="241">
        <f t="shared" si="38"/>
        <v>0</v>
      </c>
      <c r="J108" s="241">
        <f t="shared" si="38"/>
        <v>0</v>
      </c>
      <c r="K108" s="243">
        <f t="shared" si="38"/>
        <v>0</v>
      </c>
      <c r="L108" s="340">
        <f t="shared" si="38"/>
        <v>0</v>
      </c>
      <c r="M108" s="231">
        <f t="shared" si="38"/>
        <v>0</v>
      </c>
      <c r="N108" s="241">
        <f t="shared" si="38"/>
        <v>0</v>
      </c>
      <c r="O108" s="241">
        <f t="shared" si="38"/>
        <v>0</v>
      </c>
      <c r="P108" s="243">
        <f t="shared" si="38"/>
        <v>0</v>
      </c>
      <c r="Q108" s="340">
        <f t="shared" si="38"/>
        <v>0</v>
      </c>
      <c r="R108" s="2"/>
    </row>
    <row r="109" spans="1:18" ht="15" customHeight="1" outlineLevel="1" x14ac:dyDescent="0.25">
      <c r="A109" s="267" t="s">
        <v>88</v>
      </c>
      <c r="B109" s="259" t="s">
        <v>91</v>
      </c>
      <c r="C109" s="230">
        <f t="shared" ref="C109:Q109" si="39">ROUND(C51-C104,3)</f>
        <v>0</v>
      </c>
      <c r="D109" s="241">
        <f t="shared" si="39"/>
        <v>0</v>
      </c>
      <c r="E109" s="241">
        <f t="shared" si="39"/>
        <v>0</v>
      </c>
      <c r="F109" s="242">
        <f t="shared" si="39"/>
        <v>0</v>
      </c>
      <c r="G109" s="340">
        <f t="shared" si="39"/>
        <v>0</v>
      </c>
      <c r="H109" s="230">
        <f t="shared" si="39"/>
        <v>0</v>
      </c>
      <c r="I109" s="241">
        <f t="shared" si="39"/>
        <v>0</v>
      </c>
      <c r="J109" s="241">
        <f t="shared" si="39"/>
        <v>0</v>
      </c>
      <c r="K109" s="243">
        <f t="shared" si="39"/>
        <v>0</v>
      </c>
      <c r="L109" s="340">
        <f t="shared" si="39"/>
        <v>0</v>
      </c>
      <c r="M109" s="231">
        <f t="shared" si="39"/>
        <v>0</v>
      </c>
      <c r="N109" s="241">
        <f t="shared" si="39"/>
        <v>0</v>
      </c>
      <c r="O109" s="241">
        <f t="shared" si="39"/>
        <v>0</v>
      </c>
      <c r="P109" s="243">
        <f t="shared" si="39"/>
        <v>0</v>
      </c>
      <c r="Q109" s="340">
        <f t="shared" si="39"/>
        <v>0</v>
      </c>
      <c r="R109" s="2"/>
    </row>
    <row r="110" spans="1:18" ht="15" customHeight="1" outlineLevel="1" thickBot="1" x14ac:dyDescent="0.3">
      <c r="A110" s="268" t="s">
        <v>94</v>
      </c>
      <c r="B110" s="24" t="s">
        <v>91</v>
      </c>
      <c r="C110" s="253">
        <f t="shared" ref="C110:Q110" si="40">ROUND(C52-C105,3)</f>
        <v>0</v>
      </c>
      <c r="D110" s="254">
        <f t="shared" si="40"/>
        <v>0</v>
      </c>
      <c r="E110" s="254">
        <f t="shared" si="40"/>
        <v>0</v>
      </c>
      <c r="F110" s="255">
        <f t="shared" si="40"/>
        <v>0</v>
      </c>
      <c r="G110" s="343">
        <f t="shared" si="40"/>
        <v>0</v>
      </c>
      <c r="H110" s="253">
        <f t="shared" si="40"/>
        <v>0</v>
      </c>
      <c r="I110" s="254">
        <f t="shared" si="40"/>
        <v>0</v>
      </c>
      <c r="J110" s="254">
        <f t="shared" si="40"/>
        <v>0</v>
      </c>
      <c r="K110" s="257">
        <f t="shared" si="40"/>
        <v>0</v>
      </c>
      <c r="L110" s="343">
        <f t="shared" si="40"/>
        <v>0</v>
      </c>
      <c r="M110" s="256">
        <f t="shared" si="40"/>
        <v>0</v>
      </c>
      <c r="N110" s="254">
        <f t="shared" si="40"/>
        <v>0</v>
      </c>
      <c r="O110" s="254">
        <f t="shared" si="40"/>
        <v>0</v>
      </c>
      <c r="P110" s="257">
        <f t="shared" si="40"/>
        <v>0</v>
      </c>
      <c r="Q110" s="343">
        <f t="shared" si="40"/>
        <v>0</v>
      </c>
      <c r="R110" s="2"/>
    </row>
    <row r="111" spans="1:18" collapsed="1" x14ac:dyDescent="0.25">
      <c r="C111" s="101"/>
      <c r="D111" s="101"/>
      <c r="E111" s="101"/>
      <c r="F111" s="101"/>
      <c r="G111" s="101"/>
      <c r="H111" s="210"/>
      <c r="I111" s="210"/>
      <c r="J111" s="210"/>
      <c r="K111" s="210"/>
      <c r="L111" s="210"/>
      <c r="M111" s="101"/>
      <c r="N111" s="101"/>
      <c r="O111" s="101"/>
      <c r="P111" s="101"/>
      <c r="Q111" s="101"/>
    </row>
    <row r="112" spans="1:18" x14ac:dyDescent="0.25">
      <c r="A112" s="77" t="s">
        <v>79</v>
      </c>
      <c r="C112" s="101"/>
      <c r="D112" s="101"/>
      <c r="E112" s="101"/>
      <c r="F112" s="101"/>
      <c r="G112" s="101"/>
      <c r="H112" s="210"/>
      <c r="I112" s="210"/>
      <c r="J112" s="210"/>
      <c r="K112" s="210"/>
      <c r="L112" s="210"/>
      <c r="M112" s="101"/>
      <c r="N112" s="101"/>
      <c r="O112" s="101"/>
      <c r="P112" s="101"/>
      <c r="Q112" s="101"/>
    </row>
    <row r="113" spans="1:17" ht="15" customHeight="1" x14ac:dyDescent="0.25">
      <c r="A113" s="49" t="s">
        <v>86</v>
      </c>
      <c r="C113" s="412">
        <f t="shared" ref="C113:Q113" si="41">ROUND(C49-C102-C107,3)</f>
        <v>0</v>
      </c>
      <c r="D113" s="412">
        <f t="shared" si="41"/>
        <v>0</v>
      </c>
      <c r="E113" s="412">
        <f t="shared" si="41"/>
        <v>0</v>
      </c>
      <c r="F113" s="412">
        <f t="shared" si="41"/>
        <v>0</v>
      </c>
      <c r="G113" s="413">
        <f t="shared" si="41"/>
        <v>0</v>
      </c>
      <c r="H113" s="414">
        <f t="shared" si="41"/>
        <v>0</v>
      </c>
      <c r="I113" s="414">
        <f t="shared" si="41"/>
        <v>0</v>
      </c>
      <c r="J113" s="414">
        <f t="shared" si="41"/>
        <v>0</v>
      </c>
      <c r="K113" s="414">
        <f t="shared" si="41"/>
        <v>0</v>
      </c>
      <c r="L113" s="415">
        <f t="shared" si="41"/>
        <v>0</v>
      </c>
      <c r="M113" s="412">
        <f t="shared" si="41"/>
        <v>0</v>
      </c>
      <c r="N113" s="412">
        <f t="shared" si="41"/>
        <v>0</v>
      </c>
      <c r="O113" s="412">
        <f t="shared" si="41"/>
        <v>0</v>
      </c>
      <c r="P113" s="412">
        <f t="shared" si="41"/>
        <v>0</v>
      </c>
      <c r="Q113" s="413">
        <f t="shared" si="41"/>
        <v>0</v>
      </c>
    </row>
    <row r="114" spans="1:17" ht="15" customHeight="1" x14ac:dyDescent="0.25">
      <c r="A114" s="49" t="s">
        <v>87</v>
      </c>
      <c r="C114" s="412">
        <f t="shared" ref="C114:Q114" si="42">ROUND(C50-C103-C108,3)</f>
        <v>0</v>
      </c>
      <c r="D114" s="412">
        <f t="shared" si="42"/>
        <v>0</v>
      </c>
      <c r="E114" s="412">
        <f t="shared" si="42"/>
        <v>0</v>
      </c>
      <c r="F114" s="412">
        <f t="shared" si="42"/>
        <v>0</v>
      </c>
      <c r="G114" s="413">
        <f t="shared" si="42"/>
        <v>0</v>
      </c>
      <c r="H114" s="412">
        <f t="shared" si="42"/>
        <v>0</v>
      </c>
      <c r="I114" s="412">
        <f t="shared" si="42"/>
        <v>0</v>
      </c>
      <c r="J114" s="412">
        <f t="shared" si="42"/>
        <v>0</v>
      </c>
      <c r="K114" s="412">
        <f t="shared" si="42"/>
        <v>0</v>
      </c>
      <c r="L114" s="413">
        <f t="shared" si="42"/>
        <v>0</v>
      </c>
      <c r="M114" s="412">
        <f t="shared" si="42"/>
        <v>0</v>
      </c>
      <c r="N114" s="412">
        <f t="shared" si="42"/>
        <v>0</v>
      </c>
      <c r="O114" s="412">
        <f t="shared" si="42"/>
        <v>0</v>
      </c>
      <c r="P114" s="412">
        <f t="shared" si="42"/>
        <v>0</v>
      </c>
      <c r="Q114" s="413">
        <f t="shared" si="42"/>
        <v>0</v>
      </c>
    </row>
    <row r="115" spans="1:17" ht="15" customHeight="1" x14ac:dyDescent="0.25">
      <c r="A115" s="49" t="s">
        <v>88</v>
      </c>
      <c r="C115" s="412">
        <f t="shared" ref="C115:Q115" si="43">ROUND(C51-C104-C109,3)</f>
        <v>0</v>
      </c>
      <c r="D115" s="412">
        <f t="shared" si="43"/>
        <v>0</v>
      </c>
      <c r="E115" s="412">
        <f t="shared" si="43"/>
        <v>0</v>
      </c>
      <c r="F115" s="412">
        <f t="shared" si="43"/>
        <v>0</v>
      </c>
      <c r="G115" s="413">
        <f t="shared" si="43"/>
        <v>0</v>
      </c>
      <c r="H115" s="412">
        <f t="shared" si="43"/>
        <v>0</v>
      </c>
      <c r="I115" s="412">
        <f t="shared" si="43"/>
        <v>0</v>
      </c>
      <c r="J115" s="412">
        <f t="shared" si="43"/>
        <v>0</v>
      </c>
      <c r="K115" s="412">
        <f t="shared" si="43"/>
        <v>0</v>
      </c>
      <c r="L115" s="413">
        <f t="shared" si="43"/>
        <v>0</v>
      </c>
      <c r="M115" s="412">
        <f t="shared" si="43"/>
        <v>0</v>
      </c>
      <c r="N115" s="412">
        <f t="shared" si="43"/>
        <v>0</v>
      </c>
      <c r="O115" s="412">
        <f t="shared" si="43"/>
        <v>0</v>
      </c>
      <c r="P115" s="412">
        <f t="shared" si="43"/>
        <v>0</v>
      </c>
      <c r="Q115" s="413">
        <f t="shared" si="43"/>
        <v>0</v>
      </c>
    </row>
    <row r="116" spans="1:17" x14ac:dyDescent="0.25">
      <c r="A116" s="49" t="s">
        <v>94</v>
      </c>
      <c r="C116" s="412">
        <f t="shared" ref="C116:Q116" si="44">ROUND(C52-C105-C110,3)</f>
        <v>0</v>
      </c>
      <c r="D116" s="412">
        <f t="shared" si="44"/>
        <v>0</v>
      </c>
      <c r="E116" s="412">
        <f t="shared" si="44"/>
        <v>0</v>
      </c>
      <c r="F116" s="412">
        <f t="shared" si="44"/>
        <v>0</v>
      </c>
      <c r="G116" s="413">
        <f t="shared" si="44"/>
        <v>0</v>
      </c>
      <c r="H116" s="412">
        <f t="shared" si="44"/>
        <v>0</v>
      </c>
      <c r="I116" s="412">
        <f t="shared" si="44"/>
        <v>0</v>
      </c>
      <c r="J116" s="412">
        <f t="shared" si="44"/>
        <v>0</v>
      </c>
      <c r="K116" s="412">
        <f t="shared" si="44"/>
        <v>0</v>
      </c>
      <c r="L116" s="413">
        <f t="shared" si="44"/>
        <v>0</v>
      </c>
      <c r="M116" s="412">
        <f t="shared" si="44"/>
        <v>0</v>
      </c>
      <c r="N116" s="412">
        <f t="shared" si="44"/>
        <v>0</v>
      </c>
      <c r="O116" s="412">
        <f t="shared" si="44"/>
        <v>0</v>
      </c>
      <c r="P116" s="412">
        <f t="shared" si="44"/>
        <v>0</v>
      </c>
      <c r="Q116" s="413">
        <f t="shared" si="44"/>
        <v>0</v>
      </c>
    </row>
    <row r="117" spans="1:17" x14ac:dyDescent="0.25">
      <c r="A117" s="77" t="s">
        <v>51</v>
      </c>
      <c r="C117" s="416"/>
      <c r="D117" s="416"/>
      <c r="E117" s="416"/>
      <c r="F117" s="416"/>
      <c r="G117" s="417"/>
      <c r="H117" s="416"/>
      <c r="I117" s="416"/>
      <c r="J117" s="416"/>
      <c r="K117" s="416"/>
      <c r="L117" s="417"/>
      <c r="M117" s="416"/>
      <c r="N117" s="416"/>
      <c r="O117" s="416"/>
      <c r="P117" s="416"/>
      <c r="Q117" s="417"/>
    </row>
    <row r="118" spans="1:17" x14ac:dyDescent="0.25">
      <c r="A118" s="49" t="s">
        <v>86</v>
      </c>
      <c r="C118" s="412">
        <f t="shared" ref="C118:Q118" si="45">ROUND(C10+C15+C36-C54-C80-C89-C67-C107,3)</f>
        <v>0</v>
      </c>
      <c r="D118" s="412">
        <f t="shared" si="45"/>
        <v>0</v>
      </c>
      <c r="E118" s="412">
        <f t="shared" si="45"/>
        <v>0</v>
      </c>
      <c r="F118" s="412">
        <f t="shared" si="45"/>
        <v>0</v>
      </c>
      <c r="G118" s="413">
        <f t="shared" si="45"/>
        <v>0</v>
      </c>
      <c r="H118" s="412">
        <f t="shared" si="45"/>
        <v>0</v>
      </c>
      <c r="I118" s="412">
        <f t="shared" si="45"/>
        <v>0</v>
      </c>
      <c r="J118" s="412">
        <f t="shared" si="45"/>
        <v>0</v>
      </c>
      <c r="K118" s="412">
        <f t="shared" si="45"/>
        <v>0</v>
      </c>
      <c r="L118" s="413">
        <f t="shared" si="45"/>
        <v>0</v>
      </c>
      <c r="M118" s="412">
        <f t="shared" si="45"/>
        <v>0</v>
      </c>
      <c r="N118" s="412">
        <f t="shared" si="45"/>
        <v>0</v>
      </c>
      <c r="O118" s="412">
        <f t="shared" si="45"/>
        <v>0</v>
      </c>
      <c r="P118" s="412">
        <f t="shared" si="45"/>
        <v>0</v>
      </c>
      <c r="Q118" s="413">
        <f t="shared" si="45"/>
        <v>0</v>
      </c>
    </row>
    <row r="119" spans="1:17" x14ac:dyDescent="0.25">
      <c r="A119" s="49" t="s">
        <v>87</v>
      </c>
      <c r="C119" s="412">
        <f t="shared" ref="C119:Q119" si="46">ROUND(C11+C20+C39-C57-C82-C92-C70-C108,3)</f>
        <v>0</v>
      </c>
      <c r="D119" s="412">
        <f t="shared" si="46"/>
        <v>0</v>
      </c>
      <c r="E119" s="412">
        <f t="shared" si="46"/>
        <v>0</v>
      </c>
      <c r="F119" s="412">
        <f t="shared" si="46"/>
        <v>0</v>
      </c>
      <c r="G119" s="413">
        <f t="shared" si="46"/>
        <v>0</v>
      </c>
      <c r="H119" s="412">
        <f t="shared" si="46"/>
        <v>0</v>
      </c>
      <c r="I119" s="412">
        <f t="shared" si="46"/>
        <v>0</v>
      </c>
      <c r="J119" s="412">
        <f t="shared" si="46"/>
        <v>0</v>
      </c>
      <c r="K119" s="412">
        <f t="shared" si="46"/>
        <v>0</v>
      </c>
      <c r="L119" s="413">
        <f t="shared" si="46"/>
        <v>0</v>
      </c>
      <c r="M119" s="412">
        <f t="shared" si="46"/>
        <v>0</v>
      </c>
      <c r="N119" s="412">
        <f t="shared" si="46"/>
        <v>0</v>
      </c>
      <c r="O119" s="412">
        <f t="shared" si="46"/>
        <v>0</v>
      </c>
      <c r="P119" s="412">
        <f t="shared" si="46"/>
        <v>0</v>
      </c>
      <c r="Q119" s="413">
        <f t="shared" si="46"/>
        <v>0</v>
      </c>
    </row>
    <row r="120" spans="1:17" x14ac:dyDescent="0.25">
      <c r="A120" s="49" t="s">
        <v>88</v>
      </c>
      <c r="C120" s="412">
        <f t="shared" ref="C120:Q120" si="47">ROUND(C12+C25+C42-C60-C84-C95-C73-C109,3)</f>
        <v>0</v>
      </c>
      <c r="D120" s="412">
        <f t="shared" si="47"/>
        <v>0</v>
      </c>
      <c r="E120" s="412">
        <f t="shared" si="47"/>
        <v>0</v>
      </c>
      <c r="F120" s="412">
        <f t="shared" si="47"/>
        <v>0</v>
      </c>
      <c r="G120" s="413">
        <f t="shared" si="47"/>
        <v>0</v>
      </c>
      <c r="H120" s="412">
        <f t="shared" si="47"/>
        <v>0</v>
      </c>
      <c r="I120" s="412">
        <f t="shared" si="47"/>
        <v>0</v>
      </c>
      <c r="J120" s="412">
        <f t="shared" si="47"/>
        <v>0</v>
      </c>
      <c r="K120" s="412">
        <f t="shared" si="47"/>
        <v>0</v>
      </c>
      <c r="L120" s="413">
        <f t="shared" si="47"/>
        <v>0</v>
      </c>
      <c r="M120" s="412">
        <f t="shared" si="47"/>
        <v>0</v>
      </c>
      <c r="N120" s="412">
        <f t="shared" si="47"/>
        <v>0</v>
      </c>
      <c r="O120" s="412">
        <f t="shared" si="47"/>
        <v>0</v>
      </c>
      <c r="P120" s="412">
        <f t="shared" si="47"/>
        <v>0</v>
      </c>
      <c r="Q120" s="413">
        <f t="shared" si="47"/>
        <v>0</v>
      </c>
    </row>
    <row r="121" spans="1:17" ht="13.5" customHeight="1" x14ac:dyDescent="0.25">
      <c r="A121" s="49" t="s">
        <v>94</v>
      </c>
      <c r="C121" s="412">
        <f t="shared" ref="C121:Q121" si="48">ROUND(C13+C30+C45-C63-C86-C98-C76-C110,3)</f>
        <v>0</v>
      </c>
      <c r="D121" s="412">
        <f t="shared" si="48"/>
        <v>0</v>
      </c>
      <c r="E121" s="412">
        <f t="shared" si="48"/>
        <v>0</v>
      </c>
      <c r="F121" s="412">
        <f t="shared" si="48"/>
        <v>0</v>
      </c>
      <c r="G121" s="413">
        <f t="shared" si="48"/>
        <v>0</v>
      </c>
      <c r="H121" s="412">
        <f t="shared" si="48"/>
        <v>0</v>
      </c>
      <c r="I121" s="412">
        <f t="shared" si="48"/>
        <v>0</v>
      </c>
      <c r="J121" s="412">
        <f t="shared" si="48"/>
        <v>0</v>
      </c>
      <c r="K121" s="412">
        <f t="shared" si="48"/>
        <v>0</v>
      </c>
      <c r="L121" s="413">
        <f t="shared" si="48"/>
        <v>0</v>
      </c>
      <c r="M121" s="412">
        <f t="shared" si="48"/>
        <v>0</v>
      </c>
      <c r="N121" s="412">
        <f t="shared" si="48"/>
        <v>0</v>
      </c>
      <c r="O121" s="412">
        <f t="shared" si="48"/>
        <v>0</v>
      </c>
      <c r="P121" s="412">
        <f t="shared" si="48"/>
        <v>0</v>
      </c>
      <c r="Q121" s="413">
        <f t="shared" si="48"/>
        <v>0</v>
      </c>
    </row>
    <row r="122" spans="1:17" x14ac:dyDescent="0.25">
      <c r="A122" s="49"/>
      <c r="C122" s="416"/>
      <c r="D122" s="416"/>
      <c r="E122" s="416"/>
      <c r="F122" s="416"/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</row>
    <row r="123" spans="1:17" x14ac:dyDescent="0.25">
      <c r="A123" s="49"/>
      <c r="C123" s="216"/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</row>
    <row r="124" spans="1:17" x14ac:dyDescent="0.25">
      <c r="A124" s="49"/>
      <c r="C124" s="216"/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</row>
    <row r="125" spans="1:17" x14ac:dyDescent="0.25">
      <c r="A125" s="49"/>
      <c r="C125" s="216"/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</row>
    <row r="126" spans="1:17" x14ac:dyDescent="0.25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</row>
    <row r="127" spans="1:17" x14ac:dyDescent="0.25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1:17" x14ac:dyDescent="0.25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</row>
    <row r="129" spans="3:17" x14ac:dyDescent="0.25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spans="3:17" x14ac:dyDescent="0.25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</row>
    <row r="131" spans="3:17" x14ac:dyDescent="0.25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</row>
    <row r="132" spans="3:17" x14ac:dyDescent="0.25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</row>
    <row r="133" spans="3:17" x14ac:dyDescent="0.25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3:17" x14ac:dyDescent="0.25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</row>
    <row r="135" spans="3:17" x14ac:dyDescent="0.2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pans="3:17" x14ac:dyDescent="0.25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</row>
    <row r="137" spans="3:17" x14ac:dyDescent="0.25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</row>
    <row r="138" spans="3:17" x14ac:dyDescent="0.25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3:17" x14ac:dyDescent="0.25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</row>
    <row r="140" spans="3:17" x14ac:dyDescent="0.25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</row>
    <row r="141" spans="3:17" x14ac:dyDescent="0.25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</row>
    <row r="142" spans="3:17" x14ac:dyDescent="0.25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</row>
    <row r="143" spans="3:17" x14ac:dyDescent="0.25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spans="3:17" x14ac:dyDescent="0.25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</row>
    <row r="145" spans="3:17" x14ac:dyDescent="0.2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</row>
    <row r="146" spans="3:17" x14ac:dyDescent="0.25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3:17" x14ac:dyDescent="0.25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</row>
    <row r="148" spans="3:17" x14ac:dyDescent="0.25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</row>
    <row r="149" spans="3:17" x14ac:dyDescent="0.25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</row>
    <row r="150" spans="3:17" x14ac:dyDescent="0.25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</row>
    <row r="151" spans="3:17" x14ac:dyDescent="0.25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</row>
    <row r="152" spans="3:17" x14ac:dyDescent="0.25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</row>
    <row r="153" spans="3:17" x14ac:dyDescent="0.25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</row>
    <row r="154" spans="3:17" x14ac:dyDescent="0.25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250" spans="5:5" ht="15" customHeight="1" x14ac:dyDescent="0.25">
      <c r="E250" s="40">
        <f>E213-E117+'2. Прогноз. Без корректировки'!D250</f>
        <v>0</v>
      </c>
    </row>
  </sheetData>
  <sheetProtection algorithmName="SHA-512" hashValue="S2rfjA3nEc1kcKJw2Lk6nVhNpDYelIXgvcWvJMNAx1wNjKszValxFrcoGQ8GXlBjr9bgo4OEhXCLgUv7xT0Xcw==" saltValue="1i+8auCNCXLqXRoV42BBdA==" spinCount="100000" sheet="1" objects="1" scenarios="1"/>
  <dataConsolidate/>
  <mergeCells count="8">
    <mergeCell ref="H7:K7"/>
    <mergeCell ref="Q7:Q8"/>
    <mergeCell ref="M7:P7"/>
    <mergeCell ref="A7:A8"/>
    <mergeCell ref="B7:B8"/>
    <mergeCell ref="G7:G8"/>
    <mergeCell ref="C7:F7"/>
    <mergeCell ref="L7:L8"/>
  </mergeCells>
  <dataValidations count="7">
    <dataValidation type="decimal" operator="greaterThan" allowBlank="1" showInputMessage="1" showErrorMessage="1" sqref="Q88 G88 B3 Q74:Q78 L88 L86 L68:L78 G86 Q86 G64:G66 G68:G78 L48:L52 Q48:Q52 H58:K58 G55:G56 L55:L56 M55:P55 Q55:Q56 H61:K61 G48:G52 L64:L66 M61:P61 G58:G59 H64:K64 G61:G62 M58:P58 L58:L59 Q58:Q59 L61:L62 Q61:Q62 Q64:Q72 M64:P64">
      <formula1>-1000000000</formula1>
    </dataValidation>
    <dataValidation operator="greaterThan" allowBlank="1" showInputMessage="1" showErrorMessage="1" sqref="Q79 Q73 G79 L79"/>
    <dataValidation type="whole" operator="greaterThan" allowBlank="1" showInputMessage="1" showErrorMessage="1" sqref="M107:P108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Q36:Q47 L36:L47 G31:G34 L31:L34 G36:G47 Q16:Q19 L16:L19 G16:G19 G21:G24 Q21:Q24 L21:L24 L26:L29 G26:G29 Q26:Q29 Q31:Q34">
      <formula1>-1000000000</formula1>
    </dataValidation>
    <dataValidation type="decimal" operator="greaterThan" allowBlank="1" showInputMessage="1" showErrorMessage="1" sqref="D64:F100 D18:F52 D53:Q54 H18:K52 D63:Q63 D57:Q57 H65:K66 D60:Q60 M18:P52 D55:F56 D58:F59 D61:F62 H68:K100 H55:K56 H59:K59 H62:K62 M56:P56 M59:P59 M62:P62 M65:P100 C18:C100">
      <formula1>-10000000</formula1>
    </dataValidation>
    <dataValidation type="decimal" operator="greaterThan" allowBlank="1" showInputMessage="1" showErrorMessage="1" sqref="G67:L67">
      <formula1>-10000000000000</formula1>
    </dataValidation>
    <dataValidation type="decimal" allowBlank="1" showInputMessage="1" showErrorMessage="1" sqref="G81 L81 Q81 G83 L83 Q83 G85 L85 Q85 G87 L87 Q87">
      <formula1>-1000000000</formula1>
      <formula2>1000000000000000</formula2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outlinePr summaryBelow="0" summaryRight="0"/>
  </sheetPr>
  <dimension ref="A1:T245"/>
  <sheetViews>
    <sheetView showGridLines="0" zoomScaleNormal="100" workbookViewId="0">
      <pane xSplit="2" ySplit="8" topLeftCell="J90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5" outlineLevelRow="2" x14ac:dyDescent="0.25"/>
  <cols>
    <col min="1" max="1" width="61.85546875" style="15" customWidth="1"/>
    <col min="2" max="2" width="10.5703125" customWidth="1"/>
    <col min="3" max="17" width="13.85546875" style="40" customWidth="1"/>
    <col min="18" max="18" width="8.85546875" style="40"/>
    <col min="19" max="19" width="35.140625" customWidth="1"/>
    <col min="20" max="20" width="10.42578125" customWidth="1"/>
  </cols>
  <sheetData>
    <row r="1" spans="1:20" ht="15" customHeight="1" outlineLevel="1" x14ac:dyDescent="0.25">
      <c r="A1" s="21"/>
      <c r="B1" s="22" t="s">
        <v>10</v>
      </c>
      <c r="R1" s="39"/>
    </row>
    <row r="2" spans="1:20" ht="15" customHeight="1" outlineLevel="1" x14ac:dyDescent="0.25">
      <c r="A2" s="20" t="s">
        <v>9</v>
      </c>
      <c r="B2" s="18"/>
    </row>
    <row r="3" spans="1:20" ht="15" customHeight="1" outlineLevel="1" x14ac:dyDescent="0.25">
      <c r="A3" s="20" t="s">
        <v>54</v>
      </c>
      <c r="B3" s="188"/>
    </row>
    <row r="4" spans="1:20" ht="15" customHeight="1" outlineLevel="1" x14ac:dyDescent="0.25">
      <c r="A4" s="95"/>
      <c r="B4" s="96"/>
      <c r="C4" s="115"/>
    </row>
    <row r="5" spans="1:20" ht="15" customHeight="1" outlineLevel="1" x14ac:dyDescent="0.25">
      <c r="A5" s="95"/>
      <c r="B5" s="96"/>
      <c r="C5" s="115"/>
      <c r="E5" s="100"/>
      <c r="F5" s="100"/>
      <c r="L5" s="100"/>
    </row>
    <row r="6" spans="1:20" ht="15" customHeight="1" collapsed="1" thickBot="1" x14ac:dyDescent="0.3"/>
    <row r="7" spans="1:20" ht="15" customHeight="1" x14ac:dyDescent="0.25">
      <c r="A7" s="691" t="s">
        <v>15</v>
      </c>
      <c r="B7" s="693" t="s">
        <v>40</v>
      </c>
      <c r="C7" s="688" t="str">
        <f>YEAR(Test_date)&amp;" год"</f>
        <v>2021 год</v>
      </c>
      <c r="D7" s="679"/>
      <c r="E7" s="679"/>
      <c r="F7" s="680"/>
      <c r="G7" s="689" t="str">
        <f>C7</f>
        <v>2021 год</v>
      </c>
      <c r="H7" s="688" t="str">
        <f>(LEFT(C7,4)+1)&amp;" год"</f>
        <v>2022 год</v>
      </c>
      <c r="I7" s="679"/>
      <c r="J7" s="679"/>
      <c r="K7" s="680"/>
      <c r="L7" s="689" t="str">
        <f>H7</f>
        <v>2022 год</v>
      </c>
      <c r="M7" s="688" t="str">
        <f>(LEFT(H7,4)+1)&amp;" год"</f>
        <v>2023 год</v>
      </c>
      <c r="N7" s="679"/>
      <c r="O7" s="679"/>
      <c r="P7" s="680"/>
      <c r="Q7" s="689" t="str">
        <f>M7</f>
        <v>2023 год</v>
      </c>
      <c r="S7" s="11"/>
      <c r="T7" s="11"/>
    </row>
    <row r="8" spans="1:20" ht="15" customHeight="1" thickBot="1" x14ac:dyDescent="0.3">
      <c r="A8" s="692"/>
      <c r="B8" s="694"/>
      <c r="C8" s="605" t="s">
        <v>0</v>
      </c>
      <c r="D8" s="606" t="s">
        <v>1</v>
      </c>
      <c r="E8" s="606" t="s">
        <v>2</v>
      </c>
      <c r="F8" s="607" t="s">
        <v>3</v>
      </c>
      <c r="G8" s="690"/>
      <c r="H8" s="605" t="s">
        <v>0</v>
      </c>
      <c r="I8" s="606" t="s">
        <v>1</v>
      </c>
      <c r="J8" s="606" t="s">
        <v>2</v>
      </c>
      <c r="K8" s="607" t="s">
        <v>3</v>
      </c>
      <c r="L8" s="690"/>
      <c r="M8" s="605" t="s">
        <v>0</v>
      </c>
      <c r="N8" s="606" t="s">
        <v>1</v>
      </c>
      <c r="O8" s="606" t="s">
        <v>2</v>
      </c>
      <c r="P8" s="608" t="s">
        <v>3</v>
      </c>
      <c r="Q8" s="690"/>
      <c r="S8" s="11"/>
      <c r="T8" s="11"/>
    </row>
    <row r="9" spans="1:20" s="11" customFormat="1" ht="15" customHeight="1" x14ac:dyDescent="0.25">
      <c r="A9" s="452" t="s">
        <v>42</v>
      </c>
      <c r="B9" s="453" t="s">
        <v>91</v>
      </c>
      <c r="C9" s="454">
        <f t="shared" ref="C9:Q9" si="0">ROUND(C10+C11+C12+C13,3)</f>
        <v>2.1309999999999998</v>
      </c>
      <c r="D9" s="454">
        <f t="shared" si="0"/>
        <v>2.052</v>
      </c>
      <c r="E9" s="454">
        <f t="shared" si="0"/>
        <v>2.0569999999999999</v>
      </c>
      <c r="F9" s="455">
        <f t="shared" si="0"/>
        <v>2.113</v>
      </c>
      <c r="G9" s="456">
        <f t="shared" si="0"/>
        <v>2.1309999999999998</v>
      </c>
      <c r="H9" s="454">
        <f t="shared" si="0"/>
        <v>2.1389999999999998</v>
      </c>
      <c r="I9" s="454">
        <f t="shared" si="0"/>
        <v>2.06</v>
      </c>
      <c r="J9" s="454">
        <f t="shared" si="0"/>
        <v>2.0649999999999999</v>
      </c>
      <c r="K9" s="455">
        <f t="shared" si="0"/>
        <v>2.121</v>
      </c>
      <c r="L9" s="456">
        <f t="shared" si="0"/>
        <v>2.1389999999999998</v>
      </c>
      <c r="M9" s="454">
        <f t="shared" si="0"/>
        <v>2.1469999999999998</v>
      </c>
      <c r="N9" s="454">
        <f t="shared" si="0"/>
        <v>2.0680000000000001</v>
      </c>
      <c r="O9" s="454">
        <f t="shared" si="0"/>
        <v>2.073</v>
      </c>
      <c r="P9" s="457">
        <f t="shared" si="0"/>
        <v>2.129</v>
      </c>
      <c r="Q9" s="458">
        <f t="shared" si="0"/>
        <v>2.1469999999999998</v>
      </c>
      <c r="R9" s="116"/>
    </row>
    <row r="10" spans="1:20" s="15" customFormat="1" ht="15" customHeight="1" outlineLevel="1" x14ac:dyDescent="0.25">
      <c r="A10" s="459" t="s">
        <v>86</v>
      </c>
      <c r="B10" s="460" t="s">
        <v>91</v>
      </c>
      <c r="C10" s="461">
        <f>ROUND(G10,3)</f>
        <v>2.1309999999999998</v>
      </c>
      <c r="D10" s="462">
        <f t="shared" ref="D10:F13" si="1">ROUND(C107,3)</f>
        <v>2.052</v>
      </c>
      <c r="E10" s="462">
        <f t="shared" si="1"/>
        <v>2.0569999999999999</v>
      </c>
      <c r="F10" s="463">
        <f t="shared" si="1"/>
        <v>2.113</v>
      </c>
      <c r="G10" s="464">
        <f>ROUND('1.Статистика'!AK82,3)</f>
        <v>2.1309999999999998</v>
      </c>
      <c r="H10" s="465">
        <f>ROUND(L10,3)</f>
        <v>2.1389999999999998</v>
      </c>
      <c r="I10" s="466">
        <f t="shared" ref="I10:K13" si="2">ROUND(H107,3)</f>
        <v>2.06</v>
      </c>
      <c r="J10" s="466">
        <f t="shared" si="2"/>
        <v>2.0649999999999999</v>
      </c>
      <c r="K10" s="467">
        <f t="shared" si="2"/>
        <v>2.121</v>
      </c>
      <c r="L10" s="464">
        <f>ROUND(F107,3)</f>
        <v>2.1389999999999998</v>
      </c>
      <c r="M10" s="465">
        <f>ROUND(Q10,3)</f>
        <v>2.1469999999999998</v>
      </c>
      <c r="N10" s="466">
        <f t="shared" ref="N10:P13" si="3">ROUND(M107,3)</f>
        <v>2.0680000000000001</v>
      </c>
      <c r="O10" s="466">
        <f t="shared" si="3"/>
        <v>2.073</v>
      </c>
      <c r="P10" s="468">
        <f t="shared" si="3"/>
        <v>2.129</v>
      </c>
      <c r="Q10" s="469">
        <f>ROUND(K107,3)</f>
        <v>2.1469999999999998</v>
      </c>
      <c r="R10" s="117"/>
    </row>
    <row r="11" spans="1:20" s="15" customFormat="1" ht="15" customHeight="1" outlineLevel="1" x14ac:dyDescent="0.25">
      <c r="A11" s="459" t="s">
        <v>87</v>
      </c>
      <c r="B11" s="460" t="s">
        <v>91</v>
      </c>
      <c r="C11" s="461">
        <f>ROUND(G11,3)</f>
        <v>0</v>
      </c>
      <c r="D11" s="462">
        <f t="shared" si="1"/>
        <v>0</v>
      </c>
      <c r="E11" s="462">
        <f t="shared" si="1"/>
        <v>0</v>
      </c>
      <c r="F11" s="463">
        <f t="shared" si="1"/>
        <v>0</v>
      </c>
      <c r="G11" s="464">
        <f>ROUND('1.Статистика'!AK83,3)</f>
        <v>0</v>
      </c>
      <c r="H11" s="465">
        <f>ROUND(L11,3)</f>
        <v>0</v>
      </c>
      <c r="I11" s="466">
        <f t="shared" si="2"/>
        <v>0</v>
      </c>
      <c r="J11" s="466">
        <f t="shared" si="2"/>
        <v>0</v>
      </c>
      <c r="K11" s="467">
        <f t="shared" si="2"/>
        <v>0</v>
      </c>
      <c r="L11" s="464">
        <f>ROUND(F108,3)</f>
        <v>0</v>
      </c>
      <c r="M11" s="465">
        <f>ROUND(Q11,3)</f>
        <v>0</v>
      </c>
      <c r="N11" s="466">
        <f t="shared" si="3"/>
        <v>0</v>
      </c>
      <c r="O11" s="466">
        <f t="shared" si="3"/>
        <v>0</v>
      </c>
      <c r="P11" s="468">
        <f t="shared" si="3"/>
        <v>0</v>
      </c>
      <c r="Q11" s="469">
        <f>ROUND(K108,3)</f>
        <v>0</v>
      </c>
      <c r="R11" s="117"/>
    </row>
    <row r="12" spans="1:20" s="15" customFormat="1" ht="15" customHeight="1" outlineLevel="1" x14ac:dyDescent="0.25">
      <c r="A12" s="459" t="s">
        <v>88</v>
      </c>
      <c r="B12" s="460" t="s">
        <v>91</v>
      </c>
      <c r="C12" s="461">
        <f>ROUND(G12,3)</f>
        <v>0</v>
      </c>
      <c r="D12" s="462">
        <f t="shared" si="1"/>
        <v>0</v>
      </c>
      <c r="E12" s="462">
        <f t="shared" si="1"/>
        <v>0</v>
      </c>
      <c r="F12" s="463">
        <f t="shared" si="1"/>
        <v>0</v>
      </c>
      <c r="G12" s="464">
        <f>ROUND('1.Статистика'!AK84,3)</f>
        <v>0</v>
      </c>
      <c r="H12" s="465">
        <f>ROUND(L12,3)</f>
        <v>0</v>
      </c>
      <c r="I12" s="466">
        <f t="shared" si="2"/>
        <v>0</v>
      </c>
      <c r="J12" s="466">
        <f t="shared" si="2"/>
        <v>0</v>
      </c>
      <c r="K12" s="467">
        <f t="shared" si="2"/>
        <v>0</v>
      </c>
      <c r="L12" s="464">
        <f>ROUND(F109,3)</f>
        <v>0</v>
      </c>
      <c r="M12" s="465">
        <f>ROUND(Q12,3)</f>
        <v>0</v>
      </c>
      <c r="N12" s="466">
        <f t="shared" si="3"/>
        <v>0</v>
      </c>
      <c r="O12" s="466">
        <f t="shared" si="3"/>
        <v>0</v>
      </c>
      <c r="P12" s="468">
        <f t="shared" si="3"/>
        <v>0</v>
      </c>
      <c r="Q12" s="469">
        <f>ROUND(K109,3)</f>
        <v>0</v>
      </c>
      <c r="R12" s="117"/>
    </row>
    <row r="13" spans="1:20" s="15" customFormat="1" ht="15" customHeight="1" outlineLevel="1" x14ac:dyDescent="0.25">
      <c r="A13" s="459" t="s">
        <v>94</v>
      </c>
      <c r="B13" s="460" t="s">
        <v>91</v>
      </c>
      <c r="C13" s="461">
        <f>ROUND(G13,3)</f>
        <v>0</v>
      </c>
      <c r="D13" s="462">
        <f t="shared" si="1"/>
        <v>0</v>
      </c>
      <c r="E13" s="462">
        <f t="shared" si="1"/>
        <v>0</v>
      </c>
      <c r="F13" s="463">
        <f t="shared" si="1"/>
        <v>0</v>
      </c>
      <c r="G13" s="464">
        <f>ROUND('1.Статистика'!AK85,3)</f>
        <v>0</v>
      </c>
      <c r="H13" s="465">
        <f>ROUND(L13,3)</f>
        <v>0</v>
      </c>
      <c r="I13" s="466">
        <f t="shared" si="2"/>
        <v>0</v>
      </c>
      <c r="J13" s="466">
        <f t="shared" si="2"/>
        <v>0</v>
      </c>
      <c r="K13" s="467">
        <f t="shared" si="2"/>
        <v>0</v>
      </c>
      <c r="L13" s="464">
        <f>ROUND(F110,3)</f>
        <v>0</v>
      </c>
      <c r="M13" s="465">
        <f>ROUND(Q13,3)</f>
        <v>0</v>
      </c>
      <c r="N13" s="466">
        <f t="shared" si="3"/>
        <v>0</v>
      </c>
      <c r="O13" s="466">
        <f t="shared" si="3"/>
        <v>0</v>
      </c>
      <c r="P13" s="468">
        <f t="shared" si="3"/>
        <v>0</v>
      </c>
      <c r="Q13" s="469">
        <f>ROUND(K110,3)</f>
        <v>0</v>
      </c>
      <c r="R13" s="117"/>
    </row>
    <row r="14" spans="1:20" s="17" customFormat="1" ht="15" customHeight="1" x14ac:dyDescent="0.25">
      <c r="A14" s="470" t="s">
        <v>92</v>
      </c>
      <c r="B14" s="471" t="s">
        <v>91</v>
      </c>
      <c r="C14" s="472">
        <f t="shared" ref="C14:Q14" si="4">ROUND(C15+C20+C25+C30,3)</f>
        <v>0</v>
      </c>
      <c r="D14" s="472">
        <f t="shared" si="4"/>
        <v>0</v>
      </c>
      <c r="E14" s="472">
        <f t="shared" si="4"/>
        <v>0</v>
      </c>
      <c r="F14" s="473">
        <f t="shared" si="4"/>
        <v>0</v>
      </c>
      <c r="G14" s="474">
        <f t="shared" si="4"/>
        <v>0</v>
      </c>
      <c r="H14" s="472">
        <f t="shared" si="4"/>
        <v>0</v>
      </c>
      <c r="I14" s="472">
        <f t="shared" si="4"/>
        <v>0</v>
      </c>
      <c r="J14" s="472">
        <f t="shared" si="4"/>
        <v>0</v>
      </c>
      <c r="K14" s="473">
        <f t="shared" si="4"/>
        <v>0</v>
      </c>
      <c r="L14" s="474">
        <f t="shared" si="4"/>
        <v>0</v>
      </c>
      <c r="M14" s="472">
        <f t="shared" si="4"/>
        <v>0</v>
      </c>
      <c r="N14" s="472">
        <f t="shared" si="4"/>
        <v>0</v>
      </c>
      <c r="O14" s="472">
        <f t="shared" si="4"/>
        <v>0</v>
      </c>
      <c r="P14" s="475">
        <f t="shared" si="4"/>
        <v>0</v>
      </c>
      <c r="Q14" s="476">
        <f t="shared" si="4"/>
        <v>0</v>
      </c>
      <c r="R14" s="118"/>
    </row>
    <row r="15" spans="1:20" ht="15" customHeight="1" outlineLevel="1" x14ac:dyDescent="0.25">
      <c r="A15" s="459" t="s">
        <v>86</v>
      </c>
      <c r="B15" s="477" t="s">
        <v>91</v>
      </c>
      <c r="C15" s="478">
        <f t="shared" ref="C15:Q15" si="5">ROUND(C16+C17-C18+C19,3)</f>
        <v>0</v>
      </c>
      <c r="D15" s="478">
        <f t="shared" si="5"/>
        <v>0</v>
      </c>
      <c r="E15" s="478">
        <f t="shared" si="5"/>
        <v>0</v>
      </c>
      <c r="F15" s="479">
        <f t="shared" si="5"/>
        <v>0</v>
      </c>
      <c r="G15" s="464">
        <f t="shared" si="5"/>
        <v>0</v>
      </c>
      <c r="H15" s="465">
        <f t="shared" si="5"/>
        <v>0</v>
      </c>
      <c r="I15" s="465">
        <f t="shared" si="5"/>
        <v>0</v>
      </c>
      <c r="J15" s="465">
        <f t="shared" si="5"/>
        <v>0</v>
      </c>
      <c r="K15" s="480">
        <f t="shared" si="5"/>
        <v>0</v>
      </c>
      <c r="L15" s="464">
        <f t="shared" si="5"/>
        <v>0</v>
      </c>
      <c r="M15" s="465">
        <f t="shared" si="5"/>
        <v>0</v>
      </c>
      <c r="N15" s="465">
        <f t="shared" si="5"/>
        <v>0</v>
      </c>
      <c r="O15" s="465">
        <f t="shared" si="5"/>
        <v>0</v>
      </c>
      <c r="P15" s="481">
        <f t="shared" si="5"/>
        <v>0</v>
      </c>
      <c r="Q15" s="469">
        <f t="shared" si="5"/>
        <v>0</v>
      </c>
      <c r="R15" s="130"/>
      <c r="S15" s="131"/>
      <c r="T15" s="131"/>
    </row>
    <row r="16" spans="1:20" s="125" customFormat="1" ht="15" customHeight="1" outlineLevel="2" x14ac:dyDescent="0.25">
      <c r="A16" s="482" t="s">
        <v>85</v>
      </c>
      <c r="B16" s="483" t="s">
        <v>91</v>
      </c>
      <c r="C16" s="484">
        <f>ROUND('1.Статистика'!N27,3)</f>
        <v>0</v>
      </c>
      <c r="D16" s="484">
        <f>ROUND('1.Статистика'!O27,3)</f>
        <v>0</v>
      </c>
      <c r="E16" s="484">
        <f>ROUND('1.Статистика'!P27,3)</f>
        <v>0</v>
      </c>
      <c r="F16" s="485">
        <f>ROUND('1.Статистика'!Q27,3)</f>
        <v>0</v>
      </c>
      <c r="G16" s="486">
        <f>ROUND(SUM(C16:F16),3)</f>
        <v>0</v>
      </c>
      <c r="H16" s="484">
        <f>ROUND(C15,3)</f>
        <v>0</v>
      </c>
      <c r="I16" s="484">
        <f>ROUND(D15,3)</f>
        <v>0</v>
      </c>
      <c r="J16" s="484">
        <f>ROUND(E15,3)</f>
        <v>0</v>
      </c>
      <c r="K16" s="485">
        <f>ROUND(F15,3)</f>
        <v>0</v>
      </c>
      <c r="L16" s="486">
        <f>ROUND(SUM(H16:K16),3)</f>
        <v>0</v>
      </c>
      <c r="M16" s="484">
        <f>ROUND(H15,3)</f>
        <v>0</v>
      </c>
      <c r="N16" s="484">
        <f>ROUND(I15,3)</f>
        <v>0</v>
      </c>
      <c r="O16" s="484">
        <f>ROUND(J15,3)</f>
        <v>0</v>
      </c>
      <c r="P16" s="487">
        <f>ROUND(K15,3)</f>
        <v>0</v>
      </c>
      <c r="Q16" s="487">
        <f>ROUND(SUM(M16:P16),3)</f>
        <v>0</v>
      </c>
      <c r="R16" s="126"/>
      <c r="S16" s="127"/>
      <c r="T16" s="127"/>
    </row>
    <row r="17" spans="1:20" s="125" customFormat="1" ht="30.6" customHeight="1" outlineLevel="2" x14ac:dyDescent="0.25">
      <c r="A17" s="482" t="s">
        <v>81</v>
      </c>
      <c r="B17" s="483" t="s">
        <v>91</v>
      </c>
      <c r="C17" s="488">
        <f>ROUND('1.Статистика'!D12,3)</f>
        <v>0</v>
      </c>
      <c r="D17" s="488">
        <f>ROUND('1.Статистика'!E12,3)</f>
        <v>0</v>
      </c>
      <c r="E17" s="488">
        <f>ROUND('1.Статистика'!F12,3)</f>
        <v>0</v>
      </c>
      <c r="F17" s="489">
        <f>ROUND('1.Статистика'!G12,3)</f>
        <v>0</v>
      </c>
      <c r="G17" s="486">
        <f>ROUND(SUM(C17:F17),3)</f>
        <v>0</v>
      </c>
      <c r="H17" s="484">
        <f>ROUND('1.Статистика'!I12,3)</f>
        <v>0</v>
      </c>
      <c r="I17" s="484">
        <f>ROUND('1.Статистика'!J12,3)</f>
        <v>0</v>
      </c>
      <c r="J17" s="484">
        <f>ROUND('1.Статистика'!K12,3)</f>
        <v>0</v>
      </c>
      <c r="K17" s="485">
        <f>ROUND('1.Статистика'!L12,3)</f>
        <v>0</v>
      </c>
      <c r="L17" s="486">
        <f>ROUND(SUM(H17:K17),3)</f>
        <v>0</v>
      </c>
      <c r="M17" s="484">
        <f>ROUND('1.Статистика'!N12,3)</f>
        <v>0</v>
      </c>
      <c r="N17" s="484">
        <f>ROUND('1.Статистика'!O12,3)</f>
        <v>0</v>
      </c>
      <c r="O17" s="484">
        <f>ROUND('1.Статистика'!P12,3)</f>
        <v>0</v>
      </c>
      <c r="P17" s="487">
        <f>ROUND('1.Статистика'!Q12,3)</f>
        <v>0</v>
      </c>
      <c r="Q17" s="487">
        <f>ROUND(SUM(M17:P17),3)</f>
        <v>0</v>
      </c>
      <c r="R17" s="126"/>
      <c r="S17" s="127"/>
      <c r="T17" s="127"/>
    </row>
    <row r="18" spans="1:20" s="125" customFormat="1" ht="30.95" customHeight="1" outlineLevel="2" x14ac:dyDescent="0.25">
      <c r="A18" s="482" t="s">
        <v>82</v>
      </c>
      <c r="B18" s="483" t="s">
        <v>91</v>
      </c>
      <c r="C18" s="484">
        <f>ROUND('2. Прогноз. Без корректировки'!C18,3)</f>
        <v>0</v>
      </c>
      <c r="D18" s="484">
        <f>ROUND('2. Прогноз. Без корректировки'!D18,3)</f>
        <v>0</v>
      </c>
      <c r="E18" s="484">
        <f>ROUND('2. Прогноз. Без корректировки'!E18,3)</f>
        <v>0</v>
      </c>
      <c r="F18" s="485">
        <f>ROUND('2. Прогноз. Без корректировки'!F18,3)</f>
        <v>0</v>
      </c>
      <c r="G18" s="486">
        <f>ROUND(SUM(C18:F18),3)</f>
        <v>0</v>
      </c>
      <c r="H18" s="484">
        <f>ROUND('2. Прогноз. Без корректировки'!H18,3)</f>
        <v>0</v>
      </c>
      <c r="I18" s="484">
        <f>ROUND('2. Прогноз. Без корректировки'!I18,3)</f>
        <v>0</v>
      </c>
      <c r="J18" s="484">
        <f>ROUND('2. Прогноз. Без корректировки'!J18,3)</f>
        <v>0</v>
      </c>
      <c r="K18" s="485">
        <f>ROUND('2. Прогноз. Без корректировки'!K18,3)</f>
        <v>0</v>
      </c>
      <c r="L18" s="486">
        <f>ROUND(SUM(H18:K18),3)</f>
        <v>0</v>
      </c>
      <c r="M18" s="484">
        <f>ROUND('2. Прогноз. Без корректировки'!M18,3)</f>
        <v>0</v>
      </c>
      <c r="N18" s="484">
        <f>ROUND('2. Прогноз. Без корректировки'!N18,3)</f>
        <v>0</v>
      </c>
      <c r="O18" s="484">
        <f>ROUND('2. Прогноз. Без корректировки'!O18,3)</f>
        <v>0</v>
      </c>
      <c r="P18" s="487">
        <f>ROUND('2. Прогноз. Без корректировки'!P18,3)</f>
        <v>0</v>
      </c>
      <c r="Q18" s="487">
        <f>ROUND(SUM(M18:P18),3)</f>
        <v>0</v>
      </c>
      <c r="R18" s="126"/>
      <c r="S18" s="127"/>
      <c r="T18" s="127"/>
    </row>
    <row r="19" spans="1:20" s="125" customFormat="1" ht="31.5" customHeight="1" outlineLevel="2" x14ac:dyDescent="0.25">
      <c r="A19" s="482" t="s">
        <v>83</v>
      </c>
      <c r="B19" s="483" t="s">
        <v>91</v>
      </c>
      <c r="C19" s="484">
        <f>ROUND('2. Прогноз. Без корректировки'!C19,3)</f>
        <v>0</v>
      </c>
      <c r="D19" s="484">
        <f>ROUND('2. Прогноз. Без корректировки'!D19,3)</f>
        <v>0</v>
      </c>
      <c r="E19" s="484">
        <f>ROUND('2. Прогноз. Без корректировки'!E19,3)</f>
        <v>0</v>
      </c>
      <c r="F19" s="485">
        <f>ROUND('2. Прогноз. Без корректировки'!F19,3)</f>
        <v>0</v>
      </c>
      <c r="G19" s="486">
        <f>ROUND(SUM(C19:F19),3)</f>
        <v>0</v>
      </c>
      <c r="H19" s="484">
        <f>ROUND('2. Прогноз. Без корректировки'!H19,3)</f>
        <v>0</v>
      </c>
      <c r="I19" s="484">
        <f>ROUND('2. Прогноз. Без корректировки'!I19,3)</f>
        <v>0</v>
      </c>
      <c r="J19" s="484">
        <f>ROUND('2. Прогноз. Без корректировки'!J19,3)</f>
        <v>0</v>
      </c>
      <c r="K19" s="485">
        <f>ROUND('2. Прогноз. Без корректировки'!K19,3)</f>
        <v>0</v>
      </c>
      <c r="L19" s="486">
        <f>ROUND(SUM(H19:K19),3)</f>
        <v>0</v>
      </c>
      <c r="M19" s="484">
        <f>ROUND('2. Прогноз. Без корректировки'!M19,3)</f>
        <v>0</v>
      </c>
      <c r="N19" s="484">
        <f>ROUND('2. Прогноз. Без корректировки'!N19,3)</f>
        <v>0</v>
      </c>
      <c r="O19" s="484">
        <f>ROUND('2. Прогноз. Без корректировки'!O19,3)</f>
        <v>0</v>
      </c>
      <c r="P19" s="487">
        <f>ROUND('2. Прогноз. Без корректировки'!P19,3)</f>
        <v>0</v>
      </c>
      <c r="Q19" s="487">
        <f>ROUND(SUM(M19:P19),3)</f>
        <v>0</v>
      </c>
      <c r="R19" s="126"/>
      <c r="S19" s="127"/>
      <c r="T19" s="127"/>
    </row>
    <row r="20" spans="1:20" s="16" customFormat="1" ht="15" customHeight="1" outlineLevel="2" x14ac:dyDescent="0.25">
      <c r="A20" s="490" t="s">
        <v>87</v>
      </c>
      <c r="B20" s="477" t="s">
        <v>91</v>
      </c>
      <c r="C20" s="478">
        <f t="shared" ref="C20:Q20" si="6">ROUND(C21+C22-C23+C24,3)</f>
        <v>0</v>
      </c>
      <c r="D20" s="478">
        <f t="shared" si="6"/>
        <v>0</v>
      </c>
      <c r="E20" s="478">
        <f t="shared" si="6"/>
        <v>0</v>
      </c>
      <c r="F20" s="479">
        <f t="shared" si="6"/>
        <v>0</v>
      </c>
      <c r="G20" s="464">
        <f t="shared" si="6"/>
        <v>0</v>
      </c>
      <c r="H20" s="465">
        <f t="shared" si="6"/>
        <v>0</v>
      </c>
      <c r="I20" s="465">
        <f t="shared" si="6"/>
        <v>0</v>
      </c>
      <c r="J20" s="465">
        <f t="shared" si="6"/>
        <v>0</v>
      </c>
      <c r="K20" s="480">
        <f t="shared" si="6"/>
        <v>0</v>
      </c>
      <c r="L20" s="464">
        <f t="shared" si="6"/>
        <v>0</v>
      </c>
      <c r="M20" s="465">
        <f t="shared" si="6"/>
        <v>0</v>
      </c>
      <c r="N20" s="465">
        <f t="shared" si="6"/>
        <v>0</v>
      </c>
      <c r="O20" s="465">
        <f t="shared" si="6"/>
        <v>0</v>
      </c>
      <c r="P20" s="481">
        <f t="shared" si="6"/>
        <v>0</v>
      </c>
      <c r="Q20" s="469">
        <f t="shared" si="6"/>
        <v>0</v>
      </c>
      <c r="R20" s="128"/>
      <c r="S20" s="129"/>
      <c r="T20" s="129"/>
    </row>
    <row r="21" spans="1:20" s="125" customFormat="1" ht="15" customHeight="1" outlineLevel="2" x14ac:dyDescent="0.25">
      <c r="A21" s="482" t="s">
        <v>85</v>
      </c>
      <c r="B21" s="483" t="s">
        <v>91</v>
      </c>
      <c r="C21" s="484">
        <f>ROUND('1.Статистика'!N28,3)</f>
        <v>0</v>
      </c>
      <c r="D21" s="484">
        <f>ROUND('1.Статистика'!O28,3)</f>
        <v>0</v>
      </c>
      <c r="E21" s="484">
        <f>ROUND('1.Статистика'!P28,3)</f>
        <v>0</v>
      </c>
      <c r="F21" s="485">
        <f>ROUND('1.Статистика'!Q28,3)</f>
        <v>0</v>
      </c>
      <c r="G21" s="486">
        <f>ROUND(SUM(C21:F21),3)</f>
        <v>0</v>
      </c>
      <c r="H21" s="484">
        <f>ROUND(C20,3)</f>
        <v>0</v>
      </c>
      <c r="I21" s="484">
        <f>ROUND(D20,3)</f>
        <v>0</v>
      </c>
      <c r="J21" s="484">
        <f>ROUND(E20,3)</f>
        <v>0</v>
      </c>
      <c r="K21" s="485">
        <f>ROUND(F20,3)</f>
        <v>0</v>
      </c>
      <c r="L21" s="486">
        <f>ROUND(SUM(H21:K21),3)</f>
        <v>0</v>
      </c>
      <c r="M21" s="484">
        <f>ROUND(H20,3)</f>
        <v>0</v>
      </c>
      <c r="N21" s="484">
        <f>ROUND(I20,3)</f>
        <v>0</v>
      </c>
      <c r="O21" s="484">
        <f>ROUND(J20,3)</f>
        <v>0</v>
      </c>
      <c r="P21" s="487">
        <f>ROUND(K20,3)</f>
        <v>0</v>
      </c>
      <c r="Q21" s="487">
        <f>ROUND(SUM(M21:P21),3)</f>
        <v>0</v>
      </c>
      <c r="R21" s="132"/>
      <c r="S21" s="127"/>
      <c r="T21" s="127"/>
    </row>
    <row r="22" spans="1:20" s="125" customFormat="1" ht="34.5" customHeight="1" outlineLevel="1" x14ac:dyDescent="0.25">
      <c r="A22" s="482" t="s">
        <v>81</v>
      </c>
      <c r="B22" s="483" t="s">
        <v>91</v>
      </c>
      <c r="C22" s="488">
        <f>ROUND('1.Статистика'!D13,3)</f>
        <v>0</v>
      </c>
      <c r="D22" s="488">
        <f>ROUND('1.Статистика'!E13,3)</f>
        <v>0</v>
      </c>
      <c r="E22" s="488">
        <f>ROUND('1.Статистика'!F13,3)</f>
        <v>0</v>
      </c>
      <c r="F22" s="489">
        <f>ROUND('1.Статистика'!G13,3)</f>
        <v>0</v>
      </c>
      <c r="G22" s="486">
        <f>ROUND(SUM(C22:F22),3)</f>
        <v>0</v>
      </c>
      <c r="H22" s="484">
        <f>ROUND('1.Статистика'!I13,3)</f>
        <v>0</v>
      </c>
      <c r="I22" s="484">
        <f>ROUND('1.Статистика'!J13,3)</f>
        <v>0</v>
      </c>
      <c r="J22" s="484">
        <f>ROUND('1.Статистика'!K13,3)</f>
        <v>0</v>
      </c>
      <c r="K22" s="485">
        <f>ROUND('1.Статистика'!L13,3)</f>
        <v>0</v>
      </c>
      <c r="L22" s="486">
        <f>ROUND(SUM(H22:K22),3)</f>
        <v>0</v>
      </c>
      <c r="M22" s="484">
        <f>ROUND('1.Статистика'!N13,3)</f>
        <v>0</v>
      </c>
      <c r="N22" s="484">
        <f>ROUND('1.Статистика'!O13,3)</f>
        <v>0</v>
      </c>
      <c r="O22" s="484">
        <f>ROUND('1.Статистика'!P13,3)</f>
        <v>0</v>
      </c>
      <c r="P22" s="487">
        <f>ROUND('1.Статистика'!Q13,3)</f>
        <v>0</v>
      </c>
      <c r="Q22" s="487">
        <f>ROUND(SUM(M22:P22),3)</f>
        <v>0</v>
      </c>
      <c r="R22" s="126"/>
      <c r="S22" s="127"/>
      <c r="T22" s="127"/>
    </row>
    <row r="23" spans="1:20" s="125" customFormat="1" ht="32.1" customHeight="1" outlineLevel="2" x14ac:dyDescent="0.25">
      <c r="A23" s="482" t="s">
        <v>82</v>
      </c>
      <c r="B23" s="483" t="s">
        <v>91</v>
      </c>
      <c r="C23" s="484">
        <f>ROUND('2. Прогноз. Без корректировки'!C23,3)</f>
        <v>0</v>
      </c>
      <c r="D23" s="484">
        <f>ROUND('2. Прогноз. Без корректировки'!D23,3)</f>
        <v>0</v>
      </c>
      <c r="E23" s="484">
        <f>ROUND('2. Прогноз. Без корректировки'!E23,3)</f>
        <v>0</v>
      </c>
      <c r="F23" s="485">
        <f>ROUND('2. Прогноз. Без корректировки'!F23,3)</f>
        <v>0</v>
      </c>
      <c r="G23" s="486">
        <f>ROUND(SUM(C23:F23),3)</f>
        <v>0</v>
      </c>
      <c r="H23" s="484">
        <f>ROUND('2. Прогноз. Без корректировки'!H23,3)</f>
        <v>0</v>
      </c>
      <c r="I23" s="484">
        <f>ROUND('2. Прогноз. Без корректировки'!I23,3)</f>
        <v>0</v>
      </c>
      <c r="J23" s="484">
        <f>ROUND('2. Прогноз. Без корректировки'!J23,3)</f>
        <v>0</v>
      </c>
      <c r="K23" s="485">
        <f>ROUND('2. Прогноз. Без корректировки'!K23,3)</f>
        <v>0</v>
      </c>
      <c r="L23" s="486">
        <f>ROUND(SUM(H23:K23),3)</f>
        <v>0</v>
      </c>
      <c r="M23" s="484">
        <f>ROUND('2. Прогноз. Без корректировки'!M23,3)</f>
        <v>0</v>
      </c>
      <c r="N23" s="484">
        <f>ROUND('2. Прогноз. Без корректировки'!N23,3)</f>
        <v>0</v>
      </c>
      <c r="O23" s="484">
        <f>ROUND('2. Прогноз. Без корректировки'!O23,3)</f>
        <v>0</v>
      </c>
      <c r="P23" s="487">
        <f>ROUND('2. Прогноз. Без корректировки'!P23,3)</f>
        <v>0</v>
      </c>
      <c r="Q23" s="487">
        <f>ROUND(SUM(M23:P23),3)</f>
        <v>0</v>
      </c>
      <c r="R23" s="126"/>
      <c r="S23" s="127"/>
    </row>
    <row r="24" spans="1:20" s="125" customFormat="1" ht="33.6" customHeight="1" outlineLevel="2" x14ac:dyDescent="0.25">
      <c r="A24" s="482" t="s">
        <v>83</v>
      </c>
      <c r="B24" s="483" t="s">
        <v>91</v>
      </c>
      <c r="C24" s="484">
        <f>ROUND('2. Прогноз. Без корректировки'!C24,3)</f>
        <v>0</v>
      </c>
      <c r="D24" s="484">
        <f>ROUND('2. Прогноз. Без корректировки'!D24,3)</f>
        <v>0</v>
      </c>
      <c r="E24" s="484">
        <f>ROUND('2. Прогноз. Без корректировки'!E24,3)</f>
        <v>0</v>
      </c>
      <c r="F24" s="485">
        <f>ROUND('2. Прогноз. Без корректировки'!F24,3)</f>
        <v>0</v>
      </c>
      <c r="G24" s="486">
        <f>ROUND(SUM(C24:F24),3)</f>
        <v>0</v>
      </c>
      <c r="H24" s="484">
        <f>ROUND('2. Прогноз. Без корректировки'!H24,3)</f>
        <v>0</v>
      </c>
      <c r="I24" s="484">
        <f>ROUND('2. Прогноз. Без корректировки'!I24,3)</f>
        <v>0</v>
      </c>
      <c r="J24" s="484">
        <f>ROUND('2. Прогноз. Без корректировки'!J24,3)</f>
        <v>0</v>
      </c>
      <c r="K24" s="485">
        <f>ROUND('2. Прогноз. Без корректировки'!K24,3)</f>
        <v>0</v>
      </c>
      <c r="L24" s="486">
        <f>ROUND(SUM(H24:K24),3)</f>
        <v>0</v>
      </c>
      <c r="M24" s="484">
        <f>ROUND('2. Прогноз. Без корректировки'!M24,3)</f>
        <v>0</v>
      </c>
      <c r="N24" s="484">
        <f>ROUND('2. Прогноз. Без корректировки'!N24,3)</f>
        <v>0</v>
      </c>
      <c r="O24" s="484">
        <f>ROUND('2. Прогноз. Без корректировки'!O24,3)</f>
        <v>0</v>
      </c>
      <c r="P24" s="487">
        <f>ROUND('2. Прогноз. Без корректировки'!P24,3)</f>
        <v>0</v>
      </c>
      <c r="Q24" s="487">
        <f>ROUND(SUM(M24:P24),3)</f>
        <v>0</v>
      </c>
      <c r="R24" s="126"/>
      <c r="S24" s="127"/>
    </row>
    <row r="25" spans="1:20" s="16" customFormat="1" ht="15" customHeight="1" outlineLevel="2" x14ac:dyDescent="0.25">
      <c r="A25" s="459" t="s">
        <v>88</v>
      </c>
      <c r="B25" s="477" t="s">
        <v>91</v>
      </c>
      <c r="C25" s="478">
        <f t="shared" ref="C25:Q25" si="7">ROUND(C26+C27-C28+C29,3)</f>
        <v>0</v>
      </c>
      <c r="D25" s="478">
        <f t="shared" si="7"/>
        <v>0</v>
      </c>
      <c r="E25" s="478">
        <f t="shared" si="7"/>
        <v>0</v>
      </c>
      <c r="F25" s="479">
        <f t="shared" si="7"/>
        <v>0</v>
      </c>
      <c r="G25" s="464">
        <f t="shared" si="7"/>
        <v>0</v>
      </c>
      <c r="H25" s="465">
        <f t="shared" si="7"/>
        <v>0</v>
      </c>
      <c r="I25" s="465">
        <f t="shared" si="7"/>
        <v>0</v>
      </c>
      <c r="J25" s="465">
        <f t="shared" si="7"/>
        <v>0</v>
      </c>
      <c r="K25" s="480">
        <f t="shared" si="7"/>
        <v>0</v>
      </c>
      <c r="L25" s="464">
        <f t="shared" si="7"/>
        <v>0</v>
      </c>
      <c r="M25" s="465">
        <f t="shared" si="7"/>
        <v>0</v>
      </c>
      <c r="N25" s="465">
        <f t="shared" si="7"/>
        <v>0</v>
      </c>
      <c r="O25" s="465">
        <f t="shared" si="7"/>
        <v>0</v>
      </c>
      <c r="P25" s="481">
        <f t="shared" si="7"/>
        <v>0</v>
      </c>
      <c r="Q25" s="469">
        <f t="shared" si="7"/>
        <v>0</v>
      </c>
      <c r="R25" s="128"/>
      <c r="S25" s="129"/>
    </row>
    <row r="26" spans="1:20" s="125" customFormat="1" ht="15" customHeight="1" outlineLevel="2" x14ac:dyDescent="0.25">
      <c r="A26" s="482" t="s">
        <v>85</v>
      </c>
      <c r="B26" s="483" t="s">
        <v>91</v>
      </c>
      <c r="C26" s="484">
        <f>ROUND('1.Статистика'!N29,3)</f>
        <v>0</v>
      </c>
      <c r="D26" s="484">
        <f>ROUND('1.Статистика'!O29,3)</f>
        <v>0</v>
      </c>
      <c r="E26" s="484">
        <f>ROUND('1.Статистика'!P29,3)</f>
        <v>0</v>
      </c>
      <c r="F26" s="484">
        <f>ROUND('1.Статистика'!Q29,3)</f>
        <v>0</v>
      </c>
      <c r="G26" s="486">
        <f>ROUND(SUM(C26:F26),3)</f>
        <v>0</v>
      </c>
      <c r="H26" s="484">
        <f>ROUND(C25,3)</f>
        <v>0</v>
      </c>
      <c r="I26" s="484">
        <f>ROUND(D25,3)</f>
        <v>0</v>
      </c>
      <c r="J26" s="484">
        <f>ROUND(E25,3)</f>
        <v>0</v>
      </c>
      <c r="K26" s="485">
        <f>ROUND(F25,3)</f>
        <v>0</v>
      </c>
      <c r="L26" s="486">
        <f>ROUND(SUM(H26:K26),3)</f>
        <v>0</v>
      </c>
      <c r="M26" s="484">
        <f>ROUND(H25,3)</f>
        <v>0</v>
      </c>
      <c r="N26" s="484">
        <f>ROUND(I25,3)</f>
        <v>0</v>
      </c>
      <c r="O26" s="484">
        <f>ROUND(J25,3)</f>
        <v>0</v>
      </c>
      <c r="P26" s="487">
        <f>ROUND(K25,3)</f>
        <v>0</v>
      </c>
      <c r="Q26" s="487">
        <f>ROUND(SUM(M26:P26),3)</f>
        <v>0</v>
      </c>
      <c r="R26" s="126"/>
      <c r="S26" s="127"/>
    </row>
    <row r="27" spans="1:20" s="125" customFormat="1" ht="27" customHeight="1" outlineLevel="2" x14ac:dyDescent="0.25">
      <c r="A27" s="482" t="s">
        <v>81</v>
      </c>
      <c r="B27" s="483" t="s">
        <v>91</v>
      </c>
      <c r="C27" s="488">
        <f>ROUND('1.Статистика'!D14,3)</f>
        <v>0</v>
      </c>
      <c r="D27" s="488">
        <f>ROUND('1.Статистика'!E14,3)</f>
        <v>0</v>
      </c>
      <c r="E27" s="488">
        <f>ROUND('1.Статистика'!F14,3)</f>
        <v>0</v>
      </c>
      <c r="F27" s="488">
        <f>ROUND('1.Статистика'!G14,3)</f>
        <v>0</v>
      </c>
      <c r="G27" s="486">
        <f>ROUND(SUM(C27:F27),3)</f>
        <v>0</v>
      </c>
      <c r="H27" s="488">
        <f>ROUND('1.Статистика'!I14,3)</f>
        <v>0</v>
      </c>
      <c r="I27" s="488">
        <f>ROUND('1.Статистика'!J14,3)</f>
        <v>0</v>
      </c>
      <c r="J27" s="488">
        <f>ROUND('1.Статистика'!K14,3)</f>
        <v>0</v>
      </c>
      <c r="K27" s="488">
        <f>ROUND('1.Статистика'!L14,3)</f>
        <v>0</v>
      </c>
      <c r="L27" s="486">
        <f>ROUND(SUM(H27:K27),3)</f>
        <v>0</v>
      </c>
      <c r="M27" s="488">
        <f>ROUND('1.Статистика'!N14,3)</f>
        <v>0</v>
      </c>
      <c r="N27" s="488">
        <f>ROUND('1.Статистика'!O14,3)</f>
        <v>0</v>
      </c>
      <c r="O27" s="488">
        <f>ROUND('1.Статистика'!P14,3)</f>
        <v>0</v>
      </c>
      <c r="P27" s="488">
        <f>ROUND('1.Статистика'!Q14,3)</f>
        <v>0</v>
      </c>
      <c r="Q27" s="487">
        <f>ROUND(SUM(M27:P27),3)</f>
        <v>0</v>
      </c>
      <c r="R27" s="126"/>
      <c r="S27" s="127"/>
    </row>
    <row r="28" spans="1:20" s="125" customFormat="1" ht="29.45" customHeight="1" outlineLevel="2" x14ac:dyDescent="0.25">
      <c r="A28" s="482" t="s">
        <v>82</v>
      </c>
      <c r="B28" s="483" t="s">
        <v>91</v>
      </c>
      <c r="C28" s="484">
        <f>ROUND('2. Прогноз. Без корректировки'!C28,3)</f>
        <v>0</v>
      </c>
      <c r="D28" s="484">
        <f>ROUND('2. Прогноз. Без корректировки'!D28,3)</f>
        <v>0</v>
      </c>
      <c r="E28" s="484">
        <f>ROUND('2. Прогноз. Без корректировки'!E28,3)</f>
        <v>0</v>
      </c>
      <c r="F28" s="485">
        <f>ROUND('2. Прогноз. Без корректировки'!F28,3)</f>
        <v>0</v>
      </c>
      <c r="G28" s="486">
        <f>ROUND(SUM(C28:F28),3)</f>
        <v>0</v>
      </c>
      <c r="H28" s="484">
        <f>ROUND('2. Прогноз. Без корректировки'!H28,3)</f>
        <v>0</v>
      </c>
      <c r="I28" s="484">
        <f>ROUND('2. Прогноз. Без корректировки'!I28,3)</f>
        <v>0</v>
      </c>
      <c r="J28" s="484">
        <f>ROUND('2. Прогноз. Без корректировки'!J28,3)</f>
        <v>0</v>
      </c>
      <c r="K28" s="485">
        <f>ROUND('2. Прогноз. Без корректировки'!K28,3)</f>
        <v>0</v>
      </c>
      <c r="L28" s="486">
        <f>ROUND(SUM(H28:K28),3)</f>
        <v>0</v>
      </c>
      <c r="M28" s="484">
        <f>ROUND('2. Прогноз. Без корректировки'!M28,3)</f>
        <v>0</v>
      </c>
      <c r="N28" s="484">
        <f>ROUND('2. Прогноз. Без корректировки'!N28,3)</f>
        <v>0</v>
      </c>
      <c r="O28" s="484">
        <f>ROUND('2. Прогноз. Без корректировки'!O28,3)</f>
        <v>0</v>
      </c>
      <c r="P28" s="487">
        <f>ROUND('2. Прогноз. Без корректировки'!P28,3)</f>
        <v>0</v>
      </c>
      <c r="Q28" s="487">
        <f>ROUND(SUM(M28:P28),3)</f>
        <v>0</v>
      </c>
      <c r="R28" s="126"/>
      <c r="S28" s="127"/>
    </row>
    <row r="29" spans="1:20" s="125" customFormat="1" ht="33" customHeight="1" outlineLevel="1" x14ac:dyDescent="0.25">
      <c r="A29" s="482" t="s">
        <v>83</v>
      </c>
      <c r="B29" s="483" t="s">
        <v>91</v>
      </c>
      <c r="C29" s="484">
        <f>ROUND('2. Прогноз. Без корректировки'!C29,3)</f>
        <v>0</v>
      </c>
      <c r="D29" s="484">
        <f>ROUND('2. Прогноз. Без корректировки'!D29,3)</f>
        <v>0</v>
      </c>
      <c r="E29" s="484">
        <f>ROUND('2. Прогноз. Без корректировки'!E29,3)</f>
        <v>0</v>
      </c>
      <c r="F29" s="485">
        <f>ROUND('2. Прогноз. Без корректировки'!F29,3)</f>
        <v>0</v>
      </c>
      <c r="G29" s="486">
        <f>ROUND(SUM(C29:F29),3)</f>
        <v>0</v>
      </c>
      <c r="H29" s="484">
        <f>ROUND('2. Прогноз. Без корректировки'!H29,3)</f>
        <v>0</v>
      </c>
      <c r="I29" s="484">
        <f>ROUND('2. Прогноз. Без корректировки'!I29,3)</f>
        <v>0</v>
      </c>
      <c r="J29" s="484">
        <f>ROUND('2. Прогноз. Без корректировки'!J29,3)</f>
        <v>0</v>
      </c>
      <c r="K29" s="485">
        <f>ROUND('2. Прогноз. Без корректировки'!K29,3)</f>
        <v>0</v>
      </c>
      <c r="L29" s="486">
        <f>ROUND(SUM(H29:K29),3)</f>
        <v>0</v>
      </c>
      <c r="M29" s="484">
        <f>ROUND('2. Прогноз. Без корректировки'!M29,3)</f>
        <v>0</v>
      </c>
      <c r="N29" s="484">
        <f>ROUND('2. Прогноз. Без корректировки'!N29,3)</f>
        <v>0</v>
      </c>
      <c r="O29" s="484">
        <f>ROUND('2. Прогноз. Без корректировки'!O29,3)</f>
        <v>0</v>
      </c>
      <c r="P29" s="487">
        <f>ROUND('2. Прогноз. Без корректировки'!P29,3)</f>
        <v>0</v>
      </c>
      <c r="Q29" s="487">
        <f>ROUND(SUM(M29:P29),3)</f>
        <v>0</v>
      </c>
      <c r="R29" s="126"/>
      <c r="S29" s="127"/>
    </row>
    <row r="30" spans="1:20" s="16" customFormat="1" ht="15" customHeight="1" outlineLevel="2" x14ac:dyDescent="0.25">
      <c r="A30" s="459" t="s">
        <v>94</v>
      </c>
      <c r="B30" s="477" t="s">
        <v>91</v>
      </c>
      <c r="C30" s="478">
        <f t="shared" ref="C30:Q30" si="8">ROUND(C31+C32-C33+C34,3)</f>
        <v>0</v>
      </c>
      <c r="D30" s="478">
        <f t="shared" si="8"/>
        <v>0</v>
      </c>
      <c r="E30" s="478">
        <f t="shared" si="8"/>
        <v>0</v>
      </c>
      <c r="F30" s="479">
        <f t="shared" si="8"/>
        <v>0</v>
      </c>
      <c r="G30" s="464">
        <f t="shared" si="8"/>
        <v>0</v>
      </c>
      <c r="H30" s="465">
        <f t="shared" si="8"/>
        <v>0</v>
      </c>
      <c r="I30" s="465">
        <f t="shared" si="8"/>
        <v>0</v>
      </c>
      <c r="J30" s="465">
        <f t="shared" si="8"/>
        <v>0</v>
      </c>
      <c r="K30" s="480">
        <f t="shared" si="8"/>
        <v>0</v>
      </c>
      <c r="L30" s="464">
        <f t="shared" si="8"/>
        <v>0</v>
      </c>
      <c r="M30" s="465">
        <f t="shared" si="8"/>
        <v>0</v>
      </c>
      <c r="N30" s="465">
        <f t="shared" si="8"/>
        <v>0</v>
      </c>
      <c r="O30" s="465">
        <f t="shared" si="8"/>
        <v>0</v>
      </c>
      <c r="P30" s="481">
        <f t="shared" si="8"/>
        <v>0</v>
      </c>
      <c r="Q30" s="469">
        <f t="shared" si="8"/>
        <v>0</v>
      </c>
      <c r="R30" s="128"/>
      <c r="S30" s="129"/>
    </row>
    <row r="31" spans="1:20" s="125" customFormat="1" ht="15" customHeight="1" outlineLevel="2" x14ac:dyDescent="0.25">
      <c r="A31" s="482" t="s">
        <v>85</v>
      </c>
      <c r="B31" s="483" t="s">
        <v>91</v>
      </c>
      <c r="C31" s="484">
        <f>ROUND('1.Статистика'!N30,3)</f>
        <v>0</v>
      </c>
      <c r="D31" s="484">
        <f>ROUND('1.Статистика'!O30,3)</f>
        <v>0</v>
      </c>
      <c r="E31" s="484">
        <f>ROUND('1.Статистика'!P30,3)</f>
        <v>0</v>
      </c>
      <c r="F31" s="484">
        <f>ROUND('1.Статистика'!Q30,3)</f>
        <v>0</v>
      </c>
      <c r="G31" s="486">
        <f>ROUND(SUM(C31:F31),3)</f>
        <v>0</v>
      </c>
      <c r="H31" s="484">
        <f>ROUND(C30,3)</f>
        <v>0</v>
      </c>
      <c r="I31" s="484">
        <f>ROUND(D30,3)</f>
        <v>0</v>
      </c>
      <c r="J31" s="484">
        <f>ROUND(E30,3)</f>
        <v>0</v>
      </c>
      <c r="K31" s="485">
        <f>ROUND(F30,3)</f>
        <v>0</v>
      </c>
      <c r="L31" s="486">
        <f>ROUND(SUM(H31:K31),3)</f>
        <v>0</v>
      </c>
      <c r="M31" s="484">
        <f>ROUND(H30,3)</f>
        <v>0</v>
      </c>
      <c r="N31" s="484">
        <f>ROUND(I30,3)</f>
        <v>0</v>
      </c>
      <c r="O31" s="484">
        <f>ROUND(J30,3)</f>
        <v>0</v>
      </c>
      <c r="P31" s="487">
        <f>ROUND(K30,3)</f>
        <v>0</v>
      </c>
      <c r="Q31" s="487">
        <f>ROUND(SUM(M31:P31),3)</f>
        <v>0</v>
      </c>
      <c r="R31" s="126"/>
      <c r="S31" s="127"/>
    </row>
    <row r="32" spans="1:20" s="125" customFormat="1" ht="27" customHeight="1" outlineLevel="2" x14ac:dyDescent="0.25">
      <c r="A32" s="482" t="s">
        <v>81</v>
      </c>
      <c r="B32" s="483" t="s">
        <v>91</v>
      </c>
      <c r="C32" s="488">
        <f>ROUND('1.Статистика'!D15,3)</f>
        <v>0</v>
      </c>
      <c r="D32" s="488">
        <f>ROUND('1.Статистика'!E15,3)</f>
        <v>0</v>
      </c>
      <c r="E32" s="488">
        <f>ROUND('1.Статистика'!F15,3)</f>
        <v>0</v>
      </c>
      <c r="F32" s="488">
        <f>ROUND('1.Статистика'!G15,3)</f>
        <v>0</v>
      </c>
      <c r="G32" s="486">
        <f>ROUND(SUM(C32:F32),3)</f>
        <v>0</v>
      </c>
      <c r="H32" s="484">
        <f>ROUND('1.Статистика'!I15,3)</f>
        <v>0</v>
      </c>
      <c r="I32" s="484">
        <f>ROUND('1.Статистика'!J15,3)</f>
        <v>0</v>
      </c>
      <c r="J32" s="484">
        <f>ROUND('1.Статистика'!K15,3)</f>
        <v>0</v>
      </c>
      <c r="K32" s="484">
        <f>ROUND('1.Статистика'!L15,3)</f>
        <v>0</v>
      </c>
      <c r="L32" s="486">
        <f>ROUND(SUM(H32:K32),3)</f>
        <v>0</v>
      </c>
      <c r="M32" s="484">
        <f>ROUND('1.Статистика'!N15,3)</f>
        <v>0</v>
      </c>
      <c r="N32" s="484">
        <f>ROUND('1.Статистика'!O15,3)</f>
        <v>0</v>
      </c>
      <c r="O32" s="484">
        <f>ROUND('1.Статистика'!P15,3)</f>
        <v>0</v>
      </c>
      <c r="P32" s="487">
        <f>ROUND('1.Статистика'!Q15,3)</f>
        <v>0</v>
      </c>
      <c r="Q32" s="487">
        <f>ROUND(SUM(M32:P32),3)</f>
        <v>0</v>
      </c>
      <c r="R32" s="126"/>
      <c r="S32" s="127"/>
    </row>
    <row r="33" spans="1:20" s="125" customFormat="1" ht="29.45" customHeight="1" outlineLevel="2" x14ac:dyDescent="0.25">
      <c r="A33" s="482" t="s">
        <v>82</v>
      </c>
      <c r="B33" s="483" t="s">
        <v>91</v>
      </c>
      <c r="C33" s="484">
        <f>ROUND('2. Прогноз. Без корректировки'!C33,3)</f>
        <v>0</v>
      </c>
      <c r="D33" s="484">
        <f>ROUND('2. Прогноз. Без корректировки'!D33,3)</f>
        <v>0</v>
      </c>
      <c r="E33" s="484">
        <f>ROUND('2. Прогноз. Без корректировки'!E33,3)</f>
        <v>0</v>
      </c>
      <c r="F33" s="485">
        <f>ROUND('2. Прогноз. Без корректировки'!F33,3)</f>
        <v>0</v>
      </c>
      <c r="G33" s="486">
        <f>ROUND(SUM(C33:F33),3)</f>
        <v>0</v>
      </c>
      <c r="H33" s="484">
        <f>ROUND('2. Прогноз. Без корректировки'!H33,3)</f>
        <v>0</v>
      </c>
      <c r="I33" s="484">
        <f>ROUND('2. Прогноз. Без корректировки'!I33,3)</f>
        <v>0</v>
      </c>
      <c r="J33" s="484">
        <f>ROUND('2. Прогноз. Без корректировки'!J33,3)</f>
        <v>0</v>
      </c>
      <c r="K33" s="485">
        <f>ROUND('2. Прогноз. Без корректировки'!K33,3)</f>
        <v>0</v>
      </c>
      <c r="L33" s="486">
        <f>ROUND(SUM(H33:K33),3)</f>
        <v>0</v>
      </c>
      <c r="M33" s="484">
        <f>ROUND('2. Прогноз. Без корректировки'!M33,3)</f>
        <v>0</v>
      </c>
      <c r="N33" s="484">
        <f>ROUND('2. Прогноз. Без корректировки'!N33,3)</f>
        <v>0</v>
      </c>
      <c r="O33" s="484">
        <f>ROUND('2. Прогноз. Без корректировки'!O33,3)</f>
        <v>0</v>
      </c>
      <c r="P33" s="487">
        <f>ROUND('2. Прогноз. Без корректировки'!P33,3)</f>
        <v>0</v>
      </c>
      <c r="Q33" s="487">
        <f>ROUND(SUM(M33:P33),3)</f>
        <v>0</v>
      </c>
      <c r="R33" s="126"/>
      <c r="S33" s="127"/>
    </row>
    <row r="34" spans="1:20" s="125" customFormat="1" ht="33" customHeight="1" outlineLevel="1" x14ac:dyDescent="0.25">
      <c r="A34" s="482" t="s">
        <v>83</v>
      </c>
      <c r="B34" s="483" t="s">
        <v>91</v>
      </c>
      <c r="C34" s="484">
        <f>ROUND('2. Прогноз. Без корректировки'!C34,3)</f>
        <v>0</v>
      </c>
      <c r="D34" s="484">
        <f>ROUND('2. Прогноз. Без корректировки'!D34,3)</f>
        <v>0</v>
      </c>
      <c r="E34" s="484">
        <f>ROUND('2. Прогноз. Без корректировки'!E34,3)</f>
        <v>0</v>
      </c>
      <c r="F34" s="485">
        <f>ROUND('2. Прогноз. Без корректировки'!F34,3)</f>
        <v>0</v>
      </c>
      <c r="G34" s="486">
        <f>ROUND(SUM(C34:F34),3)</f>
        <v>0</v>
      </c>
      <c r="H34" s="484">
        <f>ROUND('2. Прогноз. Без корректировки'!H34,3)</f>
        <v>0</v>
      </c>
      <c r="I34" s="484">
        <f>ROUND('2. Прогноз. Без корректировки'!I34,3)</f>
        <v>0</v>
      </c>
      <c r="J34" s="484">
        <f>ROUND('2. Прогноз. Без корректировки'!J34,3)</f>
        <v>0</v>
      </c>
      <c r="K34" s="485">
        <f>ROUND('2. Прогноз. Без корректировки'!K34,3)</f>
        <v>0</v>
      </c>
      <c r="L34" s="486">
        <f>ROUND(SUM(H34:K34),3)</f>
        <v>0</v>
      </c>
      <c r="M34" s="484">
        <f>ROUND('2. Прогноз. Без корректировки'!M34,3)</f>
        <v>0</v>
      </c>
      <c r="N34" s="484">
        <f>ROUND('2. Прогноз. Без корректировки'!N34,3)</f>
        <v>0</v>
      </c>
      <c r="O34" s="484">
        <f>ROUND('2. Прогноз. Без корректировки'!O34,3)</f>
        <v>0</v>
      </c>
      <c r="P34" s="487">
        <f>ROUND('2. Прогноз. Без корректировки'!P34,3)</f>
        <v>0</v>
      </c>
      <c r="Q34" s="487">
        <f>ROUND(SUM(M34:P34),3)</f>
        <v>0</v>
      </c>
      <c r="R34" s="126"/>
      <c r="S34" s="127"/>
    </row>
    <row r="35" spans="1:20" s="17" customFormat="1" ht="15" customHeight="1" x14ac:dyDescent="0.25">
      <c r="A35" s="470" t="s">
        <v>43</v>
      </c>
      <c r="B35" s="471" t="s">
        <v>91</v>
      </c>
      <c r="C35" s="472">
        <f t="shared" ref="C35:Q35" si="9">ROUND(C36+C39+C42+C45,3)</f>
        <v>5.3949999999999996</v>
      </c>
      <c r="D35" s="472">
        <f t="shared" si="9"/>
        <v>5.42</v>
      </c>
      <c r="E35" s="472">
        <f t="shared" si="9"/>
        <v>5.56</v>
      </c>
      <c r="F35" s="472">
        <f t="shared" si="9"/>
        <v>5.48</v>
      </c>
      <c r="G35" s="474">
        <f t="shared" si="9"/>
        <v>21.855</v>
      </c>
      <c r="H35" s="472">
        <f t="shared" si="9"/>
        <v>5.3949999999999996</v>
      </c>
      <c r="I35" s="472">
        <f t="shared" si="9"/>
        <v>5.42</v>
      </c>
      <c r="J35" s="472">
        <f t="shared" si="9"/>
        <v>5.56</v>
      </c>
      <c r="K35" s="472">
        <f t="shared" si="9"/>
        <v>5.48</v>
      </c>
      <c r="L35" s="474">
        <f t="shared" si="9"/>
        <v>21.855</v>
      </c>
      <c r="M35" s="472">
        <f t="shared" si="9"/>
        <v>5.3949999999999996</v>
      </c>
      <c r="N35" s="472">
        <f t="shared" si="9"/>
        <v>5.42</v>
      </c>
      <c r="O35" s="472">
        <f t="shared" si="9"/>
        <v>5.56</v>
      </c>
      <c r="P35" s="475">
        <f t="shared" si="9"/>
        <v>5.48</v>
      </c>
      <c r="Q35" s="476">
        <f t="shared" si="9"/>
        <v>21.855</v>
      </c>
      <c r="R35" s="118"/>
    </row>
    <row r="36" spans="1:20" ht="15" customHeight="1" outlineLevel="1" x14ac:dyDescent="0.25">
      <c r="A36" s="459" t="s">
        <v>86</v>
      </c>
      <c r="B36" s="491" t="s">
        <v>91</v>
      </c>
      <c r="C36" s="478">
        <f t="shared" ref="C36:Q36" si="10">ROUND(C37+C38,3)</f>
        <v>5.3949999999999996</v>
      </c>
      <c r="D36" s="492">
        <f t="shared" si="10"/>
        <v>5.42</v>
      </c>
      <c r="E36" s="492">
        <f t="shared" si="10"/>
        <v>5.56</v>
      </c>
      <c r="F36" s="493">
        <f t="shared" si="10"/>
        <v>5.48</v>
      </c>
      <c r="G36" s="464">
        <f t="shared" si="10"/>
        <v>21.855</v>
      </c>
      <c r="H36" s="478">
        <f t="shared" si="10"/>
        <v>5.3949999999999996</v>
      </c>
      <c r="I36" s="492">
        <f t="shared" si="10"/>
        <v>5.42</v>
      </c>
      <c r="J36" s="492">
        <f t="shared" si="10"/>
        <v>5.56</v>
      </c>
      <c r="K36" s="493">
        <f t="shared" si="10"/>
        <v>5.48</v>
      </c>
      <c r="L36" s="464">
        <f t="shared" si="10"/>
        <v>21.855</v>
      </c>
      <c r="M36" s="478">
        <f t="shared" si="10"/>
        <v>5.3949999999999996</v>
      </c>
      <c r="N36" s="492">
        <f t="shared" si="10"/>
        <v>5.42</v>
      </c>
      <c r="O36" s="492">
        <f t="shared" si="10"/>
        <v>5.56</v>
      </c>
      <c r="P36" s="494">
        <f t="shared" si="10"/>
        <v>5.48</v>
      </c>
      <c r="Q36" s="469">
        <f t="shared" si="10"/>
        <v>21.855</v>
      </c>
      <c r="R36" s="101"/>
    </row>
    <row r="37" spans="1:20" s="16" customFormat="1" ht="15" customHeight="1" outlineLevel="2" x14ac:dyDescent="0.25">
      <c r="A37" s="495" t="s">
        <v>44</v>
      </c>
      <c r="B37" s="496" t="s">
        <v>91</v>
      </c>
      <c r="C37" s="488">
        <f>ROUND('1.Статистика'!N32,3)</f>
        <v>5.52</v>
      </c>
      <c r="D37" s="497">
        <f>ROUND('1.Статистика'!O32,3)</f>
        <v>5.45</v>
      </c>
      <c r="E37" s="497">
        <f>ROUND('1.Статистика'!P32,3)</f>
        <v>5.58</v>
      </c>
      <c r="F37" s="498">
        <f>ROUND('1.Статистика'!Q32,3)</f>
        <v>5.5</v>
      </c>
      <c r="G37" s="486">
        <f>ROUND(SUM(C37:F37),3)</f>
        <v>22.05</v>
      </c>
      <c r="H37" s="488">
        <f>ROUND(C36,3)</f>
        <v>5.3949999999999996</v>
      </c>
      <c r="I37" s="488">
        <f>ROUND(D36,3)</f>
        <v>5.42</v>
      </c>
      <c r="J37" s="488">
        <f>ROUND(E36,3)</f>
        <v>5.56</v>
      </c>
      <c r="K37" s="489">
        <f>ROUND(F36,3)</f>
        <v>5.48</v>
      </c>
      <c r="L37" s="486">
        <f>ROUND(SUM(H37:K37),3)</f>
        <v>21.855</v>
      </c>
      <c r="M37" s="488">
        <f>ROUND(H36,3)</f>
        <v>5.3949999999999996</v>
      </c>
      <c r="N37" s="488">
        <f>ROUND(I36,3)</f>
        <v>5.42</v>
      </c>
      <c r="O37" s="488">
        <f>ROUND(J36,3)</f>
        <v>5.56</v>
      </c>
      <c r="P37" s="499">
        <f>ROUND(K36,3)</f>
        <v>5.48</v>
      </c>
      <c r="Q37" s="487">
        <f>ROUND(SUM(M37:P37),3)</f>
        <v>21.855</v>
      </c>
      <c r="R37" s="119"/>
    </row>
    <row r="38" spans="1:20" s="16" customFormat="1" ht="15" customHeight="1" outlineLevel="2" x14ac:dyDescent="0.25">
      <c r="A38" s="495" t="s">
        <v>45</v>
      </c>
      <c r="B38" s="496" t="s">
        <v>91</v>
      </c>
      <c r="C38" s="500">
        <f>ROUND('1.Статистика'!C170-C37,3)</f>
        <v>-0.125</v>
      </c>
      <c r="D38" s="500">
        <f>ROUND('1.Статистика'!D170-D37,3)</f>
        <v>-0.03</v>
      </c>
      <c r="E38" s="500">
        <f>ROUND('1.Статистика'!E170-E37,3)</f>
        <v>-0.02</v>
      </c>
      <c r="F38" s="501">
        <f>ROUND('1.Статистика'!F170-F37,3)</f>
        <v>-0.02</v>
      </c>
      <c r="G38" s="486">
        <f>ROUND(SUM(C38:F38),3)</f>
        <v>-0.19500000000000001</v>
      </c>
      <c r="H38" s="500">
        <f>ROUND('1.Статистика'!G170-H37,3)</f>
        <v>0</v>
      </c>
      <c r="I38" s="500">
        <f>ROUND('1.Статистика'!H170-I37,3)</f>
        <v>0</v>
      </c>
      <c r="J38" s="500">
        <f>ROUND('1.Статистика'!I170-J37,3)</f>
        <v>0</v>
      </c>
      <c r="K38" s="501">
        <f>ROUND('1.Статистика'!J170-K37,3)</f>
        <v>0</v>
      </c>
      <c r="L38" s="486">
        <f>ROUND(SUM(H38:K38),3)</f>
        <v>0</v>
      </c>
      <c r="M38" s="500">
        <f>ROUND('1.Статистика'!K170-M37,3)</f>
        <v>0</v>
      </c>
      <c r="N38" s="500">
        <f>ROUND('1.Статистика'!L170-N37,3)</f>
        <v>0</v>
      </c>
      <c r="O38" s="500">
        <f>ROUND('1.Статистика'!M170-O37,3)</f>
        <v>0</v>
      </c>
      <c r="P38" s="502">
        <f>ROUND('1.Статистика'!N170-P37,3)</f>
        <v>0</v>
      </c>
      <c r="Q38" s="487">
        <f>ROUND(SUM(M38:P38),3)</f>
        <v>0</v>
      </c>
      <c r="R38" s="119"/>
    </row>
    <row r="39" spans="1:20" ht="15" customHeight="1" outlineLevel="1" x14ac:dyDescent="0.25">
      <c r="A39" s="490" t="s">
        <v>87</v>
      </c>
      <c r="B39" s="491" t="s">
        <v>91</v>
      </c>
      <c r="C39" s="478">
        <f t="shared" ref="C39:Q39" si="11">ROUND(C40+C41,3)</f>
        <v>0</v>
      </c>
      <c r="D39" s="492">
        <f t="shared" si="11"/>
        <v>0</v>
      </c>
      <c r="E39" s="492">
        <f t="shared" si="11"/>
        <v>0</v>
      </c>
      <c r="F39" s="493">
        <f t="shared" si="11"/>
        <v>0</v>
      </c>
      <c r="G39" s="464">
        <f t="shared" si="11"/>
        <v>0</v>
      </c>
      <c r="H39" s="478">
        <f t="shared" si="11"/>
        <v>0</v>
      </c>
      <c r="I39" s="492">
        <f t="shared" si="11"/>
        <v>0</v>
      </c>
      <c r="J39" s="492">
        <f t="shared" si="11"/>
        <v>0</v>
      </c>
      <c r="K39" s="493">
        <f t="shared" si="11"/>
        <v>0</v>
      </c>
      <c r="L39" s="464">
        <f t="shared" si="11"/>
        <v>0</v>
      </c>
      <c r="M39" s="478">
        <f t="shared" si="11"/>
        <v>0</v>
      </c>
      <c r="N39" s="492">
        <f t="shared" si="11"/>
        <v>0</v>
      </c>
      <c r="O39" s="492">
        <f t="shared" si="11"/>
        <v>0</v>
      </c>
      <c r="P39" s="494">
        <f t="shared" si="11"/>
        <v>0</v>
      </c>
      <c r="Q39" s="469">
        <f t="shared" si="11"/>
        <v>0</v>
      </c>
    </row>
    <row r="40" spans="1:20" s="16" customFormat="1" ht="15" customHeight="1" outlineLevel="2" x14ac:dyDescent="0.25">
      <c r="A40" s="495" t="s">
        <v>44</v>
      </c>
      <c r="B40" s="496" t="s">
        <v>91</v>
      </c>
      <c r="C40" s="488">
        <f>ROUND('1.Статистика'!N33,3)</f>
        <v>0</v>
      </c>
      <c r="D40" s="497">
        <f>ROUND('1.Статистика'!O33,3)</f>
        <v>0</v>
      </c>
      <c r="E40" s="497">
        <f>ROUND('1.Статистика'!P33,3)</f>
        <v>0</v>
      </c>
      <c r="F40" s="498">
        <f>ROUND('1.Статистика'!Q33,3)</f>
        <v>0</v>
      </c>
      <c r="G40" s="486">
        <f>ROUND(SUM(C40:F40),3)</f>
        <v>0</v>
      </c>
      <c r="H40" s="488">
        <f>ROUND(C39,3)</f>
        <v>0</v>
      </c>
      <c r="I40" s="488">
        <f>ROUND(D39,3)</f>
        <v>0</v>
      </c>
      <c r="J40" s="488">
        <f>ROUND(E39,3)</f>
        <v>0</v>
      </c>
      <c r="K40" s="489">
        <f>ROUND(F39,3)</f>
        <v>0</v>
      </c>
      <c r="L40" s="486">
        <f>ROUND(SUM(H40:K40),3)</f>
        <v>0</v>
      </c>
      <c r="M40" s="488">
        <f>ROUND(H39,3)</f>
        <v>0</v>
      </c>
      <c r="N40" s="488">
        <f>ROUND(I39,3)</f>
        <v>0</v>
      </c>
      <c r="O40" s="488">
        <f>ROUND(J39,3)</f>
        <v>0</v>
      </c>
      <c r="P40" s="499">
        <f>ROUND(K39,3)</f>
        <v>0</v>
      </c>
      <c r="Q40" s="487">
        <f>ROUND(SUM(M40:P40),3)</f>
        <v>0</v>
      </c>
      <c r="R40" s="119"/>
    </row>
    <row r="41" spans="1:20" s="16" customFormat="1" ht="15" customHeight="1" outlineLevel="2" x14ac:dyDescent="0.25">
      <c r="A41" s="495" t="s">
        <v>45</v>
      </c>
      <c r="B41" s="496" t="s">
        <v>91</v>
      </c>
      <c r="C41" s="500">
        <f>ROUND('1.Статистика'!C171-C40,3)</f>
        <v>0</v>
      </c>
      <c r="D41" s="500">
        <f>ROUND('1.Статистика'!D171-D40,3)</f>
        <v>0</v>
      </c>
      <c r="E41" s="500">
        <f>ROUND('1.Статистика'!E171-E40,3)</f>
        <v>0</v>
      </c>
      <c r="F41" s="501">
        <f>ROUND('1.Статистика'!F171-F40,3)</f>
        <v>0</v>
      </c>
      <c r="G41" s="486">
        <f>ROUND(SUM(C41:F41),3)</f>
        <v>0</v>
      </c>
      <c r="H41" s="500">
        <f>ROUND('1.Статистика'!G171-H40,3)</f>
        <v>0</v>
      </c>
      <c r="I41" s="500">
        <f>ROUND('1.Статистика'!H171-I40,3)</f>
        <v>0</v>
      </c>
      <c r="J41" s="500">
        <f>ROUND('1.Статистика'!I171-J40,3)</f>
        <v>0</v>
      </c>
      <c r="K41" s="501">
        <f>ROUND('1.Статистика'!J171-K40,3)</f>
        <v>0</v>
      </c>
      <c r="L41" s="486">
        <f>ROUND(SUM(H41:K41),3)</f>
        <v>0</v>
      </c>
      <c r="M41" s="500">
        <f>ROUND('1.Статистика'!K171-M40,3)</f>
        <v>0</v>
      </c>
      <c r="N41" s="500">
        <f>ROUND('1.Статистика'!L171-N40,3)</f>
        <v>0</v>
      </c>
      <c r="O41" s="500">
        <f>ROUND('1.Статистика'!M171-O40,3)</f>
        <v>0</v>
      </c>
      <c r="P41" s="502">
        <f>ROUND('1.Статистика'!N171-P40,3)</f>
        <v>0</v>
      </c>
      <c r="Q41" s="487">
        <f>ROUND(SUM(M41:P41),3)</f>
        <v>0</v>
      </c>
      <c r="R41" s="119"/>
    </row>
    <row r="42" spans="1:20" ht="15" customHeight="1" outlineLevel="1" x14ac:dyDescent="0.25">
      <c r="A42" s="459" t="s">
        <v>88</v>
      </c>
      <c r="B42" s="491" t="s">
        <v>91</v>
      </c>
      <c r="C42" s="478">
        <f t="shared" ref="C42:Q42" si="12">ROUND(C43+C44,3)</f>
        <v>0</v>
      </c>
      <c r="D42" s="492">
        <f t="shared" si="12"/>
        <v>0</v>
      </c>
      <c r="E42" s="492">
        <f t="shared" si="12"/>
        <v>0</v>
      </c>
      <c r="F42" s="493">
        <f t="shared" si="12"/>
        <v>0</v>
      </c>
      <c r="G42" s="464">
        <f t="shared" si="12"/>
        <v>0</v>
      </c>
      <c r="H42" s="478">
        <f t="shared" si="12"/>
        <v>0</v>
      </c>
      <c r="I42" s="492">
        <f t="shared" si="12"/>
        <v>0</v>
      </c>
      <c r="J42" s="492">
        <f t="shared" si="12"/>
        <v>0</v>
      </c>
      <c r="K42" s="493">
        <f t="shared" si="12"/>
        <v>0</v>
      </c>
      <c r="L42" s="464">
        <f t="shared" si="12"/>
        <v>0</v>
      </c>
      <c r="M42" s="478">
        <f t="shared" si="12"/>
        <v>0</v>
      </c>
      <c r="N42" s="492">
        <f t="shared" si="12"/>
        <v>0</v>
      </c>
      <c r="O42" s="492">
        <f t="shared" si="12"/>
        <v>0</v>
      </c>
      <c r="P42" s="494">
        <f t="shared" si="12"/>
        <v>0</v>
      </c>
      <c r="Q42" s="469">
        <f t="shared" si="12"/>
        <v>0</v>
      </c>
    </row>
    <row r="43" spans="1:20" s="16" customFormat="1" ht="15" customHeight="1" outlineLevel="2" x14ac:dyDescent="0.25">
      <c r="A43" s="495" t="s">
        <v>44</v>
      </c>
      <c r="B43" s="496" t="s">
        <v>91</v>
      </c>
      <c r="C43" s="488">
        <f>ROUND('1.Статистика'!N34,3)</f>
        <v>0</v>
      </c>
      <c r="D43" s="488">
        <f>ROUND('1.Статистика'!O34,3)</f>
        <v>0</v>
      </c>
      <c r="E43" s="488">
        <f>ROUND('1.Статистика'!P34,3)</f>
        <v>0</v>
      </c>
      <c r="F43" s="488">
        <f>ROUND('1.Статистика'!Q34,3)</f>
        <v>0</v>
      </c>
      <c r="G43" s="486">
        <f>ROUND(SUM(C43:F43),3)</f>
        <v>0</v>
      </c>
      <c r="H43" s="488">
        <f>ROUND(C42,3)</f>
        <v>0</v>
      </c>
      <c r="I43" s="488">
        <f>ROUND(D42,3)</f>
        <v>0</v>
      </c>
      <c r="J43" s="488">
        <f>ROUND(E42,3)</f>
        <v>0</v>
      </c>
      <c r="K43" s="489">
        <f>ROUND(F42,3)</f>
        <v>0</v>
      </c>
      <c r="L43" s="486">
        <f>ROUND(SUM(H43:K43),3)</f>
        <v>0</v>
      </c>
      <c r="M43" s="488">
        <f>ROUND(H42,3)</f>
        <v>0</v>
      </c>
      <c r="N43" s="488">
        <f>ROUND(I42,3)</f>
        <v>0</v>
      </c>
      <c r="O43" s="488">
        <f>ROUND(J42,3)</f>
        <v>0</v>
      </c>
      <c r="P43" s="499">
        <f>ROUND(K42,3)</f>
        <v>0</v>
      </c>
      <c r="Q43" s="487">
        <f>ROUND(SUM(M43:P43),3)</f>
        <v>0</v>
      </c>
      <c r="R43" s="119"/>
    </row>
    <row r="44" spans="1:20" s="16" customFormat="1" ht="15" customHeight="1" outlineLevel="2" x14ac:dyDescent="0.25">
      <c r="A44" s="495" t="s">
        <v>45</v>
      </c>
      <c r="B44" s="496" t="s">
        <v>91</v>
      </c>
      <c r="C44" s="500">
        <f>ROUND('1.Статистика'!C172-C43,3)</f>
        <v>0</v>
      </c>
      <c r="D44" s="500">
        <f>ROUND('1.Статистика'!D172-D43,3)</f>
        <v>0</v>
      </c>
      <c r="E44" s="500">
        <f>ROUND('1.Статистика'!E172-E43,3)</f>
        <v>0</v>
      </c>
      <c r="F44" s="501">
        <f>ROUND('1.Статистика'!F172-F43,3)</f>
        <v>0</v>
      </c>
      <c r="G44" s="486">
        <f>ROUND(SUM(C44:F44),3)</f>
        <v>0</v>
      </c>
      <c r="H44" s="500">
        <f>ROUND('1.Статистика'!G172-H43,3)</f>
        <v>0</v>
      </c>
      <c r="I44" s="500">
        <f>ROUND('1.Статистика'!H172-I43,3)</f>
        <v>0</v>
      </c>
      <c r="J44" s="500">
        <f>ROUND('1.Статистика'!I172-J43,3)</f>
        <v>0</v>
      </c>
      <c r="K44" s="501">
        <f>ROUND('1.Статистика'!J172-K43,3)</f>
        <v>0</v>
      </c>
      <c r="L44" s="486">
        <f>ROUND(SUM(H44:K44),3)</f>
        <v>0</v>
      </c>
      <c r="M44" s="500">
        <f>ROUND('1.Статистика'!K172-M43,3)</f>
        <v>0</v>
      </c>
      <c r="N44" s="500">
        <f>ROUND('1.Статистика'!L172-N43,3)</f>
        <v>0</v>
      </c>
      <c r="O44" s="500">
        <f>ROUND('1.Статистика'!M172-O43,3)</f>
        <v>0</v>
      </c>
      <c r="P44" s="502">
        <f>ROUND('1.Статистика'!N172-P43,3)</f>
        <v>0</v>
      </c>
      <c r="Q44" s="487">
        <f>ROUND(SUM(M44:P44),3)</f>
        <v>0</v>
      </c>
      <c r="R44" s="119"/>
    </row>
    <row r="45" spans="1:20" ht="15" customHeight="1" outlineLevel="1" x14ac:dyDescent="0.25">
      <c r="A45" s="459" t="s">
        <v>94</v>
      </c>
      <c r="B45" s="491" t="s">
        <v>91</v>
      </c>
      <c r="C45" s="478">
        <f t="shared" ref="C45:Q45" si="13">ROUND(C46+C47,3)</f>
        <v>0</v>
      </c>
      <c r="D45" s="492">
        <f t="shared" si="13"/>
        <v>0</v>
      </c>
      <c r="E45" s="492">
        <f t="shared" si="13"/>
        <v>0</v>
      </c>
      <c r="F45" s="493">
        <f t="shared" si="13"/>
        <v>0</v>
      </c>
      <c r="G45" s="464">
        <f t="shared" si="13"/>
        <v>0</v>
      </c>
      <c r="H45" s="478">
        <f t="shared" si="13"/>
        <v>0</v>
      </c>
      <c r="I45" s="492">
        <f t="shared" si="13"/>
        <v>0</v>
      </c>
      <c r="J45" s="492">
        <f t="shared" si="13"/>
        <v>0</v>
      </c>
      <c r="K45" s="493">
        <f t="shared" si="13"/>
        <v>0</v>
      </c>
      <c r="L45" s="464">
        <f t="shared" si="13"/>
        <v>0</v>
      </c>
      <c r="M45" s="478">
        <f t="shared" si="13"/>
        <v>0</v>
      </c>
      <c r="N45" s="492">
        <f t="shared" si="13"/>
        <v>0</v>
      </c>
      <c r="O45" s="492">
        <f t="shared" si="13"/>
        <v>0</v>
      </c>
      <c r="P45" s="494">
        <f t="shared" si="13"/>
        <v>0</v>
      </c>
      <c r="Q45" s="469">
        <f t="shared" si="13"/>
        <v>0</v>
      </c>
    </row>
    <row r="46" spans="1:20" s="16" customFormat="1" ht="15" customHeight="1" outlineLevel="2" x14ac:dyDescent="0.25">
      <c r="A46" s="495" t="s">
        <v>44</v>
      </c>
      <c r="B46" s="496" t="s">
        <v>91</v>
      </c>
      <c r="C46" s="488">
        <f>ROUND('1.Статистика'!N35,3)</f>
        <v>0</v>
      </c>
      <c r="D46" s="488">
        <f>ROUND('1.Статистика'!O35,3)</f>
        <v>0</v>
      </c>
      <c r="E46" s="488">
        <f>ROUND('1.Статистика'!P35,3)</f>
        <v>0</v>
      </c>
      <c r="F46" s="488">
        <f>ROUND('1.Статистика'!Q35,3)</f>
        <v>0</v>
      </c>
      <c r="G46" s="486">
        <f>ROUND(SUM(C46:F46),3)</f>
        <v>0</v>
      </c>
      <c r="H46" s="488">
        <f>ROUND(C45,3)</f>
        <v>0</v>
      </c>
      <c r="I46" s="488">
        <f>ROUND(D45,3)</f>
        <v>0</v>
      </c>
      <c r="J46" s="488">
        <f>ROUND(E45,3)</f>
        <v>0</v>
      </c>
      <c r="K46" s="489">
        <f>ROUND(F45,3)</f>
        <v>0</v>
      </c>
      <c r="L46" s="486">
        <f>ROUND(SUM(H46:K46),3)</f>
        <v>0</v>
      </c>
      <c r="M46" s="488">
        <f>ROUND(H45,3)</f>
        <v>0</v>
      </c>
      <c r="N46" s="488">
        <f>ROUND(I45,3)</f>
        <v>0</v>
      </c>
      <c r="O46" s="488">
        <f>ROUND(J45,3)</f>
        <v>0</v>
      </c>
      <c r="P46" s="499">
        <f>ROUND(K45,3)</f>
        <v>0</v>
      </c>
      <c r="Q46" s="487">
        <f>ROUND(SUM(M46:P46),3)</f>
        <v>0</v>
      </c>
      <c r="R46" s="119"/>
    </row>
    <row r="47" spans="1:20" s="16" customFormat="1" ht="15" customHeight="1" outlineLevel="2" x14ac:dyDescent="0.25">
      <c r="A47" s="495" t="s">
        <v>45</v>
      </c>
      <c r="B47" s="496" t="s">
        <v>91</v>
      </c>
      <c r="C47" s="500">
        <f>ROUND('1.Статистика'!C173-C46,3)</f>
        <v>0</v>
      </c>
      <c r="D47" s="500">
        <f>ROUND('1.Статистика'!D173-D46,3)</f>
        <v>0</v>
      </c>
      <c r="E47" s="500">
        <f>ROUND('1.Статистика'!E173-E46,3)</f>
        <v>0</v>
      </c>
      <c r="F47" s="500">
        <f>ROUND('1.Статистика'!F173-F46,3)</f>
        <v>0</v>
      </c>
      <c r="G47" s="486">
        <f>ROUND(SUM(C47:F47),3)</f>
        <v>0</v>
      </c>
      <c r="H47" s="500">
        <f>ROUND('1.Статистика'!G173-H46,3)</f>
        <v>0</v>
      </c>
      <c r="I47" s="500">
        <f>ROUND('1.Статистика'!H173-I46,3)</f>
        <v>0</v>
      </c>
      <c r="J47" s="500">
        <f>ROUND('1.Статистика'!I173-J46,3)</f>
        <v>0</v>
      </c>
      <c r="K47" s="500">
        <f>ROUND('1.Статистика'!J173-K46,3)</f>
        <v>0</v>
      </c>
      <c r="L47" s="486">
        <f>ROUND(SUM(H47:K47),3)</f>
        <v>0</v>
      </c>
      <c r="M47" s="500">
        <f>ROUND('1.Статистика'!K173-M46,3)</f>
        <v>0</v>
      </c>
      <c r="N47" s="500">
        <f>ROUND('1.Статистика'!L173-N46,3)</f>
        <v>0</v>
      </c>
      <c r="O47" s="500">
        <f>ROUND('1.Статистика'!M173-O46,3)</f>
        <v>0</v>
      </c>
      <c r="P47" s="502">
        <f>ROUND('1.Статистика'!N173-P46,3)</f>
        <v>0</v>
      </c>
      <c r="Q47" s="487">
        <f>ROUND(SUM(M47:P47),3)</f>
        <v>0</v>
      </c>
      <c r="R47" s="119"/>
    </row>
    <row r="48" spans="1:20" ht="15" customHeight="1" x14ac:dyDescent="0.25">
      <c r="A48" s="503" t="s">
        <v>41</v>
      </c>
      <c r="B48" s="504" t="s">
        <v>91</v>
      </c>
      <c r="C48" s="505">
        <f t="shared" ref="C48:Q48" si="14">ROUND(SUM(C49:C52),3)</f>
        <v>7.5259999999999998</v>
      </c>
      <c r="D48" s="505">
        <f t="shared" si="14"/>
        <v>7.4720000000000004</v>
      </c>
      <c r="E48" s="505">
        <f t="shared" si="14"/>
        <v>7.617</v>
      </c>
      <c r="F48" s="506">
        <f t="shared" si="14"/>
        <v>7.593</v>
      </c>
      <c r="G48" s="464">
        <f t="shared" si="14"/>
        <v>23.986000000000001</v>
      </c>
      <c r="H48" s="505">
        <f t="shared" si="14"/>
        <v>7.5339999999999998</v>
      </c>
      <c r="I48" s="505">
        <f t="shared" si="14"/>
        <v>7.48</v>
      </c>
      <c r="J48" s="505">
        <f t="shared" si="14"/>
        <v>7.625</v>
      </c>
      <c r="K48" s="506">
        <f t="shared" si="14"/>
        <v>7.601</v>
      </c>
      <c r="L48" s="464">
        <f t="shared" si="14"/>
        <v>23.994</v>
      </c>
      <c r="M48" s="505">
        <f t="shared" si="14"/>
        <v>7.5419999999999998</v>
      </c>
      <c r="N48" s="505">
        <f t="shared" si="14"/>
        <v>7.4880000000000004</v>
      </c>
      <c r="O48" s="505">
        <f t="shared" si="14"/>
        <v>7.633</v>
      </c>
      <c r="P48" s="507">
        <f t="shared" si="14"/>
        <v>7.609</v>
      </c>
      <c r="Q48" s="469">
        <f t="shared" si="14"/>
        <v>24.001999999999999</v>
      </c>
      <c r="S48" s="11"/>
      <c r="T48" s="11"/>
    </row>
    <row r="49" spans="1:18" s="15" customFormat="1" ht="15" customHeight="1" outlineLevel="1" x14ac:dyDescent="0.25">
      <c r="A49" s="508" t="s">
        <v>86</v>
      </c>
      <c r="B49" s="460" t="s">
        <v>91</v>
      </c>
      <c r="C49" s="509">
        <f t="shared" ref="C49:Q49" si="15">ROUND(C10+C15+C36,3)</f>
        <v>7.5259999999999998</v>
      </c>
      <c r="D49" s="461">
        <f t="shared" si="15"/>
        <v>7.4720000000000004</v>
      </c>
      <c r="E49" s="461">
        <f t="shared" si="15"/>
        <v>7.617</v>
      </c>
      <c r="F49" s="510">
        <f t="shared" si="15"/>
        <v>7.593</v>
      </c>
      <c r="G49" s="511">
        <f t="shared" si="15"/>
        <v>23.986000000000001</v>
      </c>
      <c r="H49" s="509">
        <f t="shared" si="15"/>
        <v>7.5339999999999998</v>
      </c>
      <c r="I49" s="461">
        <f t="shared" si="15"/>
        <v>7.48</v>
      </c>
      <c r="J49" s="461">
        <f t="shared" si="15"/>
        <v>7.625</v>
      </c>
      <c r="K49" s="510">
        <f t="shared" si="15"/>
        <v>7.601</v>
      </c>
      <c r="L49" s="512">
        <f t="shared" si="15"/>
        <v>23.994</v>
      </c>
      <c r="M49" s="461">
        <f t="shared" si="15"/>
        <v>7.5419999999999998</v>
      </c>
      <c r="N49" s="461">
        <f t="shared" si="15"/>
        <v>7.4880000000000004</v>
      </c>
      <c r="O49" s="461">
        <f t="shared" si="15"/>
        <v>7.633</v>
      </c>
      <c r="P49" s="510">
        <f t="shared" si="15"/>
        <v>7.609</v>
      </c>
      <c r="Q49" s="512">
        <f t="shared" si="15"/>
        <v>24.001999999999999</v>
      </c>
      <c r="R49" s="117"/>
    </row>
    <row r="50" spans="1:18" s="15" customFormat="1" ht="15" customHeight="1" outlineLevel="1" x14ac:dyDescent="0.25">
      <c r="A50" s="508" t="s">
        <v>87</v>
      </c>
      <c r="B50" s="460" t="s">
        <v>91</v>
      </c>
      <c r="C50" s="509">
        <f t="shared" ref="C50:Q50" si="16">ROUND(C11+C20+C39,3)</f>
        <v>0</v>
      </c>
      <c r="D50" s="461">
        <f t="shared" si="16"/>
        <v>0</v>
      </c>
      <c r="E50" s="461">
        <f t="shared" si="16"/>
        <v>0</v>
      </c>
      <c r="F50" s="510">
        <f t="shared" si="16"/>
        <v>0</v>
      </c>
      <c r="G50" s="511">
        <f t="shared" si="16"/>
        <v>0</v>
      </c>
      <c r="H50" s="509">
        <f t="shared" si="16"/>
        <v>0</v>
      </c>
      <c r="I50" s="461">
        <f t="shared" si="16"/>
        <v>0</v>
      </c>
      <c r="J50" s="461">
        <f t="shared" si="16"/>
        <v>0</v>
      </c>
      <c r="K50" s="510">
        <f t="shared" si="16"/>
        <v>0</v>
      </c>
      <c r="L50" s="512">
        <f t="shared" si="16"/>
        <v>0</v>
      </c>
      <c r="M50" s="461">
        <f t="shared" si="16"/>
        <v>0</v>
      </c>
      <c r="N50" s="461">
        <f t="shared" si="16"/>
        <v>0</v>
      </c>
      <c r="O50" s="461">
        <f t="shared" si="16"/>
        <v>0</v>
      </c>
      <c r="P50" s="510">
        <f t="shared" si="16"/>
        <v>0</v>
      </c>
      <c r="Q50" s="512">
        <f t="shared" si="16"/>
        <v>0</v>
      </c>
      <c r="R50" s="117"/>
    </row>
    <row r="51" spans="1:18" s="15" customFormat="1" ht="15" customHeight="1" outlineLevel="1" x14ac:dyDescent="0.25">
      <c r="A51" s="508" t="s">
        <v>88</v>
      </c>
      <c r="B51" s="460" t="s">
        <v>91</v>
      </c>
      <c r="C51" s="509">
        <f t="shared" ref="C51:Q51" si="17">ROUND(C12+C25+C42,3)</f>
        <v>0</v>
      </c>
      <c r="D51" s="461">
        <f t="shared" si="17"/>
        <v>0</v>
      </c>
      <c r="E51" s="461">
        <f t="shared" si="17"/>
        <v>0</v>
      </c>
      <c r="F51" s="510">
        <f t="shared" si="17"/>
        <v>0</v>
      </c>
      <c r="G51" s="511">
        <f t="shared" si="17"/>
        <v>0</v>
      </c>
      <c r="H51" s="509">
        <f t="shared" si="17"/>
        <v>0</v>
      </c>
      <c r="I51" s="461">
        <f t="shared" si="17"/>
        <v>0</v>
      </c>
      <c r="J51" s="461">
        <f t="shared" si="17"/>
        <v>0</v>
      </c>
      <c r="K51" s="510">
        <f t="shared" si="17"/>
        <v>0</v>
      </c>
      <c r="L51" s="512">
        <f t="shared" si="17"/>
        <v>0</v>
      </c>
      <c r="M51" s="461">
        <f t="shared" si="17"/>
        <v>0</v>
      </c>
      <c r="N51" s="461">
        <f t="shared" si="17"/>
        <v>0</v>
      </c>
      <c r="O51" s="461">
        <f t="shared" si="17"/>
        <v>0</v>
      </c>
      <c r="P51" s="510">
        <f t="shared" si="17"/>
        <v>0</v>
      </c>
      <c r="Q51" s="512">
        <f t="shared" si="17"/>
        <v>0</v>
      </c>
      <c r="R51" s="117"/>
    </row>
    <row r="52" spans="1:18" s="15" customFormat="1" ht="15" customHeight="1" outlineLevel="1" x14ac:dyDescent="0.25">
      <c r="A52" s="508" t="s">
        <v>94</v>
      </c>
      <c r="B52" s="460" t="s">
        <v>91</v>
      </c>
      <c r="C52" s="509">
        <f t="shared" ref="C52:Q52" si="18">ROUND(C13+C30+C45,3)</f>
        <v>0</v>
      </c>
      <c r="D52" s="461">
        <f t="shared" si="18"/>
        <v>0</v>
      </c>
      <c r="E52" s="461">
        <f t="shared" si="18"/>
        <v>0</v>
      </c>
      <c r="F52" s="510">
        <f t="shared" si="18"/>
        <v>0</v>
      </c>
      <c r="G52" s="511">
        <f t="shared" si="18"/>
        <v>0</v>
      </c>
      <c r="H52" s="509">
        <f t="shared" si="18"/>
        <v>0</v>
      </c>
      <c r="I52" s="461">
        <f t="shared" si="18"/>
        <v>0</v>
      </c>
      <c r="J52" s="461">
        <f t="shared" si="18"/>
        <v>0</v>
      </c>
      <c r="K52" s="510">
        <f t="shared" si="18"/>
        <v>0</v>
      </c>
      <c r="L52" s="512">
        <f t="shared" si="18"/>
        <v>0</v>
      </c>
      <c r="M52" s="461">
        <f t="shared" si="18"/>
        <v>0</v>
      </c>
      <c r="N52" s="461">
        <f t="shared" si="18"/>
        <v>0</v>
      </c>
      <c r="O52" s="461">
        <f t="shared" si="18"/>
        <v>0</v>
      </c>
      <c r="P52" s="510">
        <f t="shared" si="18"/>
        <v>0</v>
      </c>
      <c r="Q52" s="512">
        <f t="shared" si="18"/>
        <v>0</v>
      </c>
      <c r="R52" s="117"/>
    </row>
    <row r="53" spans="1:18" s="15" customFormat="1" ht="15" customHeight="1" outlineLevel="1" x14ac:dyDescent="0.25">
      <c r="A53" s="402" t="s">
        <v>123</v>
      </c>
      <c r="B53" s="410" t="s">
        <v>91</v>
      </c>
      <c r="C53" s="382">
        <f t="shared" ref="C53:Q53" si="19">ROUND(C54+C57+C60+C63,3)</f>
        <v>2.4500000000000002</v>
      </c>
      <c r="D53" s="383">
        <f t="shared" si="19"/>
        <v>2.39</v>
      </c>
      <c r="E53" s="383">
        <f t="shared" si="19"/>
        <v>2.48</v>
      </c>
      <c r="F53" s="384">
        <f t="shared" si="19"/>
        <v>2.4300000000000002</v>
      </c>
      <c r="G53" s="229">
        <f t="shared" si="19"/>
        <v>9.75</v>
      </c>
      <c r="H53" s="382">
        <f t="shared" si="19"/>
        <v>2.4500000000000002</v>
      </c>
      <c r="I53" s="383">
        <f t="shared" si="19"/>
        <v>2.39</v>
      </c>
      <c r="J53" s="383">
        <f t="shared" si="19"/>
        <v>2.48</v>
      </c>
      <c r="K53" s="389">
        <f t="shared" si="19"/>
        <v>2.4300000000000002</v>
      </c>
      <c r="L53" s="229">
        <f t="shared" si="19"/>
        <v>9.75</v>
      </c>
      <c r="M53" s="383">
        <f t="shared" si="19"/>
        <v>2.4500000000000002</v>
      </c>
      <c r="N53" s="383">
        <f t="shared" si="19"/>
        <v>2.39</v>
      </c>
      <c r="O53" s="383">
        <f t="shared" si="19"/>
        <v>2.48</v>
      </c>
      <c r="P53" s="389">
        <f t="shared" si="19"/>
        <v>2.4300000000000002</v>
      </c>
      <c r="Q53" s="229">
        <f t="shared" si="19"/>
        <v>9.75</v>
      </c>
      <c r="R53" s="117"/>
    </row>
    <row r="54" spans="1:18" s="15" customFormat="1" ht="15" customHeight="1" outlineLevel="1" x14ac:dyDescent="0.25">
      <c r="A54" s="261" t="s">
        <v>86</v>
      </c>
      <c r="B54" s="259" t="s">
        <v>91</v>
      </c>
      <c r="C54" s="222">
        <f t="shared" ref="C54:Q54" si="20">ROUND(C55+C56,3)</f>
        <v>2.4500000000000002</v>
      </c>
      <c r="D54" s="223">
        <f t="shared" si="20"/>
        <v>2.39</v>
      </c>
      <c r="E54" s="223">
        <f t="shared" si="20"/>
        <v>2.48</v>
      </c>
      <c r="F54" s="224">
        <f t="shared" si="20"/>
        <v>2.4300000000000002</v>
      </c>
      <c r="G54" s="341">
        <f t="shared" si="20"/>
        <v>9.75</v>
      </c>
      <c r="H54" s="222">
        <f t="shared" si="20"/>
        <v>2.4500000000000002</v>
      </c>
      <c r="I54" s="223">
        <f t="shared" si="20"/>
        <v>2.39</v>
      </c>
      <c r="J54" s="223">
        <f t="shared" si="20"/>
        <v>2.48</v>
      </c>
      <c r="K54" s="224">
        <f t="shared" si="20"/>
        <v>2.4300000000000002</v>
      </c>
      <c r="L54" s="341">
        <f t="shared" si="20"/>
        <v>9.75</v>
      </c>
      <c r="M54" s="222">
        <f t="shared" si="20"/>
        <v>2.4500000000000002</v>
      </c>
      <c r="N54" s="223">
        <f t="shared" si="20"/>
        <v>2.39</v>
      </c>
      <c r="O54" s="223">
        <f t="shared" si="20"/>
        <v>2.48</v>
      </c>
      <c r="P54" s="224">
        <f t="shared" si="20"/>
        <v>2.4300000000000002</v>
      </c>
      <c r="Q54" s="341">
        <f t="shared" si="20"/>
        <v>9.75</v>
      </c>
      <c r="R54" s="117"/>
    </row>
    <row r="55" spans="1:18" s="15" customFormat="1" ht="15" customHeight="1" outlineLevel="1" x14ac:dyDescent="0.25">
      <c r="A55" s="264" t="s">
        <v>127</v>
      </c>
      <c r="B55" s="260" t="s">
        <v>91</v>
      </c>
      <c r="C55" s="553">
        <f>ROUND('1.Статистика'!N42,3)</f>
        <v>2.4500000000000002</v>
      </c>
      <c r="D55" s="557">
        <f>ROUND('1.Статистика'!O42,3)</f>
        <v>2.39</v>
      </c>
      <c r="E55" s="557">
        <f>ROUND('1.Статистика'!P42,3)</f>
        <v>2.48</v>
      </c>
      <c r="F55" s="558">
        <f>ROUND('1.Статистика'!Q42,3)</f>
        <v>2.4300000000000002</v>
      </c>
      <c r="G55" s="405">
        <f>ROUND(SUM(C55:F55),3)</f>
        <v>9.75</v>
      </c>
      <c r="H55" s="553">
        <f>ROUND(C54,3)</f>
        <v>2.4500000000000002</v>
      </c>
      <c r="I55" s="557">
        <f>ROUND(D54,3)</f>
        <v>2.39</v>
      </c>
      <c r="J55" s="557">
        <f>ROUND(E54,3)</f>
        <v>2.48</v>
      </c>
      <c r="K55" s="558">
        <f>ROUND(F54,3)</f>
        <v>2.4300000000000002</v>
      </c>
      <c r="L55" s="405">
        <f>ROUND(SUM(H55:K55),3)</f>
        <v>9.75</v>
      </c>
      <c r="M55" s="553">
        <f>ROUND(H54,3)</f>
        <v>2.4500000000000002</v>
      </c>
      <c r="N55" s="557">
        <f>ROUND(I54,3)</f>
        <v>2.39</v>
      </c>
      <c r="O55" s="557">
        <f>ROUND(J54,3)</f>
        <v>2.48</v>
      </c>
      <c r="P55" s="558">
        <f>ROUND(K54,3)</f>
        <v>2.4300000000000002</v>
      </c>
      <c r="Q55" s="405">
        <f>ROUND(SUM(M55:P55),3)</f>
        <v>9.75</v>
      </c>
      <c r="R55" s="117"/>
    </row>
    <row r="56" spans="1:18" s="15" customFormat="1" ht="15" customHeight="1" outlineLevel="1" x14ac:dyDescent="0.25">
      <c r="A56" s="265" t="s">
        <v>128</v>
      </c>
      <c r="B56" s="260" t="s">
        <v>91</v>
      </c>
      <c r="C56" s="553">
        <f>ROUND('2. Прогноз. Без корректировки'!C56,3)</f>
        <v>0</v>
      </c>
      <c r="D56" s="557">
        <f>ROUND('2. Прогноз. Без корректировки'!D56,3)</f>
        <v>0</v>
      </c>
      <c r="E56" s="557">
        <f>ROUND('2. Прогноз. Без корректировки'!E56,3)</f>
        <v>0</v>
      </c>
      <c r="F56" s="558">
        <f>ROUND('2. Прогноз. Без корректировки'!F56,3)</f>
        <v>0</v>
      </c>
      <c r="G56" s="405">
        <f>ROUND(SUM(C56:F56),3)</f>
        <v>0</v>
      </c>
      <c r="H56" s="553">
        <f>ROUND('2. Прогноз. Без корректировки'!H56,3)</f>
        <v>0</v>
      </c>
      <c r="I56" s="557">
        <f>ROUND('2. Прогноз. Без корректировки'!I56,3)</f>
        <v>0</v>
      </c>
      <c r="J56" s="557">
        <f>ROUND('2. Прогноз. Без корректировки'!J56,3)</f>
        <v>0</v>
      </c>
      <c r="K56" s="558">
        <f>ROUND('2. Прогноз. Без корректировки'!K56,3)</f>
        <v>0</v>
      </c>
      <c r="L56" s="405">
        <f>ROUND(SUM(H56:K56),3)</f>
        <v>0</v>
      </c>
      <c r="M56" s="553">
        <f>ROUND('2. Прогноз. Без корректировки'!M56,3)</f>
        <v>0</v>
      </c>
      <c r="N56" s="557">
        <f>ROUND('2. Прогноз. Без корректировки'!N56,3)</f>
        <v>0</v>
      </c>
      <c r="O56" s="557">
        <f>ROUND('2. Прогноз. Без корректировки'!O56,3)</f>
        <v>0</v>
      </c>
      <c r="P56" s="558">
        <f>ROUND('2. Прогноз. Без корректировки'!P56,3)</f>
        <v>0</v>
      </c>
      <c r="Q56" s="405">
        <f>ROUND(SUM(M56:P56),3)</f>
        <v>0</v>
      </c>
      <c r="R56" s="117"/>
    </row>
    <row r="57" spans="1:18" s="15" customFormat="1" ht="15" customHeight="1" outlineLevel="1" x14ac:dyDescent="0.25">
      <c r="A57" s="263" t="s">
        <v>87</v>
      </c>
      <c r="B57" s="273" t="s">
        <v>91</v>
      </c>
      <c r="C57" s="553">
        <f t="shared" ref="C57:Q57" si="21">ROUND(C58+C59,3)</f>
        <v>0</v>
      </c>
      <c r="D57" s="223">
        <f t="shared" si="21"/>
        <v>0</v>
      </c>
      <c r="E57" s="223">
        <f t="shared" si="21"/>
        <v>0</v>
      </c>
      <c r="F57" s="224">
        <f t="shared" si="21"/>
        <v>0</v>
      </c>
      <c r="G57" s="341">
        <f t="shared" si="21"/>
        <v>0</v>
      </c>
      <c r="H57" s="222">
        <f t="shared" si="21"/>
        <v>0</v>
      </c>
      <c r="I57" s="223">
        <f t="shared" si="21"/>
        <v>0</v>
      </c>
      <c r="J57" s="223">
        <f t="shared" si="21"/>
        <v>0</v>
      </c>
      <c r="K57" s="224">
        <f t="shared" si="21"/>
        <v>0</v>
      </c>
      <c r="L57" s="341">
        <f t="shared" si="21"/>
        <v>0</v>
      </c>
      <c r="M57" s="222">
        <f t="shared" si="21"/>
        <v>0</v>
      </c>
      <c r="N57" s="223">
        <f t="shared" si="21"/>
        <v>0</v>
      </c>
      <c r="O57" s="223">
        <f t="shared" si="21"/>
        <v>0</v>
      </c>
      <c r="P57" s="224">
        <f t="shared" si="21"/>
        <v>0</v>
      </c>
      <c r="Q57" s="341">
        <f t="shared" si="21"/>
        <v>0</v>
      </c>
      <c r="R57" s="117"/>
    </row>
    <row r="58" spans="1:18" s="15" customFormat="1" ht="15" customHeight="1" outlineLevel="1" x14ac:dyDescent="0.25">
      <c r="A58" s="579" t="s">
        <v>127</v>
      </c>
      <c r="B58" s="581" t="s">
        <v>91</v>
      </c>
      <c r="C58" s="553">
        <f>ROUND('1.Статистика'!N43,3)</f>
        <v>0</v>
      </c>
      <c r="D58" s="557">
        <f>ROUND('1.Статистика'!O43,3)</f>
        <v>0</v>
      </c>
      <c r="E58" s="557">
        <f>ROUND('1.Статистика'!P43,3)</f>
        <v>0</v>
      </c>
      <c r="F58" s="558">
        <f>ROUND('1.Статистика'!Q43,3)</f>
        <v>0</v>
      </c>
      <c r="G58" s="405">
        <f>ROUND(SUM(C58:F58),3)</f>
        <v>0</v>
      </c>
      <c r="H58" s="553">
        <f>ROUND(C57,3)</f>
        <v>0</v>
      </c>
      <c r="I58" s="557">
        <f>ROUND(D57,3)</f>
        <v>0</v>
      </c>
      <c r="J58" s="557">
        <f>ROUND(E57,3)</f>
        <v>0</v>
      </c>
      <c r="K58" s="558">
        <f>ROUND(F57,3)</f>
        <v>0</v>
      </c>
      <c r="L58" s="553">
        <f>ROUND(SUM(H58:K58),3)</f>
        <v>0</v>
      </c>
      <c r="M58" s="553">
        <f>ROUND(H57,3)</f>
        <v>0</v>
      </c>
      <c r="N58" s="557">
        <f>ROUND(I57,3)</f>
        <v>0</v>
      </c>
      <c r="O58" s="557">
        <f>ROUND(J57,3)</f>
        <v>0</v>
      </c>
      <c r="P58" s="558">
        <f>ROUND(K57,3)</f>
        <v>0</v>
      </c>
      <c r="Q58" s="405">
        <f>ROUND(SUM(M58:P58),3)</f>
        <v>0</v>
      </c>
      <c r="R58" s="117"/>
    </row>
    <row r="59" spans="1:18" s="15" customFormat="1" ht="15" customHeight="1" outlineLevel="1" x14ac:dyDescent="0.25">
      <c r="A59" s="265" t="s">
        <v>128</v>
      </c>
      <c r="B59" s="580" t="s">
        <v>91</v>
      </c>
      <c r="C59" s="553">
        <f>ROUND('2. Прогноз. Без корректировки'!C59,3)</f>
        <v>0</v>
      </c>
      <c r="D59" s="557">
        <f>ROUND('2. Прогноз. Без корректировки'!D59,3)</f>
        <v>0</v>
      </c>
      <c r="E59" s="557">
        <f>ROUND('2. Прогноз. Без корректировки'!E59,3)</f>
        <v>0</v>
      </c>
      <c r="F59" s="558">
        <f>ROUND('2. Прогноз. Без корректировки'!F59,3)</f>
        <v>0</v>
      </c>
      <c r="G59" s="405">
        <f>ROUND(SUM(C59:F59),3)</f>
        <v>0</v>
      </c>
      <c r="H59" s="553">
        <f>ROUND('2. Прогноз. Без корректировки'!H59,3)</f>
        <v>0</v>
      </c>
      <c r="I59" s="557">
        <f>ROUND('2. Прогноз. Без корректировки'!I59,3)</f>
        <v>0</v>
      </c>
      <c r="J59" s="557">
        <f>ROUND('2. Прогноз. Без корректировки'!J59,3)</f>
        <v>0</v>
      </c>
      <c r="K59" s="558">
        <f>ROUND('2. Прогноз. Без корректировки'!K59,3)</f>
        <v>0</v>
      </c>
      <c r="L59" s="405">
        <f>ROUND(SUM(H59:K59),3)</f>
        <v>0</v>
      </c>
      <c r="M59" s="553">
        <f>ROUND('2. Прогноз. Без корректировки'!M59,3)</f>
        <v>0</v>
      </c>
      <c r="N59" s="557">
        <f>ROUND('2. Прогноз. Без корректировки'!N59,3)</f>
        <v>0</v>
      </c>
      <c r="O59" s="557">
        <f>ROUND('2. Прогноз. Без корректировки'!O59,3)</f>
        <v>0</v>
      </c>
      <c r="P59" s="558">
        <f>ROUND('2. Прогноз. Без корректировки'!P59,3)</f>
        <v>0</v>
      </c>
      <c r="Q59" s="405">
        <f>ROUND(SUM(M59:P59),3)</f>
        <v>0</v>
      </c>
      <c r="R59" s="117"/>
    </row>
    <row r="60" spans="1:18" s="15" customFormat="1" ht="15" customHeight="1" outlineLevel="1" x14ac:dyDescent="0.25">
      <c r="A60" s="261" t="s">
        <v>88</v>
      </c>
      <c r="B60" s="259" t="s">
        <v>91</v>
      </c>
      <c r="C60" s="222">
        <f t="shared" ref="C60:Q60" si="22">ROUND(C61+C62,3)</f>
        <v>0</v>
      </c>
      <c r="D60" s="223">
        <f t="shared" si="22"/>
        <v>0</v>
      </c>
      <c r="E60" s="223">
        <f t="shared" si="22"/>
        <v>0</v>
      </c>
      <c r="F60" s="224">
        <f t="shared" si="22"/>
        <v>0</v>
      </c>
      <c r="G60" s="341">
        <f t="shared" si="22"/>
        <v>0</v>
      </c>
      <c r="H60" s="222">
        <f t="shared" si="22"/>
        <v>0</v>
      </c>
      <c r="I60" s="223">
        <f t="shared" si="22"/>
        <v>0</v>
      </c>
      <c r="J60" s="223">
        <f t="shared" si="22"/>
        <v>0</v>
      </c>
      <c r="K60" s="224">
        <f t="shared" si="22"/>
        <v>0</v>
      </c>
      <c r="L60" s="341">
        <f t="shared" si="22"/>
        <v>0</v>
      </c>
      <c r="M60" s="222">
        <f t="shared" si="22"/>
        <v>0</v>
      </c>
      <c r="N60" s="223">
        <f t="shared" si="22"/>
        <v>0</v>
      </c>
      <c r="O60" s="223">
        <f t="shared" si="22"/>
        <v>0</v>
      </c>
      <c r="P60" s="224">
        <f t="shared" si="22"/>
        <v>0</v>
      </c>
      <c r="Q60" s="341">
        <f t="shared" si="22"/>
        <v>0</v>
      </c>
      <c r="R60" s="117"/>
    </row>
    <row r="61" spans="1:18" s="15" customFormat="1" ht="15" customHeight="1" outlineLevel="1" x14ac:dyDescent="0.25">
      <c r="A61" s="264" t="s">
        <v>127</v>
      </c>
      <c r="B61" s="260" t="s">
        <v>91</v>
      </c>
      <c r="C61" s="553">
        <f>ROUND('1.Статистика'!N44,3)</f>
        <v>0</v>
      </c>
      <c r="D61" s="557">
        <f>ROUND('1.Статистика'!O44,3)</f>
        <v>0</v>
      </c>
      <c r="E61" s="557">
        <f>ROUND('1.Статистика'!P44,3)</f>
        <v>0</v>
      </c>
      <c r="F61" s="558">
        <f>ROUND('1.Статистика'!Q44,3)</f>
        <v>0</v>
      </c>
      <c r="G61" s="405">
        <f>ROUND(SUM(C61:F61),3)</f>
        <v>0</v>
      </c>
      <c r="H61" s="553">
        <f>ROUND(C60,3)</f>
        <v>0</v>
      </c>
      <c r="I61" s="557">
        <f>ROUND(D60,3)</f>
        <v>0</v>
      </c>
      <c r="J61" s="557">
        <f>ROUND(E60,3)</f>
        <v>0</v>
      </c>
      <c r="K61" s="558">
        <f>ROUND(F60,3)</f>
        <v>0</v>
      </c>
      <c r="L61" s="405">
        <f>ROUND(SUM(H61:K61),3)</f>
        <v>0</v>
      </c>
      <c r="M61" s="553">
        <f>ROUND(H60,3)</f>
        <v>0</v>
      </c>
      <c r="N61" s="557">
        <f>ROUND(I60,3)</f>
        <v>0</v>
      </c>
      <c r="O61" s="557">
        <f>ROUND(J60,3)</f>
        <v>0</v>
      </c>
      <c r="P61" s="558">
        <f>ROUND(K60,3)</f>
        <v>0</v>
      </c>
      <c r="Q61" s="405">
        <f>ROUND(SUM(M61:P61),3)</f>
        <v>0</v>
      </c>
      <c r="R61" s="117"/>
    </row>
    <row r="62" spans="1:18" s="15" customFormat="1" ht="15" customHeight="1" outlineLevel="1" x14ac:dyDescent="0.25">
      <c r="A62" s="265" t="s">
        <v>128</v>
      </c>
      <c r="B62" s="260" t="s">
        <v>91</v>
      </c>
      <c r="C62" s="553">
        <f>ROUND('2. Прогноз. Без корректировки'!C62,3)</f>
        <v>0</v>
      </c>
      <c r="D62" s="557">
        <f>ROUND('2. Прогноз. Без корректировки'!D62,3)</f>
        <v>0</v>
      </c>
      <c r="E62" s="557">
        <f>ROUND('2. Прогноз. Без корректировки'!E62,3)</f>
        <v>0</v>
      </c>
      <c r="F62" s="558">
        <f>ROUND('2. Прогноз. Без корректировки'!F62,3)</f>
        <v>0</v>
      </c>
      <c r="G62" s="405">
        <f>ROUND(SUM(C62:F62),3)</f>
        <v>0</v>
      </c>
      <c r="H62" s="553">
        <f>ROUND('2. Прогноз. Без корректировки'!H62,3)</f>
        <v>0</v>
      </c>
      <c r="I62" s="557">
        <f>ROUND('2. Прогноз. Без корректировки'!I62,3)</f>
        <v>0</v>
      </c>
      <c r="J62" s="557">
        <f>ROUND('2. Прогноз. Без корректировки'!J62,3)</f>
        <v>0</v>
      </c>
      <c r="K62" s="558">
        <f>ROUND('2. Прогноз. Без корректировки'!K62,3)</f>
        <v>0</v>
      </c>
      <c r="L62" s="405">
        <f>ROUND(SUM(H62:K62),3)</f>
        <v>0</v>
      </c>
      <c r="M62" s="553">
        <f>ROUND('2. Прогноз. Без корректировки'!M62,3)</f>
        <v>0</v>
      </c>
      <c r="N62" s="557">
        <f>ROUND('2. Прогноз. Без корректировки'!N62,3)</f>
        <v>0</v>
      </c>
      <c r="O62" s="557">
        <f>ROUND('2. Прогноз. Без корректировки'!O62,3)</f>
        <v>0</v>
      </c>
      <c r="P62" s="558">
        <f>ROUND('2. Прогноз. Без корректировки'!P62,3)</f>
        <v>0</v>
      </c>
      <c r="Q62" s="405">
        <f>ROUND(SUM(M62:P62),3)</f>
        <v>0</v>
      </c>
      <c r="R62" s="117"/>
    </row>
    <row r="63" spans="1:18" s="15" customFormat="1" ht="15" customHeight="1" outlineLevel="1" x14ac:dyDescent="0.25">
      <c r="A63" s="261" t="s">
        <v>94</v>
      </c>
      <c r="B63" s="259" t="s">
        <v>91</v>
      </c>
      <c r="C63" s="222">
        <f t="shared" ref="C63:Q63" si="23">ROUND(C64+C65,3)</f>
        <v>0</v>
      </c>
      <c r="D63" s="223">
        <f t="shared" si="23"/>
        <v>0</v>
      </c>
      <c r="E63" s="223">
        <f t="shared" si="23"/>
        <v>0</v>
      </c>
      <c r="F63" s="224">
        <f t="shared" si="23"/>
        <v>0</v>
      </c>
      <c r="G63" s="341">
        <f t="shared" si="23"/>
        <v>0</v>
      </c>
      <c r="H63" s="222">
        <f t="shared" si="23"/>
        <v>0</v>
      </c>
      <c r="I63" s="223">
        <f t="shared" si="23"/>
        <v>0</v>
      </c>
      <c r="J63" s="223">
        <f t="shared" si="23"/>
        <v>0</v>
      </c>
      <c r="K63" s="224">
        <f t="shared" si="23"/>
        <v>0</v>
      </c>
      <c r="L63" s="341">
        <f t="shared" si="23"/>
        <v>0</v>
      </c>
      <c r="M63" s="222">
        <f t="shared" si="23"/>
        <v>0</v>
      </c>
      <c r="N63" s="223">
        <f t="shared" si="23"/>
        <v>0</v>
      </c>
      <c r="O63" s="223">
        <f t="shared" si="23"/>
        <v>0</v>
      </c>
      <c r="P63" s="224">
        <f t="shared" si="23"/>
        <v>0</v>
      </c>
      <c r="Q63" s="341">
        <f t="shared" si="23"/>
        <v>0</v>
      </c>
      <c r="R63" s="117"/>
    </row>
    <row r="64" spans="1:18" s="15" customFormat="1" ht="15" customHeight="1" outlineLevel="1" x14ac:dyDescent="0.25">
      <c r="A64" s="264" t="s">
        <v>127</v>
      </c>
      <c r="B64" s="260" t="s">
        <v>91</v>
      </c>
      <c r="C64" s="553">
        <f>ROUND('1.Статистика'!N45,3)</f>
        <v>0</v>
      </c>
      <c r="D64" s="557">
        <f>ROUND('1.Статистика'!O45,3)</f>
        <v>0</v>
      </c>
      <c r="E64" s="557">
        <f>ROUND('1.Статистика'!P45,3)</f>
        <v>0</v>
      </c>
      <c r="F64" s="558">
        <f>ROUND('1.Статистика'!Q45,3)</f>
        <v>0</v>
      </c>
      <c r="G64" s="405">
        <f>ROUND(SUM(C64:F64),3)</f>
        <v>0</v>
      </c>
      <c r="H64" s="553">
        <f>ROUND(C63,3)</f>
        <v>0</v>
      </c>
      <c r="I64" s="557">
        <f>ROUND(D63,3)</f>
        <v>0</v>
      </c>
      <c r="J64" s="557">
        <f>ROUND(E63,3)</f>
        <v>0</v>
      </c>
      <c r="K64" s="558">
        <f>ROUND(F63,3)</f>
        <v>0</v>
      </c>
      <c r="L64" s="405">
        <f>ROUND(SUM(H64:K64),3)</f>
        <v>0</v>
      </c>
      <c r="M64" s="553">
        <f>ROUND(H63,3)</f>
        <v>0</v>
      </c>
      <c r="N64" s="557">
        <f>ROUND(I63,3)</f>
        <v>0</v>
      </c>
      <c r="O64" s="557">
        <f>ROUND(J63,3)</f>
        <v>0</v>
      </c>
      <c r="P64" s="558">
        <f>ROUND(K63,3)</f>
        <v>0</v>
      </c>
      <c r="Q64" s="405">
        <f>ROUND(SUM(M64:P64),3)</f>
        <v>0</v>
      </c>
      <c r="R64" s="117"/>
    </row>
    <row r="65" spans="1:18" s="15" customFormat="1" ht="15" customHeight="1" outlineLevel="1" x14ac:dyDescent="0.25">
      <c r="A65" s="265" t="s">
        <v>128</v>
      </c>
      <c r="B65" s="260" t="s">
        <v>91</v>
      </c>
      <c r="C65" s="553">
        <f>ROUND('2. Прогноз. Без корректировки'!C65,3)</f>
        <v>0</v>
      </c>
      <c r="D65" s="557">
        <f>ROUND('2. Прогноз. Без корректировки'!D65,3)</f>
        <v>0</v>
      </c>
      <c r="E65" s="557">
        <f>ROUND('2. Прогноз. Без корректировки'!E65,3)</f>
        <v>0</v>
      </c>
      <c r="F65" s="558">
        <f>ROUND('2. Прогноз. Без корректировки'!F65,3)</f>
        <v>0</v>
      </c>
      <c r="G65" s="405">
        <f>ROUND(SUM(C65:F65),3)</f>
        <v>0</v>
      </c>
      <c r="H65" s="553">
        <f>ROUND('2. Прогноз. Без корректировки'!H65,3)</f>
        <v>0</v>
      </c>
      <c r="I65" s="557">
        <f>ROUND('2. Прогноз. Без корректировки'!I65,3)</f>
        <v>0</v>
      </c>
      <c r="J65" s="557">
        <f>ROUND('2. Прогноз. Без корректировки'!J65,3)</f>
        <v>0</v>
      </c>
      <c r="K65" s="558">
        <f>ROUND('2. Прогноз. Без корректировки'!K65,3)</f>
        <v>0</v>
      </c>
      <c r="L65" s="405">
        <f>ROUND(SUM(H65:K65),3)</f>
        <v>0</v>
      </c>
      <c r="M65" s="553">
        <f>ROUND('2. Прогноз. Без корректировки'!M65,3)</f>
        <v>0</v>
      </c>
      <c r="N65" s="557">
        <f>ROUND('2. Прогноз. Без корректировки'!N65,3)</f>
        <v>0</v>
      </c>
      <c r="O65" s="557">
        <f>ROUND('2. Прогноз. Без корректировки'!O65,3)</f>
        <v>0</v>
      </c>
      <c r="P65" s="558">
        <f>ROUND('2. Прогноз. Без корректировки'!P65,3)</f>
        <v>0</v>
      </c>
      <c r="Q65" s="405">
        <f>ROUND(SUM(M65:P65),3)</f>
        <v>0</v>
      </c>
      <c r="R65" s="117"/>
    </row>
    <row r="66" spans="1:18" s="17" customFormat="1" x14ac:dyDescent="0.25">
      <c r="A66" s="470" t="s">
        <v>124</v>
      </c>
      <c r="B66" s="513" t="s">
        <v>91</v>
      </c>
      <c r="C66" s="472">
        <f t="shared" ref="C66:Q66" si="24">ROUND(C67+C70+C73+C76,3)</f>
        <v>3.024</v>
      </c>
      <c r="D66" s="472">
        <f t="shared" si="24"/>
        <v>3.0249999999999999</v>
      </c>
      <c r="E66" s="472">
        <f t="shared" si="24"/>
        <v>3.024</v>
      </c>
      <c r="F66" s="473">
        <f t="shared" si="24"/>
        <v>3.024</v>
      </c>
      <c r="G66" s="474">
        <f t="shared" si="24"/>
        <v>12.097</v>
      </c>
      <c r="H66" s="472">
        <f t="shared" si="24"/>
        <v>3.024</v>
      </c>
      <c r="I66" s="472">
        <f t="shared" si="24"/>
        <v>3.0249999999999999</v>
      </c>
      <c r="J66" s="472">
        <f t="shared" si="24"/>
        <v>3.024</v>
      </c>
      <c r="K66" s="473">
        <f t="shared" si="24"/>
        <v>3.024</v>
      </c>
      <c r="L66" s="474">
        <f t="shared" si="24"/>
        <v>12.097</v>
      </c>
      <c r="M66" s="472">
        <f t="shared" si="24"/>
        <v>3.024</v>
      </c>
      <c r="N66" s="472">
        <f t="shared" si="24"/>
        <v>3.0249999999999999</v>
      </c>
      <c r="O66" s="472">
        <f t="shared" si="24"/>
        <v>3.024</v>
      </c>
      <c r="P66" s="475">
        <f t="shared" si="24"/>
        <v>3.024</v>
      </c>
      <c r="Q66" s="476">
        <f t="shared" si="24"/>
        <v>12.097</v>
      </c>
      <c r="R66" s="118"/>
    </row>
    <row r="67" spans="1:18" outlineLevel="1" x14ac:dyDescent="0.25">
      <c r="A67" s="459" t="s">
        <v>86</v>
      </c>
      <c r="B67" s="491" t="s">
        <v>91</v>
      </c>
      <c r="C67" s="478">
        <f>ROUND('2. Прогноз. Без корректировки'!C67,3)</f>
        <v>3.024</v>
      </c>
      <c r="D67" s="478">
        <f>ROUND('2. Прогноз. Без корректировки'!D67,3)</f>
        <v>3.0249999999999999</v>
      </c>
      <c r="E67" s="478">
        <f>ROUND('2. Прогноз. Без корректировки'!E67,3)</f>
        <v>3.024</v>
      </c>
      <c r="F67" s="479">
        <f>ROUND('2. Прогноз. Без корректировки'!F67,3)</f>
        <v>3.024</v>
      </c>
      <c r="G67" s="464">
        <f>ROUND('2. Прогноз. Без корректировки'!G67,3)</f>
        <v>12.097</v>
      </c>
      <c r="H67" s="465">
        <f>ROUND('2. Прогноз. Без корректировки'!H67,3)</f>
        <v>3.024</v>
      </c>
      <c r="I67" s="465">
        <f>ROUND('2. Прогноз. Без корректировки'!I67,3)</f>
        <v>3.0249999999999999</v>
      </c>
      <c r="J67" s="465">
        <f>ROUND('2. Прогноз. Без корректировки'!J67,3)</f>
        <v>3.024</v>
      </c>
      <c r="K67" s="480">
        <f>ROUND('2. Прогноз. Без корректировки'!K67,3)</f>
        <v>3.024</v>
      </c>
      <c r="L67" s="464">
        <f>ROUND('2. Прогноз. Без корректировки'!L67,3)</f>
        <v>12.097</v>
      </c>
      <c r="M67" s="465">
        <f>ROUND('2. Прогноз. Без корректировки'!M67,3)</f>
        <v>3.024</v>
      </c>
      <c r="N67" s="465">
        <f>ROUND('2. Прогноз. Без корректировки'!N67,3)</f>
        <v>3.0249999999999999</v>
      </c>
      <c r="O67" s="465">
        <f>ROUND('2. Прогноз. Без корректировки'!O67,3)</f>
        <v>3.024</v>
      </c>
      <c r="P67" s="481">
        <f>ROUND('2. Прогноз. Без корректировки'!P67,3)</f>
        <v>3.024</v>
      </c>
      <c r="Q67" s="469">
        <f>ROUND('2. Прогноз. Без корректировки'!Q67,3)</f>
        <v>12.097</v>
      </c>
    </row>
    <row r="68" spans="1:18" s="16" customFormat="1" outlineLevel="2" x14ac:dyDescent="0.25">
      <c r="A68" s="495" t="s">
        <v>90</v>
      </c>
      <c r="B68" s="551" t="s">
        <v>122</v>
      </c>
      <c r="C68" s="514"/>
      <c r="D68" s="514"/>
      <c r="E68" s="514"/>
      <c r="F68" s="514"/>
      <c r="G68" s="486">
        <f>ROUND('2. Прогноз. Без корректировки'!G68,3)</f>
        <v>12.076000000000001</v>
      </c>
      <c r="H68" s="514"/>
      <c r="I68" s="514"/>
      <c r="J68" s="514"/>
      <c r="K68" s="514"/>
      <c r="L68" s="486">
        <f>ROUND('2. Прогноз. Без корректировки'!L68,3)</f>
        <v>12.076000000000001</v>
      </c>
      <c r="M68" s="514"/>
      <c r="N68" s="514"/>
      <c r="O68" s="514"/>
      <c r="P68" s="515"/>
      <c r="Q68" s="487">
        <f>ROUND('2. Прогноз. Без корректировки'!Q68,3)</f>
        <v>12.076000000000001</v>
      </c>
      <c r="R68" s="119"/>
    </row>
    <row r="69" spans="1:18" s="16" customFormat="1" outlineLevel="2" x14ac:dyDescent="0.25">
      <c r="A69" s="495" t="s">
        <v>119</v>
      </c>
      <c r="B69" s="496" t="s">
        <v>93</v>
      </c>
      <c r="C69" s="514"/>
      <c r="D69" s="514"/>
      <c r="E69" s="514"/>
      <c r="F69" s="514"/>
      <c r="G69" s="486">
        <f>ROUND('2. Прогноз. Без корректировки'!G69,3)</f>
        <v>1001.78</v>
      </c>
      <c r="H69" s="514"/>
      <c r="I69" s="514"/>
      <c r="J69" s="514"/>
      <c r="K69" s="514"/>
      <c r="L69" s="486">
        <f>ROUND('2. Прогноз. Без корректировки'!L69,3)</f>
        <v>1001.78</v>
      </c>
      <c r="M69" s="514"/>
      <c r="N69" s="514"/>
      <c r="O69" s="514"/>
      <c r="P69" s="515"/>
      <c r="Q69" s="487">
        <f>ROUND('2. Прогноз. Без корректировки'!Q69,3)</f>
        <v>1001.78</v>
      </c>
      <c r="R69" s="119"/>
    </row>
    <row r="70" spans="1:18" outlineLevel="1" x14ac:dyDescent="0.25">
      <c r="A70" s="490" t="s">
        <v>87</v>
      </c>
      <c r="B70" s="491" t="s">
        <v>91</v>
      </c>
      <c r="C70" s="478">
        <f>ROUND('2. Прогноз. Без корректировки'!C70,3)</f>
        <v>0</v>
      </c>
      <c r="D70" s="478">
        <f>ROUND('2. Прогноз. Без корректировки'!D70,3)</f>
        <v>0</v>
      </c>
      <c r="E70" s="478">
        <f>ROUND('2. Прогноз. Без корректировки'!E70,3)</f>
        <v>0</v>
      </c>
      <c r="F70" s="479">
        <f>ROUND('2. Прогноз. Без корректировки'!F70,3)</f>
        <v>0</v>
      </c>
      <c r="G70" s="464">
        <f>ROUND('2. Прогноз. Без корректировки'!G70,3)</f>
        <v>0</v>
      </c>
      <c r="H70" s="465">
        <f>ROUND('2. Прогноз. Без корректировки'!H70,3)</f>
        <v>0</v>
      </c>
      <c r="I70" s="465">
        <f>ROUND('2. Прогноз. Без корректировки'!I70,3)</f>
        <v>0</v>
      </c>
      <c r="J70" s="465">
        <f>ROUND('2. Прогноз. Без корректировки'!J70,3)</f>
        <v>0</v>
      </c>
      <c r="K70" s="480">
        <f>ROUND('2. Прогноз. Без корректировки'!K70,3)</f>
        <v>0</v>
      </c>
      <c r="L70" s="464">
        <f>ROUND('2. Прогноз. Без корректировки'!L70,3)</f>
        <v>0</v>
      </c>
      <c r="M70" s="465">
        <f>ROUND('2. Прогноз. Без корректировки'!M70,3)</f>
        <v>0</v>
      </c>
      <c r="N70" s="465">
        <f>ROUND('2. Прогноз. Без корректировки'!N70,3)</f>
        <v>0</v>
      </c>
      <c r="O70" s="465">
        <f>ROUND('2. Прогноз. Без корректировки'!O70,3)</f>
        <v>0</v>
      </c>
      <c r="P70" s="481">
        <f>ROUND('2. Прогноз. Без корректировки'!P70,3)</f>
        <v>0</v>
      </c>
      <c r="Q70" s="469">
        <f>ROUND('2. Прогноз. Без корректировки'!Q70,3)</f>
        <v>0</v>
      </c>
    </row>
    <row r="71" spans="1:18" s="16" customFormat="1" outlineLevel="2" x14ac:dyDescent="0.25">
      <c r="A71" s="495" t="s">
        <v>90</v>
      </c>
      <c r="B71" s="551" t="s">
        <v>122</v>
      </c>
      <c r="C71" s="514"/>
      <c r="D71" s="514"/>
      <c r="E71" s="514"/>
      <c r="F71" s="514"/>
      <c r="G71" s="486">
        <f>ROUND('2. Прогноз. Без корректировки'!G71,3)</f>
        <v>0</v>
      </c>
      <c r="H71" s="514"/>
      <c r="I71" s="514"/>
      <c r="J71" s="514"/>
      <c r="K71" s="514"/>
      <c r="L71" s="486">
        <f>ROUND('2. Прогноз. Без корректировки'!L71,3)</f>
        <v>0</v>
      </c>
      <c r="M71" s="514"/>
      <c r="N71" s="514"/>
      <c r="O71" s="514"/>
      <c r="P71" s="515"/>
      <c r="Q71" s="487">
        <f>ROUND('2. Прогноз. Без корректировки'!Q71,3)</f>
        <v>0</v>
      </c>
      <c r="R71" s="119"/>
    </row>
    <row r="72" spans="1:18" s="16" customFormat="1" outlineLevel="2" x14ac:dyDescent="0.25">
      <c r="A72" s="495" t="s">
        <v>119</v>
      </c>
      <c r="B72" s="496" t="s">
        <v>93</v>
      </c>
      <c r="C72" s="514"/>
      <c r="D72" s="514"/>
      <c r="E72" s="514"/>
      <c r="F72" s="514"/>
      <c r="G72" s="486">
        <f>ROUND('2. Прогноз. Без корректировки'!G72,3)</f>
        <v>1001.78</v>
      </c>
      <c r="H72" s="514"/>
      <c r="I72" s="514"/>
      <c r="J72" s="514"/>
      <c r="K72" s="514"/>
      <c r="L72" s="486">
        <f>ROUND('2. Прогноз. Без корректировки'!L72,3)</f>
        <v>1001.78</v>
      </c>
      <c r="M72" s="514"/>
      <c r="N72" s="514"/>
      <c r="O72" s="514"/>
      <c r="P72" s="515"/>
      <c r="Q72" s="487">
        <f>ROUND('2. Прогноз. Без корректировки'!Q72,3)</f>
        <v>1001.78</v>
      </c>
      <c r="R72" s="119"/>
    </row>
    <row r="73" spans="1:18" outlineLevel="1" x14ac:dyDescent="0.25">
      <c r="A73" s="459" t="s">
        <v>88</v>
      </c>
      <c r="B73" s="491" t="s">
        <v>91</v>
      </c>
      <c r="C73" s="478">
        <f>ROUND('2. Прогноз. Без корректировки'!C73,3)</f>
        <v>0</v>
      </c>
      <c r="D73" s="478">
        <f>ROUND('2. Прогноз. Без корректировки'!D73,3)</f>
        <v>0</v>
      </c>
      <c r="E73" s="478">
        <f>ROUND('2. Прогноз. Без корректировки'!E73,3)</f>
        <v>0</v>
      </c>
      <c r="F73" s="479">
        <f>ROUND('2. Прогноз. Без корректировки'!F73,3)</f>
        <v>0</v>
      </c>
      <c r="G73" s="464">
        <f>ROUND('2. Прогноз. Без корректировки'!G73,3)</f>
        <v>0</v>
      </c>
      <c r="H73" s="465">
        <f>ROUND('2. Прогноз. Без корректировки'!H73,3)</f>
        <v>0</v>
      </c>
      <c r="I73" s="465">
        <f>ROUND('2. Прогноз. Без корректировки'!I73,3)</f>
        <v>0</v>
      </c>
      <c r="J73" s="465">
        <f>ROUND('2. Прогноз. Без корректировки'!J73,3)</f>
        <v>0</v>
      </c>
      <c r="K73" s="480">
        <f>ROUND('2. Прогноз. Без корректировки'!K73,3)</f>
        <v>0</v>
      </c>
      <c r="L73" s="464">
        <f>ROUND('2. Прогноз. Без корректировки'!L73,3)</f>
        <v>0</v>
      </c>
      <c r="M73" s="465">
        <f>ROUND('2. Прогноз. Без корректировки'!M73,3)</f>
        <v>0</v>
      </c>
      <c r="N73" s="465">
        <f>ROUND('2. Прогноз. Без корректировки'!N73,3)</f>
        <v>0</v>
      </c>
      <c r="O73" s="465">
        <f>ROUND('2. Прогноз. Без корректировки'!O73,3)</f>
        <v>0</v>
      </c>
      <c r="P73" s="481">
        <f>ROUND('2. Прогноз. Без корректировки'!P73,3)</f>
        <v>0</v>
      </c>
      <c r="Q73" s="469">
        <f>ROUND('2. Прогноз. Без корректировки'!Q73,3)</f>
        <v>0</v>
      </c>
    </row>
    <row r="74" spans="1:18" s="16" customFormat="1" outlineLevel="2" x14ac:dyDescent="0.25">
      <c r="A74" s="495" t="s">
        <v>90</v>
      </c>
      <c r="B74" s="551" t="s">
        <v>122</v>
      </c>
      <c r="C74" s="514"/>
      <c r="D74" s="514"/>
      <c r="E74" s="514"/>
      <c r="F74" s="514"/>
      <c r="G74" s="486">
        <f>ROUND('2. Прогноз. Без корректировки'!G74,3)</f>
        <v>0</v>
      </c>
      <c r="H74" s="514"/>
      <c r="I74" s="514"/>
      <c r="J74" s="514"/>
      <c r="K74" s="514"/>
      <c r="L74" s="486">
        <f>ROUND('2. Прогноз. Без корректировки'!L74,3)</f>
        <v>0</v>
      </c>
      <c r="M74" s="514"/>
      <c r="N74" s="514"/>
      <c r="O74" s="514"/>
      <c r="P74" s="515"/>
      <c r="Q74" s="487">
        <f>ROUND('2. Прогноз. Без корректировки'!Q74,3)</f>
        <v>0</v>
      </c>
      <c r="R74" s="119"/>
    </row>
    <row r="75" spans="1:18" s="16" customFormat="1" outlineLevel="2" x14ac:dyDescent="0.25">
      <c r="A75" s="495" t="s">
        <v>119</v>
      </c>
      <c r="B75" s="496" t="s">
        <v>93</v>
      </c>
      <c r="C75" s="514"/>
      <c r="D75" s="514"/>
      <c r="E75" s="514"/>
      <c r="F75" s="514"/>
      <c r="G75" s="486">
        <f>ROUND('2. Прогноз. Без корректировки'!G75,3)</f>
        <v>1001.78</v>
      </c>
      <c r="H75" s="514"/>
      <c r="I75" s="514"/>
      <c r="J75" s="514"/>
      <c r="K75" s="514"/>
      <c r="L75" s="486">
        <f>ROUND('2. Прогноз. Без корректировки'!L75,3)</f>
        <v>1001.78</v>
      </c>
      <c r="M75" s="514"/>
      <c r="N75" s="514"/>
      <c r="O75" s="514"/>
      <c r="P75" s="515"/>
      <c r="Q75" s="487">
        <f>ROUND('2. Прогноз. Без корректировки'!Q75,3)</f>
        <v>1001.78</v>
      </c>
      <c r="R75" s="119"/>
    </row>
    <row r="76" spans="1:18" outlineLevel="1" x14ac:dyDescent="0.25">
      <c r="A76" s="459" t="s">
        <v>94</v>
      </c>
      <c r="B76" s="491" t="s">
        <v>91</v>
      </c>
      <c r="C76" s="478">
        <f>ROUND('2. Прогноз. Без корректировки'!C76,3)</f>
        <v>0</v>
      </c>
      <c r="D76" s="478">
        <f>ROUND('2. Прогноз. Без корректировки'!D76,3)</f>
        <v>0</v>
      </c>
      <c r="E76" s="478">
        <f>ROUND('2. Прогноз. Без корректировки'!E76,3)</f>
        <v>0</v>
      </c>
      <c r="F76" s="479">
        <f>ROUND('2. Прогноз. Без корректировки'!F76,3)</f>
        <v>0</v>
      </c>
      <c r="G76" s="464">
        <f>ROUND('2. Прогноз. Без корректировки'!G76,3)</f>
        <v>0</v>
      </c>
      <c r="H76" s="465">
        <f>ROUND('2. Прогноз. Без корректировки'!H76,3)</f>
        <v>0</v>
      </c>
      <c r="I76" s="465">
        <f>ROUND('2. Прогноз. Без корректировки'!I76,3)</f>
        <v>0</v>
      </c>
      <c r="J76" s="465">
        <f>ROUND('2. Прогноз. Без корректировки'!J76,3)</f>
        <v>0</v>
      </c>
      <c r="K76" s="480">
        <f>ROUND('2. Прогноз. Без корректировки'!K76,3)</f>
        <v>0</v>
      </c>
      <c r="L76" s="464">
        <f>ROUND('2. Прогноз. Без корректировки'!L76,3)</f>
        <v>0</v>
      </c>
      <c r="M76" s="465">
        <f>ROUND('2. Прогноз. Без корректировки'!M76,3)</f>
        <v>0</v>
      </c>
      <c r="N76" s="465">
        <f>ROUND('2. Прогноз. Без корректировки'!N76,3)</f>
        <v>0</v>
      </c>
      <c r="O76" s="465">
        <f>ROUND('2. Прогноз. Без корректировки'!O76,3)</f>
        <v>0</v>
      </c>
      <c r="P76" s="481">
        <f>ROUND('2. Прогноз. Без корректировки'!P76,3)</f>
        <v>0</v>
      </c>
      <c r="Q76" s="469">
        <f>ROUND('2. Прогноз. Без корректировки'!Q76,3)</f>
        <v>0</v>
      </c>
    </row>
    <row r="77" spans="1:18" s="16" customFormat="1" outlineLevel="2" x14ac:dyDescent="0.25">
      <c r="A77" s="495" t="s">
        <v>90</v>
      </c>
      <c r="B77" s="551" t="s">
        <v>122</v>
      </c>
      <c r="C77" s="514"/>
      <c r="D77" s="514"/>
      <c r="E77" s="514"/>
      <c r="F77" s="514"/>
      <c r="G77" s="486">
        <f>ROUND('2. Прогноз. Без корректировки'!G77,3)</f>
        <v>0</v>
      </c>
      <c r="H77" s="514"/>
      <c r="I77" s="514"/>
      <c r="J77" s="514"/>
      <c r="K77" s="514"/>
      <c r="L77" s="486">
        <f>ROUND('2. Прогноз. Без корректировки'!L77,3)</f>
        <v>0</v>
      </c>
      <c r="M77" s="514"/>
      <c r="N77" s="514"/>
      <c r="O77" s="514"/>
      <c r="P77" s="515"/>
      <c r="Q77" s="487">
        <f>ROUND('2. Прогноз. Без корректировки'!Q77,3)</f>
        <v>0</v>
      </c>
      <c r="R77" s="119"/>
    </row>
    <row r="78" spans="1:18" s="16" customFormat="1" outlineLevel="2" x14ac:dyDescent="0.25">
      <c r="A78" s="495" t="s">
        <v>119</v>
      </c>
      <c r="B78" s="496" t="s">
        <v>93</v>
      </c>
      <c r="C78" s="514"/>
      <c r="D78" s="514"/>
      <c r="E78" s="514"/>
      <c r="F78" s="514"/>
      <c r="G78" s="486">
        <f>ROUND('2. Прогноз. Без корректировки'!G78,3)</f>
        <v>1001.78</v>
      </c>
      <c r="H78" s="514"/>
      <c r="I78" s="514"/>
      <c r="J78" s="514"/>
      <c r="K78" s="514"/>
      <c r="L78" s="486">
        <f>ROUND('2. Прогноз. Без корректировки'!L78,3)</f>
        <v>1001.78</v>
      </c>
      <c r="M78" s="514"/>
      <c r="N78" s="514"/>
      <c r="O78" s="514"/>
      <c r="P78" s="515"/>
      <c r="Q78" s="487">
        <f>ROUND('2. Прогноз. Без корректировки'!Q78,3)</f>
        <v>1001.78</v>
      </c>
      <c r="R78" s="119"/>
    </row>
    <row r="79" spans="1:18" s="17" customFormat="1" x14ac:dyDescent="0.25">
      <c r="A79" s="470" t="s">
        <v>125</v>
      </c>
      <c r="B79" s="513" t="s">
        <v>91</v>
      </c>
      <c r="C79" s="472">
        <f t="shared" ref="C79:Q79" si="25">ROUND(C80+C82+C84+C86,3)</f>
        <v>0</v>
      </c>
      <c r="D79" s="472">
        <f t="shared" si="25"/>
        <v>0</v>
      </c>
      <c r="E79" s="472">
        <f t="shared" si="25"/>
        <v>0</v>
      </c>
      <c r="F79" s="473">
        <f t="shared" si="25"/>
        <v>0</v>
      </c>
      <c r="G79" s="474">
        <f t="shared" si="25"/>
        <v>0</v>
      </c>
      <c r="H79" s="472">
        <f t="shared" si="25"/>
        <v>0</v>
      </c>
      <c r="I79" s="472">
        <f t="shared" si="25"/>
        <v>0</v>
      </c>
      <c r="J79" s="472">
        <f t="shared" si="25"/>
        <v>0</v>
      </c>
      <c r="K79" s="473">
        <f t="shared" si="25"/>
        <v>0</v>
      </c>
      <c r="L79" s="474">
        <f t="shared" si="25"/>
        <v>0</v>
      </c>
      <c r="M79" s="472">
        <f t="shared" si="25"/>
        <v>0</v>
      </c>
      <c r="N79" s="472">
        <f t="shared" si="25"/>
        <v>0</v>
      </c>
      <c r="O79" s="472">
        <f t="shared" si="25"/>
        <v>0</v>
      </c>
      <c r="P79" s="475">
        <f t="shared" si="25"/>
        <v>0</v>
      </c>
      <c r="Q79" s="476">
        <f t="shared" si="25"/>
        <v>0</v>
      </c>
      <c r="R79" s="118"/>
    </row>
    <row r="80" spans="1:18" outlineLevel="1" x14ac:dyDescent="0.25">
      <c r="A80" s="459" t="s">
        <v>86</v>
      </c>
      <c r="B80" s="491" t="s">
        <v>91</v>
      </c>
      <c r="C80" s="478">
        <f>ROUND('2. Прогноз. Без корректировки'!C80,3)</f>
        <v>0</v>
      </c>
      <c r="D80" s="478">
        <f>ROUND('2. Прогноз. Без корректировки'!D80,3)</f>
        <v>0</v>
      </c>
      <c r="E80" s="478">
        <f>ROUND('2. Прогноз. Без корректировки'!E80,3)</f>
        <v>0</v>
      </c>
      <c r="F80" s="478">
        <f>ROUND('2. Прогноз. Без корректировки'!F80,3)</f>
        <v>0</v>
      </c>
      <c r="G80" s="464">
        <f>ROUND('2. Прогноз. Без корректировки'!G80,3)</f>
        <v>0</v>
      </c>
      <c r="H80" s="478">
        <f>ROUND('2. Прогноз. Без корректировки'!H80,3)</f>
        <v>0</v>
      </c>
      <c r="I80" s="478">
        <f>ROUND('2. Прогноз. Без корректировки'!I80,3)</f>
        <v>0</v>
      </c>
      <c r="J80" s="478">
        <f>ROUND('2. Прогноз. Без корректировки'!J80,3)</f>
        <v>0</v>
      </c>
      <c r="K80" s="478">
        <f>ROUND('2. Прогноз. Без корректировки'!K80,3)</f>
        <v>0</v>
      </c>
      <c r="L80" s="464">
        <f>ROUND('2. Прогноз. Без корректировки'!L80,3)</f>
        <v>0</v>
      </c>
      <c r="M80" s="478">
        <f>ROUND('2. Прогноз. Без корректировки'!M80,3)</f>
        <v>0</v>
      </c>
      <c r="N80" s="478">
        <f>ROUND('2. Прогноз. Без корректировки'!N80,3)</f>
        <v>0</v>
      </c>
      <c r="O80" s="478">
        <f>ROUND('2. Прогноз. Без корректировки'!O80,3)</f>
        <v>0</v>
      </c>
      <c r="P80" s="516">
        <f>ROUND('2. Прогноз. Без корректировки'!P80,3)</f>
        <v>0</v>
      </c>
      <c r="Q80" s="469">
        <f>ROUND('2. Прогноз. Без корректировки'!Q80,3)</f>
        <v>0</v>
      </c>
    </row>
    <row r="81" spans="1:18" s="16" customFormat="1" outlineLevel="2" x14ac:dyDescent="0.25">
      <c r="A81" s="495" t="s">
        <v>47</v>
      </c>
      <c r="B81" s="496" t="s">
        <v>96</v>
      </c>
      <c r="C81" s="514"/>
      <c r="D81" s="517"/>
      <c r="E81" s="517"/>
      <c r="F81" s="518"/>
      <c r="G81" s="519">
        <f>ROUND('2. Прогноз. Без корректировки'!G81,3)</f>
        <v>0</v>
      </c>
      <c r="H81" s="514"/>
      <c r="I81" s="517"/>
      <c r="J81" s="517"/>
      <c r="K81" s="518"/>
      <c r="L81" s="519">
        <f>ROUND('2. Прогноз. Без корректировки'!L81,3)</f>
        <v>0</v>
      </c>
      <c r="M81" s="514"/>
      <c r="N81" s="517"/>
      <c r="O81" s="517"/>
      <c r="P81" s="520"/>
      <c r="Q81" s="521">
        <f>ROUND('2. Прогноз. Без корректировки'!Q81,3)</f>
        <v>0</v>
      </c>
      <c r="R81" s="119"/>
    </row>
    <row r="82" spans="1:18" outlineLevel="1" x14ac:dyDescent="0.25">
      <c r="A82" s="490" t="s">
        <v>87</v>
      </c>
      <c r="B82" s="491" t="s">
        <v>91</v>
      </c>
      <c r="C82" s="478">
        <f>ROUND('2. Прогноз. Без корректировки'!C82,3)</f>
        <v>0</v>
      </c>
      <c r="D82" s="478">
        <f>ROUND('2. Прогноз. Без корректировки'!D82,3)</f>
        <v>0</v>
      </c>
      <c r="E82" s="478">
        <f>ROUND('2. Прогноз. Без корректировки'!E82,3)</f>
        <v>0</v>
      </c>
      <c r="F82" s="478">
        <f>ROUND('2. Прогноз. Без корректировки'!F82,3)</f>
        <v>0</v>
      </c>
      <c r="G82" s="464">
        <f>ROUND('2. Прогноз. Без корректировки'!G82,3)</f>
        <v>0</v>
      </c>
      <c r="H82" s="478">
        <f>ROUND('2. Прогноз. Без корректировки'!H82,3)</f>
        <v>0</v>
      </c>
      <c r="I82" s="478">
        <f>ROUND('2. Прогноз. Без корректировки'!I82,3)</f>
        <v>0</v>
      </c>
      <c r="J82" s="478">
        <f>ROUND('2. Прогноз. Без корректировки'!J82,3)</f>
        <v>0</v>
      </c>
      <c r="K82" s="478">
        <f>ROUND('2. Прогноз. Без корректировки'!K82,3)</f>
        <v>0</v>
      </c>
      <c r="L82" s="464">
        <f>ROUND('2. Прогноз. Без корректировки'!L82,3)</f>
        <v>0</v>
      </c>
      <c r="M82" s="478">
        <f>ROUND('2. Прогноз. Без корректировки'!M82,3)</f>
        <v>0</v>
      </c>
      <c r="N82" s="478">
        <f>ROUND('2. Прогноз. Без корректировки'!N82,3)</f>
        <v>0</v>
      </c>
      <c r="O82" s="478">
        <f>ROUND('2. Прогноз. Без корректировки'!O82,3)</f>
        <v>0</v>
      </c>
      <c r="P82" s="516">
        <f>ROUND('2. Прогноз. Без корректировки'!P82,3)</f>
        <v>0</v>
      </c>
      <c r="Q82" s="469">
        <f>ROUND('2. Прогноз. Без корректировки'!Q82,3)</f>
        <v>0</v>
      </c>
    </row>
    <row r="83" spans="1:18" s="16" customFormat="1" outlineLevel="2" x14ac:dyDescent="0.25">
      <c r="A83" s="495" t="s">
        <v>47</v>
      </c>
      <c r="B83" s="496" t="s">
        <v>96</v>
      </c>
      <c r="C83" s="514"/>
      <c r="D83" s="517"/>
      <c r="E83" s="517"/>
      <c r="F83" s="518"/>
      <c r="G83" s="519">
        <f>ROUND('2. Прогноз. Без корректировки'!G83,3)</f>
        <v>0</v>
      </c>
      <c r="H83" s="514"/>
      <c r="I83" s="517"/>
      <c r="J83" s="517"/>
      <c r="K83" s="518"/>
      <c r="L83" s="519">
        <f>ROUND('2. Прогноз. Без корректировки'!L83,3)</f>
        <v>0</v>
      </c>
      <c r="M83" s="514"/>
      <c r="N83" s="517"/>
      <c r="O83" s="517"/>
      <c r="P83" s="520"/>
      <c r="Q83" s="521">
        <f>ROUND('2. Прогноз. Без корректировки'!Q83,3)</f>
        <v>0</v>
      </c>
      <c r="R83" s="119"/>
    </row>
    <row r="84" spans="1:18" outlineLevel="1" x14ac:dyDescent="0.25">
      <c r="A84" s="459" t="s">
        <v>88</v>
      </c>
      <c r="B84" s="491" t="s">
        <v>91</v>
      </c>
      <c r="C84" s="478">
        <f>ROUND('2. Прогноз. Без корректировки'!C84,3)</f>
        <v>0</v>
      </c>
      <c r="D84" s="478">
        <f>ROUND('2. Прогноз. Без корректировки'!D84,3)</f>
        <v>0</v>
      </c>
      <c r="E84" s="478">
        <f>ROUND('2. Прогноз. Без корректировки'!E84,3)</f>
        <v>0</v>
      </c>
      <c r="F84" s="478">
        <f>ROUND('2. Прогноз. Без корректировки'!F84,3)</f>
        <v>0</v>
      </c>
      <c r="G84" s="464">
        <f>ROUND('2. Прогноз. Без корректировки'!G84,3)</f>
        <v>0</v>
      </c>
      <c r="H84" s="478">
        <f>ROUND('2. Прогноз. Без корректировки'!H84,3)</f>
        <v>0</v>
      </c>
      <c r="I84" s="478">
        <f>ROUND('2. Прогноз. Без корректировки'!I84,3)</f>
        <v>0</v>
      </c>
      <c r="J84" s="478">
        <f>ROUND('2. Прогноз. Без корректировки'!J84,3)</f>
        <v>0</v>
      </c>
      <c r="K84" s="478">
        <f>ROUND('2. Прогноз. Без корректировки'!K84,3)</f>
        <v>0</v>
      </c>
      <c r="L84" s="464">
        <f>ROUND('2. Прогноз. Без корректировки'!L84,3)</f>
        <v>0</v>
      </c>
      <c r="M84" s="478">
        <f>ROUND('2. Прогноз. Без корректировки'!M84,3)</f>
        <v>0</v>
      </c>
      <c r="N84" s="478">
        <f>ROUND('2. Прогноз. Без корректировки'!N84,3)</f>
        <v>0</v>
      </c>
      <c r="O84" s="478">
        <f>ROUND('2. Прогноз. Без корректировки'!O84,3)</f>
        <v>0</v>
      </c>
      <c r="P84" s="516">
        <f>ROUND('2. Прогноз. Без корректировки'!P84,3)</f>
        <v>0</v>
      </c>
      <c r="Q84" s="469">
        <f>ROUND('2. Прогноз. Без корректировки'!Q84,3)</f>
        <v>0</v>
      </c>
    </row>
    <row r="85" spans="1:18" s="16" customFormat="1" outlineLevel="2" x14ac:dyDescent="0.25">
      <c r="A85" s="495" t="s">
        <v>47</v>
      </c>
      <c r="B85" s="496" t="s">
        <v>96</v>
      </c>
      <c r="C85" s="514"/>
      <c r="D85" s="517"/>
      <c r="E85" s="517"/>
      <c r="F85" s="518"/>
      <c r="G85" s="519">
        <f>ROUND('2. Прогноз. Без корректировки'!G85,3)</f>
        <v>0</v>
      </c>
      <c r="H85" s="514"/>
      <c r="I85" s="517"/>
      <c r="J85" s="517"/>
      <c r="K85" s="518"/>
      <c r="L85" s="519">
        <f>ROUND('2. Прогноз. Без корректировки'!L85,3)</f>
        <v>0</v>
      </c>
      <c r="M85" s="514"/>
      <c r="N85" s="517"/>
      <c r="O85" s="517"/>
      <c r="P85" s="520"/>
      <c r="Q85" s="521">
        <f>ROUND('2. Прогноз. Без корректировки'!Q85,3)</f>
        <v>0</v>
      </c>
      <c r="R85" s="119"/>
    </row>
    <row r="86" spans="1:18" outlineLevel="1" x14ac:dyDescent="0.25">
      <c r="A86" s="459" t="s">
        <v>94</v>
      </c>
      <c r="B86" s="491" t="s">
        <v>91</v>
      </c>
      <c r="C86" s="478">
        <f>ROUND('2. Прогноз. Без корректировки'!C86,3)</f>
        <v>0</v>
      </c>
      <c r="D86" s="478">
        <f>ROUND('2. Прогноз. Без корректировки'!D86,3)</f>
        <v>0</v>
      </c>
      <c r="E86" s="478">
        <f>ROUND('2. Прогноз. Без корректировки'!E86,3)</f>
        <v>0</v>
      </c>
      <c r="F86" s="478">
        <f>ROUND('2. Прогноз. Без корректировки'!F86,3)</f>
        <v>0</v>
      </c>
      <c r="G86" s="464">
        <f>ROUND('2. Прогноз. Без корректировки'!G86,3)</f>
        <v>0</v>
      </c>
      <c r="H86" s="478">
        <f>ROUND('2. Прогноз. Без корректировки'!H86,3)</f>
        <v>0</v>
      </c>
      <c r="I86" s="478">
        <f>ROUND('2. Прогноз. Без корректировки'!I86,3)</f>
        <v>0</v>
      </c>
      <c r="J86" s="478">
        <f>ROUND('2. Прогноз. Без корректировки'!J86,3)</f>
        <v>0</v>
      </c>
      <c r="K86" s="478">
        <f>ROUND('2. Прогноз. Без корректировки'!K86,3)</f>
        <v>0</v>
      </c>
      <c r="L86" s="464">
        <f>ROUND('2. Прогноз. Без корректировки'!L86,3)</f>
        <v>0</v>
      </c>
      <c r="M86" s="478">
        <f>ROUND('2. Прогноз. Без корректировки'!M86,3)</f>
        <v>0</v>
      </c>
      <c r="N86" s="478">
        <f>ROUND('2. Прогноз. Без корректировки'!N86,3)</f>
        <v>0</v>
      </c>
      <c r="O86" s="478">
        <f>ROUND('2. Прогноз. Без корректировки'!O86,3)</f>
        <v>0</v>
      </c>
      <c r="P86" s="516">
        <f>ROUND('2. Прогноз. Без корректировки'!P86,3)</f>
        <v>0</v>
      </c>
      <c r="Q86" s="469">
        <f>ROUND('2. Прогноз. Без корректировки'!Q86,3)</f>
        <v>0</v>
      </c>
    </row>
    <row r="87" spans="1:18" s="16" customFormat="1" outlineLevel="2" x14ac:dyDescent="0.25">
      <c r="A87" s="495" t="s">
        <v>47</v>
      </c>
      <c r="B87" s="496" t="s">
        <v>96</v>
      </c>
      <c r="C87" s="514"/>
      <c r="D87" s="517"/>
      <c r="E87" s="517"/>
      <c r="F87" s="518"/>
      <c r="G87" s="519">
        <f>ROUND('2. Прогноз. Без корректировки'!G87,3)</f>
        <v>0</v>
      </c>
      <c r="H87" s="514"/>
      <c r="I87" s="517"/>
      <c r="J87" s="517"/>
      <c r="K87" s="518"/>
      <c r="L87" s="519">
        <f>ROUND('2. Прогноз. Без корректировки'!L87,3)</f>
        <v>0</v>
      </c>
      <c r="M87" s="514"/>
      <c r="N87" s="517"/>
      <c r="O87" s="517"/>
      <c r="P87" s="520"/>
      <c r="Q87" s="521">
        <f>ROUND('2. Прогноз. Без корректировки'!Q87,3)</f>
        <v>0</v>
      </c>
      <c r="R87" s="119"/>
    </row>
    <row r="88" spans="1:18" s="17" customFormat="1" x14ac:dyDescent="0.25">
      <c r="A88" s="470" t="s">
        <v>126</v>
      </c>
      <c r="B88" s="513" t="s">
        <v>91</v>
      </c>
      <c r="C88" s="472">
        <f t="shared" ref="C88:Q88" si="26">ROUND(C89+C92+C95+C98,3)</f>
        <v>0</v>
      </c>
      <c r="D88" s="472">
        <f t="shared" si="26"/>
        <v>0</v>
      </c>
      <c r="E88" s="472">
        <f t="shared" si="26"/>
        <v>0</v>
      </c>
      <c r="F88" s="473">
        <f t="shared" si="26"/>
        <v>0</v>
      </c>
      <c r="G88" s="474">
        <f t="shared" si="26"/>
        <v>0</v>
      </c>
      <c r="H88" s="472">
        <f t="shared" si="26"/>
        <v>0</v>
      </c>
      <c r="I88" s="472">
        <f t="shared" si="26"/>
        <v>0</v>
      </c>
      <c r="J88" s="472">
        <f t="shared" si="26"/>
        <v>0</v>
      </c>
      <c r="K88" s="473">
        <f t="shared" si="26"/>
        <v>0</v>
      </c>
      <c r="L88" s="474">
        <f t="shared" si="26"/>
        <v>0</v>
      </c>
      <c r="M88" s="472">
        <f t="shared" si="26"/>
        <v>0</v>
      </c>
      <c r="N88" s="472">
        <f t="shared" si="26"/>
        <v>0</v>
      </c>
      <c r="O88" s="472">
        <f t="shared" si="26"/>
        <v>0</v>
      </c>
      <c r="P88" s="475">
        <f t="shared" si="26"/>
        <v>0</v>
      </c>
      <c r="Q88" s="476">
        <f t="shared" si="26"/>
        <v>0</v>
      </c>
      <c r="R88" s="118"/>
    </row>
    <row r="89" spans="1:18" outlineLevel="1" x14ac:dyDescent="0.25">
      <c r="A89" s="459" t="s">
        <v>86</v>
      </c>
      <c r="B89" s="491" t="s">
        <v>91</v>
      </c>
      <c r="C89" s="478">
        <f t="shared" ref="C89:Q89" si="27">ROUND(C90+C91,3)</f>
        <v>0</v>
      </c>
      <c r="D89" s="492">
        <f t="shared" si="27"/>
        <v>0</v>
      </c>
      <c r="E89" s="492">
        <f t="shared" si="27"/>
        <v>0</v>
      </c>
      <c r="F89" s="493">
        <f t="shared" si="27"/>
        <v>0</v>
      </c>
      <c r="G89" s="464">
        <f t="shared" si="27"/>
        <v>0</v>
      </c>
      <c r="H89" s="478">
        <f t="shared" si="27"/>
        <v>0</v>
      </c>
      <c r="I89" s="492">
        <f t="shared" si="27"/>
        <v>0</v>
      </c>
      <c r="J89" s="492">
        <f t="shared" si="27"/>
        <v>0</v>
      </c>
      <c r="K89" s="493">
        <f t="shared" si="27"/>
        <v>0</v>
      </c>
      <c r="L89" s="464">
        <f t="shared" si="27"/>
        <v>0</v>
      </c>
      <c r="M89" s="478">
        <f t="shared" si="27"/>
        <v>0</v>
      </c>
      <c r="N89" s="492">
        <f t="shared" si="27"/>
        <v>0</v>
      </c>
      <c r="O89" s="492">
        <f t="shared" si="27"/>
        <v>0</v>
      </c>
      <c r="P89" s="494">
        <f t="shared" si="27"/>
        <v>0</v>
      </c>
      <c r="Q89" s="469">
        <f t="shared" si="27"/>
        <v>0</v>
      </c>
    </row>
    <row r="90" spans="1:18" s="16" customFormat="1" outlineLevel="2" x14ac:dyDescent="0.25">
      <c r="A90" s="495" t="s">
        <v>48</v>
      </c>
      <c r="B90" s="496" t="s">
        <v>91</v>
      </c>
      <c r="C90" s="488">
        <f>ROUND('1.Статистика'!N57,3)</f>
        <v>0</v>
      </c>
      <c r="D90" s="497">
        <f>ROUND('1.Статистика'!O57,3)</f>
        <v>0</v>
      </c>
      <c r="E90" s="497">
        <f>ROUND('1.Статистика'!P57,3)</f>
        <v>0</v>
      </c>
      <c r="F90" s="498">
        <f>ROUND('1.Статистика'!Q57,3)</f>
        <v>0</v>
      </c>
      <c r="G90" s="486">
        <f>ROUND(SUM(C90:F90),3)</f>
        <v>0</v>
      </c>
      <c r="H90" s="488">
        <f>ROUND(C89,3)</f>
        <v>0</v>
      </c>
      <c r="I90" s="488">
        <f>ROUND(D89,3)</f>
        <v>0</v>
      </c>
      <c r="J90" s="488">
        <f>ROUND(E89,3)</f>
        <v>0</v>
      </c>
      <c r="K90" s="489">
        <f>ROUND(F89,3)</f>
        <v>0</v>
      </c>
      <c r="L90" s="486">
        <f>ROUND(SUM(H90:K90),3)</f>
        <v>0</v>
      </c>
      <c r="M90" s="488">
        <f>ROUND(H89,3)</f>
        <v>0</v>
      </c>
      <c r="N90" s="488">
        <f>ROUND(I89,3)</f>
        <v>0</v>
      </c>
      <c r="O90" s="488">
        <f>ROUND(J89,3)</f>
        <v>0</v>
      </c>
      <c r="P90" s="499">
        <f>ROUND(K89,3)</f>
        <v>0</v>
      </c>
      <c r="Q90" s="487">
        <f>ROUND(SUM(M90:P90),3)</f>
        <v>0</v>
      </c>
      <c r="R90" s="119"/>
    </row>
    <row r="91" spans="1:18" s="16" customFormat="1" outlineLevel="2" x14ac:dyDescent="0.25">
      <c r="A91" s="495" t="s">
        <v>49</v>
      </c>
      <c r="B91" s="496" t="s">
        <v>91</v>
      </c>
      <c r="C91" s="500">
        <f>ROUND('1.Статистика'!C175-C90,3)</f>
        <v>0</v>
      </c>
      <c r="D91" s="500">
        <f>ROUND('1.Статистика'!D175-D90,3)</f>
        <v>0</v>
      </c>
      <c r="E91" s="500">
        <f>ROUND('1.Статистика'!E175-E90,3)</f>
        <v>0</v>
      </c>
      <c r="F91" s="501">
        <f>ROUND('1.Статистика'!F175-F90,3)</f>
        <v>0</v>
      </c>
      <c r="G91" s="486">
        <f>ROUND(SUM(C91:F91),3)</f>
        <v>0</v>
      </c>
      <c r="H91" s="500">
        <f>ROUND('1.Статистика'!G175-H90,3)</f>
        <v>0</v>
      </c>
      <c r="I91" s="500">
        <f>ROUND('1.Статистика'!H175-I90,3)</f>
        <v>0</v>
      </c>
      <c r="J91" s="500">
        <f>ROUND('1.Статистика'!I175-J90,3)</f>
        <v>0</v>
      </c>
      <c r="K91" s="501">
        <f>ROUND('1.Статистика'!J175-K90,3)</f>
        <v>0</v>
      </c>
      <c r="L91" s="486">
        <f>ROUND(SUM(H91:K91),3)</f>
        <v>0</v>
      </c>
      <c r="M91" s="500">
        <f>ROUND('1.Статистика'!K175-M90,3)</f>
        <v>0</v>
      </c>
      <c r="N91" s="500">
        <f>ROUND('1.Статистика'!L175-N90,3)</f>
        <v>0</v>
      </c>
      <c r="O91" s="500">
        <f>ROUND('1.Статистика'!M175-O90,3)</f>
        <v>0</v>
      </c>
      <c r="P91" s="502">
        <f>ROUND('1.Статистика'!N175-P90,3)</f>
        <v>0</v>
      </c>
      <c r="Q91" s="487">
        <f>ROUND(SUM(M91:P91),3)</f>
        <v>0</v>
      </c>
      <c r="R91" s="119"/>
    </row>
    <row r="92" spans="1:18" outlineLevel="1" x14ac:dyDescent="0.25">
      <c r="A92" s="490" t="s">
        <v>87</v>
      </c>
      <c r="B92" s="491" t="s">
        <v>91</v>
      </c>
      <c r="C92" s="478">
        <f t="shared" ref="C92:Q92" si="28">ROUND(C93+C94,3)</f>
        <v>0</v>
      </c>
      <c r="D92" s="492">
        <f t="shared" si="28"/>
        <v>0</v>
      </c>
      <c r="E92" s="492">
        <f t="shared" si="28"/>
        <v>0</v>
      </c>
      <c r="F92" s="493">
        <f t="shared" si="28"/>
        <v>0</v>
      </c>
      <c r="G92" s="464">
        <f t="shared" si="28"/>
        <v>0</v>
      </c>
      <c r="H92" s="478">
        <f t="shared" si="28"/>
        <v>0</v>
      </c>
      <c r="I92" s="492">
        <f t="shared" si="28"/>
        <v>0</v>
      </c>
      <c r="J92" s="492">
        <f t="shared" si="28"/>
        <v>0</v>
      </c>
      <c r="K92" s="493">
        <f t="shared" si="28"/>
        <v>0</v>
      </c>
      <c r="L92" s="464">
        <f t="shared" si="28"/>
        <v>0</v>
      </c>
      <c r="M92" s="478">
        <f t="shared" si="28"/>
        <v>0</v>
      </c>
      <c r="N92" s="492">
        <f t="shared" si="28"/>
        <v>0</v>
      </c>
      <c r="O92" s="492">
        <f t="shared" si="28"/>
        <v>0</v>
      </c>
      <c r="P92" s="494">
        <f t="shared" si="28"/>
        <v>0</v>
      </c>
      <c r="Q92" s="469">
        <f t="shared" si="28"/>
        <v>0</v>
      </c>
    </row>
    <row r="93" spans="1:18" s="16" customFormat="1" outlineLevel="2" x14ac:dyDescent="0.25">
      <c r="A93" s="495" t="s">
        <v>48</v>
      </c>
      <c r="B93" s="496" t="s">
        <v>91</v>
      </c>
      <c r="C93" s="488">
        <f>ROUND('1.Статистика'!N58,3)</f>
        <v>0</v>
      </c>
      <c r="D93" s="497">
        <f>ROUND('1.Статистика'!O58,3)</f>
        <v>0</v>
      </c>
      <c r="E93" s="497">
        <f>ROUND('1.Статистика'!P58,3)</f>
        <v>0</v>
      </c>
      <c r="F93" s="498">
        <f>ROUND('1.Статистика'!Q58,3)</f>
        <v>0</v>
      </c>
      <c r="G93" s="486">
        <f>ROUND(SUM(C93:F93),3)</f>
        <v>0</v>
      </c>
      <c r="H93" s="488">
        <f>ROUND(C92,3)</f>
        <v>0</v>
      </c>
      <c r="I93" s="488">
        <f>ROUND(D92,3)</f>
        <v>0</v>
      </c>
      <c r="J93" s="488">
        <f>ROUND(E92,3)</f>
        <v>0</v>
      </c>
      <c r="K93" s="489">
        <f>ROUND(F92,3)</f>
        <v>0</v>
      </c>
      <c r="L93" s="486">
        <f>ROUND(SUM(H93:K93),3)</f>
        <v>0</v>
      </c>
      <c r="M93" s="488">
        <f>ROUND(H92,3)</f>
        <v>0</v>
      </c>
      <c r="N93" s="488">
        <f>ROUND(I92,3)</f>
        <v>0</v>
      </c>
      <c r="O93" s="488">
        <f>ROUND(J92,3)</f>
        <v>0</v>
      </c>
      <c r="P93" s="499">
        <f>ROUND(K92,3)</f>
        <v>0</v>
      </c>
      <c r="Q93" s="487">
        <f>ROUND(SUM(M93:P93),3)</f>
        <v>0</v>
      </c>
      <c r="R93" s="119"/>
    </row>
    <row r="94" spans="1:18" s="16" customFormat="1" outlineLevel="2" x14ac:dyDescent="0.25">
      <c r="A94" s="495" t="s">
        <v>49</v>
      </c>
      <c r="B94" s="496" t="s">
        <v>91</v>
      </c>
      <c r="C94" s="500">
        <f>ROUND('1.Статистика'!C176-C93,3)</f>
        <v>0</v>
      </c>
      <c r="D94" s="500">
        <f>ROUND('1.Статистика'!D176-D93,3)</f>
        <v>0</v>
      </c>
      <c r="E94" s="500">
        <f>ROUND('1.Статистика'!E176-E93,3)</f>
        <v>0</v>
      </c>
      <c r="F94" s="501">
        <f>ROUND('1.Статистика'!F176-F93,3)</f>
        <v>0</v>
      </c>
      <c r="G94" s="486">
        <f>ROUND(SUM(C94:F94),3)</f>
        <v>0</v>
      </c>
      <c r="H94" s="500">
        <f>ROUND('1.Статистика'!G176-H93,3)</f>
        <v>0</v>
      </c>
      <c r="I94" s="500">
        <f>ROUND('1.Статистика'!H176-I93,3)</f>
        <v>0</v>
      </c>
      <c r="J94" s="500">
        <f>ROUND('1.Статистика'!I176-J93,3)</f>
        <v>0</v>
      </c>
      <c r="K94" s="501">
        <f>ROUND('1.Статистика'!J176-K93,3)</f>
        <v>0</v>
      </c>
      <c r="L94" s="486">
        <f>ROUND(SUM(H94:K94),3)</f>
        <v>0</v>
      </c>
      <c r="M94" s="500">
        <f>ROUND('1.Статистика'!K176-M93,3)</f>
        <v>0</v>
      </c>
      <c r="N94" s="500">
        <f>ROUND('1.Статистика'!L176-N93,3)</f>
        <v>0</v>
      </c>
      <c r="O94" s="500">
        <f>ROUND('1.Статистика'!M176-O93,3)</f>
        <v>0</v>
      </c>
      <c r="P94" s="502">
        <f>ROUND('1.Статистика'!N176-P93,3)</f>
        <v>0</v>
      </c>
      <c r="Q94" s="487">
        <f>ROUND(SUM(M94:P94),3)</f>
        <v>0</v>
      </c>
      <c r="R94" s="119"/>
    </row>
    <row r="95" spans="1:18" outlineLevel="1" x14ac:dyDescent="0.25">
      <c r="A95" s="459" t="s">
        <v>88</v>
      </c>
      <c r="B95" s="491" t="s">
        <v>91</v>
      </c>
      <c r="C95" s="478">
        <f t="shared" ref="C95:Q95" si="29">ROUND(C96+C97,3)</f>
        <v>0</v>
      </c>
      <c r="D95" s="492">
        <f t="shared" si="29"/>
        <v>0</v>
      </c>
      <c r="E95" s="492">
        <f t="shared" si="29"/>
        <v>0</v>
      </c>
      <c r="F95" s="493">
        <f t="shared" si="29"/>
        <v>0</v>
      </c>
      <c r="G95" s="464">
        <f t="shared" si="29"/>
        <v>0</v>
      </c>
      <c r="H95" s="478">
        <f t="shared" si="29"/>
        <v>0</v>
      </c>
      <c r="I95" s="492">
        <f t="shared" si="29"/>
        <v>0</v>
      </c>
      <c r="J95" s="492">
        <f t="shared" si="29"/>
        <v>0</v>
      </c>
      <c r="K95" s="493">
        <f t="shared" si="29"/>
        <v>0</v>
      </c>
      <c r="L95" s="464">
        <f t="shared" si="29"/>
        <v>0</v>
      </c>
      <c r="M95" s="478">
        <f t="shared" si="29"/>
        <v>0</v>
      </c>
      <c r="N95" s="492">
        <f t="shared" si="29"/>
        <v>0</v>
      </c>
      <c r="O95" s="492">
        <f t="shared" si="29"/>
        <v>0</v>
      </c>
      <c r="P95" s="494">
        <f t="shared" si="29"/>
        <v>0</v>
      </c>
      <c r="Q95" s="469">
        <f t="shared" si="29"/>
        <v>0</v>
      </c>
    </row>
    <row r="96" spans="1:18" s="16" customFormat="1" outlineLevel="2" x14ac:dyDescent="0.25">
      <c r="A96" s="495" t="s">
        <v>48</v>
      </c>
      <c r="B96" s="496" t="s">
        <v>91</v>
      </c>
      <c r="C96" s="488">
        <f>ROUND('1.Статистика'!N59,3)</f>
        <v>0</v>
      </c>
      <c r="D96" s="488">
        <f>ROUND('1.Статистика'!O59,3)</f>
        <v>0</v>
      </c>
      <c r="E96" s="488">
        <f>ROUND('1.Статистика'!P59,3)</f>
        <v>0</v>
      </c>
      <c r="F96" s="488">
        <f>ROUND('1.Статистика'!Q59,3)</f>
        <v>0</v>
      </c>
      <c r="G96" s="486">
        <f>ROUND(SUM(C96:F96),3)</f>
        <v>0</v>
      </c>
      <c r="H96" s="488">
        <f>ROUND(C95,3)</f>
        <v>0</v>
      </c>
      <c r="I96" s="488">
        <f>ROUND(D95,3)</f>
        <v>0</v>
      </c>
      <c r="J96" s="488">
        <f>ROUND(E95,3)</f>
        <v>0</v>
      </c>
      <c r="K96" s="489">
        <f>ROUND(F95,3)</f>
        <v>0</v>
      </c>
      <c r="L96" s="486">
        <f>ROUND(SUM(H96:K96),3)</f>
        <v>0</v>
      </c>
      <c r="M96" s="488">
        <f>ROUND(H95,3)</f>
        <v>0</v>
      </c>
      <c r="N96" s="488">
        <f>ROUND(I95,3)</f>
        <v>0</v>
      </c>
      <c r="O96" s="488">
        <f>ROUND(J95,3)</f>
        <v>0</v>
      </c>
      <c r="P96" s="499">
        <f>ROUND(K95,3)</f>
        <v>0</v>
      </c>
      <c r="Q96" s="487">
        <f>ROUND(SUM(M96:P96),3)</f>
        <v>0</v>
      </c>
      <c r="R96" s="119"/>
    </row>
    <row r="97" spans="1:18" s="16" customFormat="1" outlineLevel="2" x14ac:dyDescent="0.25">
      <c r="A97" s="495" t="s">
        <v>49</v>
      </c>
      <c r="B97" s="496" t="s">
        <v>91</v>
      </c>
      <c r="C97" s="500">
        <f>ROUND('1.Статистика'!C177-C96,3)</f>
        <v>0</v>
      </c>
      <c r="D97" s="500">
        <f>ROUND('1.Статистика'!D177-D96,3)</f>
        <v>0</v>
      </c>
      <c r="E97" s="500">
        <f>ROUND('1.Статистика'!E177-E96,3)</f>
        <v>0</v>
      </c>
      <c r="F97" s="501">
        <f>ROUND('1.Статистика'!F177-F96,3)</f>
        <v>0</v>
      </c>
      <c r="G97" s="486">
        <f>ROUND(SUM(C97:F97),3)</f>
        <v>0</v>
      </c>
      <c r="H97" s="500">
        <f>ROUND('1.Статистика'!G177-H96,3)</f>
        <v>0</v>
      </c>
      <c r="I97" s="500">
        <f>ROUND('1.Статистика'!H177-I96,3)</f>
        <v>0</v>
      </c>
      <c r="J97" s="500">
        <f>ROUND('1.Статистика'!I177-J96,3)</f>
        <v>0</v>
      </c>
      <c r="K97" s="501">
        <f>ROUND('1.Статистика'!J177-K96,3)</f>
        <v>0</v>
      </c>
      <c r="L97" s="486">
        <f>ROUND(SUM(H97:K97),3)</f>
        <v>0</v>
      </c>
      <c r="M97" s="500">
        <f>ROUND('1.Статистика'!K177-M96,3)</f>
        <v>0</v>
      </c>
      <c r="N97" s="500">
        <f>ROUND('1.Статистика'!L177-N96,3)</f>
        <v>0</v>
      </c>
      <c r="O97" s="500">
        <f>ROUND('1.Статистика'!M177-O96,3)</f>
        <v>0</v>
      </c>
      <c r="P97" s="502">
        <f>ROUND('1.Статистика'!N177-P96,3)</f>
        <v>0</v>
      </c>
      <c r="Q97" s="487">
        <f>ROUND(SUM(M97:P97),3)</f>
        <v>0</v>
      </c>
      <c r="R97" s="119"/>
    </row>
    <row r="98" spans="1:18" outlineLevel="1" x14ac:dyDescent="0.25">
      <c r="A98" s="459" t="s">
        <v>94</v>
      </c>
      <c r="B98" s="491" t="s">
        <v>91</v>
      </c>
      <c r="C98" s="478">
        <f t="shared" ref="C98:Q98" si="30">ROUND(C99+C100,3)</f>
        <v>0</v>
      </c>
      <c r="D98" s="492">
        <f t="shared" si="30"/>
        <v>0</v>
      </c>
      <c r="E98" s="492">
        <f t="shared" si="30"/>
        <v>0</v>
      </c>
      <c r="F98" s="493">
        <f t="shared" si="30"/>
        <v>0</v>
      </c>
      <c r="G98" s="464">
        <f t="shared" si="30"/>
        <v>0</v>
      </c>
      <c r="H98" s="478">
        <f t="shared" si="30"/>
        <v>0</v>
      </c>
      <c r="I98" s="492">
        <f t="shared" si="30"/>
        <v>0</v>
      </c>
      <c r="J98" s="492">
        <f t="shared" si="30"/>
        <v>0</v>
      </c>
      <c r="K98" s="493">
        <f t="shared" si="30"/>
        <v>0</v>
      </c>
      <c r="L98" s="522">
        <f t="shared" si="30"/>
        <v>0</v>
      </c>
      <c r="M98" s="478">
        <f t="shared" si="30"/>
        <v>0</v>
      </c>
      <c r="N98" s="492">
        <f t="shared" si="30"/>
        <v>0</v>
      </c>
      <c r="O98" s="492">
        <f t="shared" si="30"/>
        <v>0</v>
      </c>
      <c r="P98" s="494">
        <f t="shared" si="30"/>
        <v>0</v>
      </c>
      <c r="Q98" s="469">
        <f t="shared" si="30"/>
        <v>0</v>
      </c>
    </row>
    <row r="99" spans="1:18" s="16" customFormat="1" outlineLevel="2" x14ac:dyDescent="0.25">
      <c r="A99" s="495" t="s">
        <v>48</v>
      </c>
      <c r="B99" s="496" t="s">
        <v>91</v>
      </c>
      <c r="C99" s="488">
        <f>ROUND('1.Статистика'!N60,3)</f>
        <v>0</v>
      </c>
      <c r="D99" s="488">
        <f>ROUND('1.Статистика'!O60,3)</f>
        <v>0</v>
      </c>
      <c r="E99" s="488">
        <f>ROUND('1.Статистика'!P60,3)</f>
        <v>0</v>
      </c>
      <c r="F99" s="488">
        <f>ROUND('1.Статистика'!Q60,3)</f>
        <v>0</v>
      </c>
      <c r="G99" s="486">
        <f>ROUND(SUM(C99:F99),3)</f>
        <v>0</v>
      </c>
      <c r="H99" s="488">
        <f>ROUND(C98,3)</f>
        <v>0</v>
      </c>
      <c r="I99" s="488">
        <f>ROUND(D98,3)</f>
        <v>0</v>
      </c>
      <c r="J99" s="488">
        <f>ROUND(E98,3)</f>
        <v>0</v>
      </c>
      <c r="K99" s="489">
        <f>ROUND(F98,3)</f>
        <v>0</v>
      </c>
      <c r="L99" s="486">
        <f>ROUND(SUM(H99:K99),3)</f>
        <v>0</v>
      </c>
      <c r="M99" s="488">
        <f>ROUND(H98,3)</f>
        <v>0</v>
      </c>
      <c r="N99" s="488">
        <f>ROUND(I98,3)</f>
        <v>0</v>
      </c>
      <c r="O99" s="488">
        <f>ROUND(J98,3)</f>
        <v>0</v>
      </c>
      <c r="P99" s="499">
        <f>ROUND(K98,3)</f>
        <v>0</v>
      </c>
      <c r="Q99" s="487">
        <f>ROUND(SUM(M99:P99),3)</f>
        <v>0</v>
      </c>
      <c r="R99" s="119"/>
    </row>
    <row r="100" spans="1:18" s="16" customFormat="1" outlineLevel="2" x14ac:dyDescent="0.25">
      <c r="A100" s="495" t="s">
        <v>49</v>
      </c>
      <c r="B100" s="496" t="s">
        <v>91</v>
      </c>
      <c r="C100" s="500">
        <f>ROUND('1.Статистика'!C178-C99,3)</f>
        <v>0</v>
      </c>
      <c r="D100" s="500">
        <f>ROUND('1.Статистика'!D178-D99,3)</f>
        <v>0</v>
      </c>
      <c r="E100" s="500">
        <f>ROUND('1.Статистика'!E178-E99,3)</f>
        <v>0</v>
      </c>
      <c r="F100" s="500">
        <f>ROUND('1.Статистика'!F178-F99,3)</f>
        <v>0</v>
      </c>
      <c r="G100" s="486">
        <f>ROUND(SUM(C100:F100),3)</f>
        <v>0</v>
      </c>
      <c r="H100" s="500">
        <f>ROUND('1.Статистика'!G178-H99,3)</f>
        <v>0</v>
      </c>
      <c r="I100" s="500">
        <f>ROUND('1.Статистика'!H178-I99,3)</f>
        <v>0</v>
      </c>
      <c r="J100" s="500">
        <f>ROUND('1.Статистика'!I178-J99,3)</f>
        <v>0</v>
      </c>
      <c r="K100" s="500">
        <f>ROUND('1.Статистика'!J178-K99,3)</f>
        <v>0</v>
      </c>
      <c r="L100" s="486">
        <f>ROUND(SUM(H100:K100),3)</f>
        <v>0</v>
      </c>
      <c r="M100" s="500">
        <f>ROUND('1.Статистика'!K178-M99,3)</f>
        <v>0</v>
      </c>
      <c r="N100" s="500">
        <f>ROUND('1.Статистика'!L178-N99,3)</f>
        <v>0</v>
      </c>
      <c r="O100" s="500">
        <f>ROUND('1.Статистика'!M178-O99,3)</f>
        <v>0</v>
      </c>
      <c r="P100" s="502">
        <f>ROUND('1.Статистика'!N178-P99,3)</f>
        <v>0</v>
      </c>
      <c r="Q100" s="487">
        <f>ROUND(SUM(M100:P100),3)</f>
        <v>0</v>
      </c>
      <c r="R100" s="119"/>
    </row>
    <row r="101" spans="1:18" s="3" customFormat="1" ht="15" customHeight="1" x14ac:dyDescent="0.25">
      <c r="A101" s="503" t="s">
        <v>46</v>
      </c>
      <c r="B101" s="523" t="s">
        <v>91</v>
      </c>
      <c r="C101" s="524">
        <f t="shared" ref="C101:Q101" si="31">ROUND(C79+C88+C66+C53,3)</f>
        <v>5.4740000000000002</v>
      </c>
      <c r="D101" s="582">
        <f t="shared" si="31"/>
        <v>5.415</v>
      </c>
      <c r="E101" s="582">
        <f t="shared" si="31"/>
        <v>5.5039999999999996</v>
      </c>
      <c r="F101" s="583">
        <f t="shared" si="31"/>
        <v>5.4539999999999997</v>
      </c>
      <c r="G101" s="584">
        <f t="shared" si="31"/>
        <v>21.847000000000001</v>
      </c>
      <c r="H101" s="524">
        <f t="shared" si="31"/>
        <v>5.4740000000000002</v>
      </c>
      <c r="I101" s="582">
        <f t="shared" si="31"/>
        <v>5.415</v>
      </c>
      <c r="J101" s="582">
        <f t="shared" si="31"/>
        <v>5.5039999999999996</v>
      </c>
      <c r="K101" s="583">
        <f t="shared" si="31"/>
        <v>5.4539999999999997</v>
      </c>
      <c r="L101" s="584">
        <f t="shared" si="31"/>
        <v>21.847000000000001</v>
      </c>
      <c r="M101" s="524">
        <f t="shared" si="31"/>
        <v>5.4740000000000002</v>
      </c>
      <c r="N101" s="582">
        <f t="shared" si="31"/>
        <v>5.415</v>
      </c>
      <c r="O101" s="582">
        <f t="shared" si="31"/>
        <v>5.5039999999999996</v>
      </c>
      <c r="P101" s="583">
        <f t="shared" si="31"/>
        <v>5.4539999999999997</v>
      </c>
      <c r="Q101" s="584">
        <f t="shared" si="31"/>
        <v>21.847000000000001</v>
      </c>
      <c r="R101" s="120"/>
    </row>
    <row r="102" spans="1:18" ht="15" customHeight="1" outlineLevel="1" x14ac:dyDescent="0.25">
      <c r="A102" s="508" t="s">
        <v>86</v>
      </c>
      <c r="B102" s="491" t="s">
        <v>91</v>
      </c>
      <c r="C102" s="527">
        <f t="shared" ref="C102:Q102" si="32">ROUND(C80+C89+C67+C54,3)</f>
        <v>5.4740000000000002</v>
      </c>
      <c r="D102" s="492">
        <f t="shared" si="32"/>
        <v>5.415</v>
      </c>
      <c r="E102" s="492">
        <f t="shared" si="32"/>
        <v>5.5039999999999996</v>
      </c>
      <c r="F102" s="494">
        <f t="shared" si="32"/>
        <v>5.4539999999999997</v>
      </c>
      <c r="G102" s="585">
        <f t="shared" si="32"/>
        <v>21.847000000000001</v>
      </c>
      <c r="H102" s="527">
        <f t="shared" si="32"/>
        <v>5.4740000000000002</v>
      </c>
      <c r="I102" s="492">
        <f t="shared" si="32"/>
        <v>5.415</v>
      </c>
      <c r="J102" s="492">
        <f t="shared" si="32"/>
        <v>5.5039999999999996</v>
      </c>
      <c r="K102" s="494">
        <f t="shared" si="32"/>
        <v>5.4539999999999997</v>
      </c>
      <c r="L102" s="585">
        <f t="shared" si="32"/>
        <v>21.847000000000001</v>
      </c>
      <c r="M102" s="527">
        <f t="shared" si="32"/>
        <v>5.4740000000000002</v>
      </c>
      <c r="N102" s="492">
        <f t="shared" si="32"/>
        <v>5.415</v>
      </c>
      <c r="O102" s="492">
        <f t="shared" si="32"/>
        <v>5.5039999999999996</v>
      </c>
      <c r="P102" s="494">
        <f t="shared" si="32"/>
        <v>5.4539999999999997</v>
      </c>
      <c r="Q102" s="585">
        <f t="shared" si="32"/>
        <v>21.847000000000001</v>
      </c>
    </row>
    <row r="103" spans="1:18" ht="15" customHeight="1" outlineLevel="1" x14ac:dyDescent="0.25">
      <c r="A103" s="508" t="s">
        <v>87</v>
      </c>
      <c r="B103" s="491" t="s">
        <v>91</v>
      </c>
      <c r="C103" s="527">
        <f t="shared" ref="C103:Q103" si="33">ROUND(C82+C92+C70+C57,3)</f>
        <v>0</v>
      </c>
      <c r="D103" s="492">
        <f t="shared" si="33"/>
        <v>0</v>
      </c>
      <c r="E103" s="492">
        <f t="shared" si="33"/>
        <v>0</v>
      </c>
      <c r="F103" s="494">
        <f t="shared" si="33"/>
        <v>0</v>
      </c>
      <c r="G103" s="585">
        <f t="shared" si="33"/>
        <v>0</v>
      </c>
      <c r="H103" s="527">
        <f t="shared" si="33"/>
        <v>0</v>
      </c>
      <c r="I103" s="492">
        <f t="shared" si="33"/>
        <v>0</v>
      </c>
      <c r="J103" s="492">
        <f t="shared" si="33"/>
        <v>0</v>
      </c>
      <c r="K103" s="494">
        <f t="shared" si="33"/>
        <v>0</v>
      </c>
      <c r="L103" s="585">
        <f t="shared" si="33"/>
        <v>0</v>
      </c>
      <c r="M103" s="527">
        <f t="shared" si="33"/>
        <v>0</v>
      </c>
      <c r="N103" s="492">
        <f t="shared" si="33"/>
        <v>0</v>
      </c>
      <c r="O103" s="492">
        <f t="shared" si="33"/>
        <v>0</v>
      </c>
      <c r="P103" s="494">
        <f t="shared" si="33"/>
        <v>0</v>
      </c>
      <c r="Q103" s="585">
        <f t="shared" si="33"/>
        <v>0</v>
      </c>
    </row>
    <row r="104" spans="1:18" ht="15" customHeight="1" outlineLevel="1" x14ac:dyDescent="0.25">
      <c r="A104" s="508" t="s">
        <v>88</v>
      </c>
      <c r="B104" s="491" t="s">
        <v>91</v>
      </c>
      <c r="C104" s="527">
        <f t="shared" ref="C104:Q104" si="34">ROUND(C84+C95+C73+C60,3)</f>
        <v>0</v>
      </c>
      <c r="D104" s="492">
        <f t="shared" si="34"/>
        <v>0</v>
      </c>
      <c r="E104" s="492">
        <f t="shared" si="34"/>
        <v>0</v>
      </c>
      <c r="F104" s="494">
        <f t="shared" si="34"/>
        <v>0</v>
      </c>
      <c r="G104" s="585">
        <f t="shared" si="34"/>
        <v>0</v>
      </c>
      <c r="H104" s="527">
        <f t="shared" si="34"/>
        <v>0</v>
      </c>
      <c r="I104" s="492">
        <f t="shared" si="34"/>
        <v>0</v>
      </c>
      <c r="J104" s="492">
        <f t="shared" si="34"/>
        <v>0</v>
      </c>
      <c r="K104" s="494">
        <f t="shared" si="34"/>
        <v>0</v>
      </c>
      <c r="L104" s="585">
        <f t="shared" si="34"/>
        <v>0</v>
      </c>
      <c r="M104" s="527">
        <f t="shared" si="34"/>
        <v>0</v>
      </c>
      <c r="N104" s="492">
        <f t="shared" si="34"/>
        <v>0</v>
      </c>
      <c r="O104" s="492">
        <f t="shared" si="34"/>
        <v>0</v>
      </c>
      <c r="P104" s="494">
        <f t="shared" si="34"/>
        <v>0</v>
      </c>
      <c r="Q104" s="585">
        <f t="shared" si="34"/>
        <v>0</v>
      </c>
    </row>
    <row r="105" spans="1:18" ht="15" customHeight="1" outlineLevel="1" x14ac:dyDescent="0.25">
      <c r="A105" s="508" t="s">
        <v>94</v>
      </c>
      <c r="B105" s="491" t="s">
        <v>91</v>
      </c>
      <c r="C105" s="527">
        <f t="shared" ref="C105:Q105" si="35">ROUND(C86+C98+C76+C63,3)</f>
        <v>0</v>
      </c>
      <c r="D105" s="492">
        <f t="shared" si="35"/>
        <v>0</v>
      </c>
      <c r="E105" s="492">
        <f t="shared" si="35"/>
        <v>0</v>
      </c>
      <c r="F105" s="494">
        <f t="shared" si="35"/>
        <v>0</v>
      </c>
      <c r="G105" s="585">
        <f t="shared" si="35"/>
        <v>0</v>
      </c>
      <c r="H105" s="527">
        <f t="shared" si="35"/>
        <v>0</v>
      </c>
      <c r="I105" s="492">
        <f t="shared" si="35"/>
        <v>0</v>
      </c>
      <c r="J105" s="492">
        <f t="shared" si="35"/>
        <v>0</v>
      </c>
      <c r="K105" s="494">
        <f t="shared" si="35"/>
        <v>0</v>
      </c>
      <c r="L105" s="585">
        <f t="shared" si="35"/>
        <v>0</v>
      </c>
      <c r="M105" s="527">
        <f t="shared" si="35"/>
        <v>0</v>
      </c>
      <c r="N105" s="492">
        <f t="shared" si="35"/>
        <v>0</v>
      </c>
      <c r="O105" s="492">
        <f t="shared" si="35"/>
        <v>0</v>
      </c>
      <c r="P105" s="494">
        <f t="shared" si="35"/>
        <v>0</v>
      </c>
      <c r="Q105" s="585">
        <f t="shared" si="35"/>
        <v>0</v>
      </c>
    </row>
    <row r="106" spans="1:18" x14ac:dyDescent="0.25">
      <c r="A106" s="503" t="s">
        <v>50</v>
      </c>
      <c r="B106" s="523" t="s">
        <v>91</v>
      </c>
      <c r="C106" s="524">
        <f t="shared" ref="C106:Q106" si="36">ROUND(C107+C108+C109+C110,3)</f>
        <v>2.052</v>
      </c>
      <c r="D106" s="505">
        <f t="shared" si="36"/>
        <v>2.0569999999999999</v>
      </c>
      <c r="E106" s="505">
        <f t="shared" si="36"/>
        <v>2.113</v>
      </c>
      <c r="F106" s="507">
        <f t="shared" si="36"/>
        <v>2.1389999999999998</v>
      </c>
      <c r="G106" s="525">
        <f t="shared" si="36"/>
        <v>2.1389999999999998</v>
      </c>
      <c r="H106" s="524">
        <f t="shared" si="36"/>
        <v>2.06</v>
      </c>
      <c r="I106" s="505">
        <f t="shared" si="36"/>
        <v>2.0649999999999999</v>
      </c>
      <c r="J106" s="505">
        <f t="shared" si="36"/>
        <v>2.121</v>
      </c>
      <c r="K106" s="507">
        <f t="shared" si="36"/>
        <v>2.1469999999999998</v>
      </c>
      <c r="L106" s="526">
        <f t="shared" si="36"/>
        <v>2.1469999999999998</v>
      </c>
      <c r="M106" s="505">
        <f t="shared" si="36"/>
        <v>2.0680000000000001</v>
      </c>
      <c r="N106" s="505">
        <f t="shared" si="36"/>
        <v>2.073</v>
      </c>
      <c r="O106" s="505">
        <f t="shared" si="36"/>
        <v>2.129</v>
      </c>
      <c r="P106" s="507">
        <f t="shared" si="36"/>
        <v>2.1549999999999998</v>
      </c>
      <c r="Q106" s="526">
        <f t="shared" si="36"/>
        <v>2.1549999999999998</v>
      </c>
    </row>
    <row r="107" spans="1:18" ht="15" customHeight="1" outlineLevel="1" x14ac:dyDescent="0.25">
      <c r="A107" s="508" t="s">
        <v>86</v>
      </c>
      <c r="B107" s="491" t="s">
        <v>91</v>
      </c>
      <c r="C107" s="527">
        <f t="shared" ref="C107:Q107" si="37">ROUND(C49-C102,3)</f>
        <v>2.052</v>
      </c>
      <c r="D107" s="492">
        <f t="shared" si="37"/>
        <v>2.0569999999999999</v>
      </c>
      <c r="E107" s="492">
        <f t="shared" si="37"/>
        <v>2.113</v>
      </c>
      <c r="F107" s="494">
        <f t="shared" si="37"/>
        <v>2.1389999999999998</v>
      </c>
      <c r="G107" s="528">
        <f t="shared" si="37"/>
        <v>2.1389999999999998</v>
      </c>
      <c r="H107" s="527">
        <f t="shared" si="37"/>
        <v>2.06</v>
      </c>
      <c r="I107" s="492">
        <f t="shared" si="37"/>
        <v>2.0649999999999999</v>
      </c>
      <c r="J107" s="492">
        <f t="shared" si="37"/>
        <v>2.121</v>
      </c>
      <c r="K107" s="494">
        <f t="shared" si="37"/>
        <v>2.1469999999999998</v>
      </c>
      <c r="L107" s="529">
        <f t="shared" si="37"/>
        <v>2.1469999999999998</v>
      </c>
      <c r="M107" s="478">
        <f t="shared" si="37"/>
        <v>2.0680000000000001</v>
      </c>
      <c r="N107" s="492">
        <f t="shared" si="37"/>
        <v>2.073</v>
      </c>
      <c r="O107" s="492">
        <f t="shared" si="37"/>
        <v>2.129</v>
      </c>
      <c r="P107" s="494">
        <f t="shared" si="37"/>
        <v>2.1549999999999998</v>
      </c>
      <c r="Q107" s="529">
        <f t="shared" si="37"/>
        <v>2.1549999999999998</v>
      </c>
      <c r="R107" s="101"/>
    </row>
    <row r="108" spans="1:18" ht="15" customHeight="1" outlineLevel="1" x14ac:dyDescent="0.25">
      <c r="A108" s="508" t="s">
        <v>87</v>
      </c>
      <c r="B108" s="491" t="s">
        <v>91</v>
      </c>
      <c r="C108" s="527">
        <f t="shared" ref="C108:Q108" si="38">ROUND(C50-C103,3)</f>
        <v>0</v>
      </c>
      <c r="D108" s="492">
        <f t="shared" si="38"/>
        <v>0</v>
      </c>
      <c r="E108" s="492">
        <f t="shared" si="38"/>
        <v>0</v>
      </c>
      <c r="F108" s="494">
        <f t="shared" si="38"/>
        <v>0</v>
      </c>
      <c r="G108" s="528">
        <f t="shared" si="38"/>
        <v>0</v>
      </c>
      <c r="H108" s="527">
        <f t="shared" si="38"/>
        <v>0</v>
      </c>
      <c r="I108" s="492">
        <f t="shared" si="38"/>
        <v>0</v>
      </c>
      <c r="J108" s="492">
        <f t="shared" si="38"/>
        <v>0</v>
      </c>
      <c r="K108" s="494">
        <f t="shared" si="38"/>
        <v>0</v>
      </c>
      <c r="L108" s="529">
        <f t="shared" si="38"/>
        <v>0</v>
      </c>
      <c r="M108" s="478">
        <f t="shared" si="38"/>
        <v>0</v>
      </c>
      <c r="N108" s="492">
        <f t="shared" si="38"/>
        <v>0</v>
      </c>
      <c r="O108" s="492">
        <f t="shared" si="38"/>
        <v>0</v>
      </c>
      <c r="P108" s="494">
        <f t="shared" si="38"/>
        <v>0</v>
      </c>
      <c r="Q108" s="529">
        <f t="shared" si="38"/>
        <v>0</v>
      </c>
      <c r="R108" s="101"/>
    </row>
    <row r="109" spans="1:18" ht="15" customHeight="1" outlineLevel="1" x14ac:dyDescent="0.25">
      <c r="A109" s="508" t="s">
        <v>88</v>
      </c>
      <c r="B109" s="491" t="s">
        <v>91</v>
      </c>
      <c r="C109" s="527">
        <f t="shared" ref="C109:Q109" si="39">ROUND(C51-C104,3)</f>
        <v>0</v>
      </c>
      <c r="D109" s="492">
        <f t="shared" si="39"/>
        <v>0</v>
      </c>
      <c r="E109" s="492">
        <f t="shared" si="39"/>
        <v>0</v>
      </c>
      <c r="F109" s="494">
        <f t="shared" si="39"/>
        <v>0</v>
      </c>
      <c r="G109" s="528">
        <f t="shared" si="39"/>
        <v>0</v>
      </c>
      <c r="H109" s="527">
        <f t="shared" si="39"/>
        <v>0</v>
      </c>
      <c r="I109" s="492">
        <f t="shared" si="39"/>
        <v>0</v>
      </c>
      <c r="J109" s="492">
        <f t="shared" si="39"/>
        <v>0</v>
      </c>
      <c r="K109" s="494">
        <f t="shared" si="39"/>
        <v>0</v>
      </c>
      <c r="L109" s="529">
        <f t="shared" si="39"/>
        <v>0</v>
      </c>
      <c r="M109" s="478">
        <f t="shared" si="39"/>
        <v>0</v>
      </c>
      <c r="N109" s="492">
        <f t="shared" si="39"/>
        <v>0</v>
      </c>
      <c r="O109" s="492">
        <f t="shared" si="39"/>
        <v>0</v>
      </c>
      <c r="P109" s="494">
        <f t="shared" si="39"/>
        <v>0</v>
      </c>
      <c r="Q109" s="529">
        <f t="shared" si="39"/>
        <v>0</v>
      </c>
      <c r="R109" s="101"/>
    </row>
    <row r="110" spans="1:18" ht="15" customHeight="1" outlineLevel="1" thickBot="1" x14ac:dyDescent="0.3">
      <c r="A110" s="530" t="s">
        <v>94</v>
      </c>
      <c r="B110" s="531" t="s">
        <v>91</v>
      </c>
      <c r="C110" s="532">
        <f t="shared" ref="C110:Q110" si="40">ROUND(C52-C105,3)</f>
        <v>0</v>
      </c>
      <c r="D110" s="533">
        <f t="shared" si="40"/>
        <v>0</v>
      </c>
      <c r="E110" s="533">
        <f t="shared" si="40"/>
        <v>0</v>
      </c>
      <c r="F110" s="534">
        <f t="shared" si="40"/>
        <v>0</v>
      </c>
      <c r="G110" s="535">
        <f t="shared" si="40"/>
        <v>0</v>
      </c>
      <c r="H110" s="532">
        <f t="shared" si="40"/>
        <v>0</v>
      </c>
      <c r="I110" s="533">
        <f t="shared" si="40"/>
        <v>0</v>
      </c>
      <c r="J110" s="533">
        <f t="shared" si="40"/>
        <v>0</v>
      </c>
      <c r="K110" s="534">
        <f t="shared" si="40"/>
        <v>0</v>
      </c>
      <c r="L110" s="536">
        <f t="shared" si="40"/>
        <v>0</v>
      </c>
      <c r="M110" s="537">
        <f t="shared" si="40"/>
        <v>0</v>
      </c>
      <c r="N110" s="533">
        <f t="shared" si="40"/>
        <v>0</v>
      </c>
      <c r="O110" s="533">
        <f t="shared" si="40"/>
        <v>0</v>
      </c>
      <c r="P110" s="534">
        <f t="shared" si="40"/>
        <v>0</v>
      </c>
      <c r="Q110" s="536">
        <f t="shared" si="40"/>
        <v>0</v>
      </c>
      <c r="R110" s="101"/>
    </row>
    <row r="111" spans="1:18" collapsed="1" x14ac:dyDescent="0.25"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</row>
    <row r="112" spans="1:18" x14ac:dyDescent="0.25">
      <c r="A112" s="77" t="s">
        <v>79</v>
      </c>
      <c r="C112" s="400"/>
      <c r="D112" s="400"/>
      <c r="E112" s="400"/>
      <c r="F112" s="400"/>
      <c r="G112" s="400"/>
      <c r="H112" s="400"/>
      <c r="I112" s="400"/>
      <c r="J112" s="400"/>
      <c r="K112" s="400"/>
      <c r="L112" s="400"/>
      <c r="M112" s="400"/>
      <c r="N112" s="400"/>
      <c r="O112" s="400"/>
      <c r="P112" s="400"/>
      <c r="Q112" s="400"/>
    </row>
    <row r="113" spans="1:17" ht="15" customHeight="1" x14ac:dyDescent="0.25">
      <c r="A113" s="49" t="s">
        <v>86</v>
      </c>
      <c r="C113" s="412">
        <f t="shared" ref="C113:Q113" si="41">ROUND(C49-C102-C107,3)</f>
        <v>0</v>
      </c>
      <c r="D113" s="412">
        <f t="shared" si="41"/>
        <v>0</v>
      </c>
      <c r="E113" s="412">
        <f t="shared" si="41"/>
        <v>0</v>
      </c>
      <c r="F113" s="412">
        <f t="shared" si="41"/>
        <v>0</v>
      </c>
      <c r="G113" s="413">
        <f t="shared" si="41"/>
        <v>0</v>
      </c>
      <c r="H113" s="414">
        <f t="shared" si="41"/>
        <v>0</v>
      </c>
      <c r="I113" s="414">
        <f t="shared" si="41"/>
        <v>0</v>
      </c>
      <c r="J113" s="414">
        <f t="shared" si="41"/>
        <v>0</v>
      </c>
      <c r="K113" s="414">
        <f t="shared" si="41"/>
        <v>0</v>
      </c>
      <c r="L113" s="415">
        <f t="shared" si="41"/>
        <v>0</v>
      </c>
      <c r="M113" s="412">
        <f t="shared" si="41"/>
        <v>0</v>
      </c>
      <c r="N113" s="412">
        <f t="shared" si="41"/>
        <v>0</v>
      </c>
      <c r="O113" s="412">
        <f t="shared" si="41"/>
        <v>0</v>
      </c>
      <c r="P113" s="412">
        <f t="shared" si="41"/>
        <v>0</v>
      </c>
      <c r="Q113" s="413">
        <f t="shared" si="41"/>
        <v>0</v>
      </c>
    </row>
    <row r="114" spans="1:17" ht="15" customHeight="1" x14ac:dyDescent="0.25">
      <c r="A114" s="49" t="s">
        <v>87</v>
      </c>
      <c r="C114" s="412">
        <f t="shared" ref="C114:Q114" si="42">ROUND(C50-C103-C108,3)</f>
        <v>0</v>
      </c>
      <c r="D114" s="412">
        <f t="shared" si="42"/>
        <v>0</v>
      </c>
      <c r="E114" s="412">
        <f t="shared" si="42"/>
        <v>0</v>
      </c>
      <c r="F114" s="412">
        <f t="shared" si="42"/>
        <v>0</v>
      </c>
      <c r="G114" s="413">
        <f t="shared" si="42"/>
        <v>0</v>
      </c>
      <c r="H114" s="412">
        <f t="shared" si="42"/>
        <v>0</v>
      </c>
      <c r="I114" s="412">
        <f t="shared" si="42"/>
        <v>0</v>
      </c>
      <c r="J114" s="412">
        <f t="shared" si="42"/>
        <v>0</v>
      </c>
      <c r="K114" s="412">
        <f t="shared" si="42"/>
        <v>0</v>
      </c>
      <c r="L114" s="413">
        <f t="shared" si="42"/>
        <v>0</v>
      </c>
      <c r="M114" s="412">
        <f t="shared" si="42"/>
        <v>0</v>
      </c>
      <c r="N114" s="412">
        <f t="shared" si="42"/>
        <v>0</v>
      </c>
      <c r="O114" s="412">
        <f t="shared" si="42"/>
        <v>0</v>
      </c>
      <c r="P114" s="412">
        <f t="shared" si="42"/>
        <v>0</v>
      </c>
      <c r="Q114" s="413">
        <f t="shared" si="42"/>
        <v>0</v>
      </c>
    </row>
    <row r="115" spans="1:17" ht="15" customHeight="1" x14ac:dyDescent="0.25">
      <c r="A115" s="49" t="s">
        <v>88</v>
      </c>
      <c r="C115" s="412">
        <f t="shared" ref="C115:Q115" si="43">ROUND(C51-C104-C109,3)</f>
        <v>0</v>
      </c>
      <c r="D115" s="412">
        <f t="shared" si="43"/>
        <v>0</v>
      </c>
      <c r="E115" s="412">
        <f t="shared" si="43"/>
        <v>0</v>
      </c>
      <c r="F115" s="412">
        <f t="shared" si="43"/>
        <v>0</v>
      </c>
      <c r="G115" s="413">
        <f t="shared" si="43"/>
        <v>0</v>
      </c>
      <c r="H115" s="412">
        <f t="shared" si="43"/>
        <v>0</v>
      </c>
      <c r="I115" s="412">
        <f t="shared" si="43"/>
        <v>0</v>
      </c>
      <c r="J115" s="412">
        <f t="shared" si="43"/>
        <v>0</v>
      </c>
      <c r="K115" s="412">
        <f t="shared" si="43"/>
        <v>0</v>
      </c>
      <c r="L115" s="413">
        <f t="shared" si="43"/>
        <v>0</v>
      </c>
      <c r="M115" s="412">
        <f t="shared" si="43"/>
        <v>0</v>
      </c>
      <c r="N115" s="412">
        <f t="shared" si="43"/>
        <v>0</v>
      </c>
      <c r="O115" s="412">
        <f t="shared" si="43"/>
        <v>0</v>
      </c>
      <c r="P115" s="412">
        <f t="shared" si="43"/>
        <v>0</v>
      </c>
      <c r="Q115" s="413">
        <f t="shared" si="43"/>
        <v>0</v>
      </c>
    </row>
    <row r="116" spans="1:17" x14ac:dyDescent="0.25">
      <c r="A116" s="49" t="s">
        <v>94</v>
      </c>
      <c r="C116" s="412">
        <f t="shared" ref="C116:Q116" si="44">ROUND(C52-C105-C110,3)</f>
        <v>0</v>
      </c>
      <c r="D116" s="412">
        <f t="shared" si="44"/>
        <v>0</v>
      </c>
      <c r="E116" s="412">
        <f t="shared" si="44"/>
        <v>0</v>
      </c>
      <c r="F116" s="412">
        <f t="shared" si="44"/>
        <v>0</v>
      </c>
      <c r="G116" s="413">
        <f t="shared" si="44"/>
        <v>0</v>
      </c>
      <c r="H116" s="412">
        <f t="shared" si="44"/>
        <v>0</v>
      </c>
      <c r="I116" s="412">
        <f t="shared" si="44"/>
        <v>0</v>
      </c>
      <c r="J116" s="412">
        <f t="shared" si="44"/>
        <v>0</v>
      </c>
      <c r="K116" s="412">
        <f t="shared" si="44"/>
        <v>0</v>
      </c>
      <c r="L116" s="413">
        <f t="shared" si="44"/>
        <v>0</v>
      </c>
      <c r="M116" s="412">
        <f t="shared" si="44"/>
        <v>0</v>
      </c>
      <c r="N116" s="412">
        <f t="shared" si="44"/>
        <v>0</v>
      </c>
      <c r="O116" s="412">
        <f t="shared" si="44"/>
        <v>0</v>
      </c>
      <c r="P116" s="412">
        <f t="shared" si="44"/>
        <v>0</v>
      </c>
      <c r="Q116" s="413">
        <f t="shared" si="44"/>
        <v>0</v>
      </c>
    </row>
    <row r="117" spans="1:17" x14ac:dyDescent="0.25">
      <c r="A117" s="77" t="s">
        <v>51</v>
      </c>
      <c r="C117" s="416"/>
      <c r="D117" s="416"/>
      <c r="E117" s="416"/>
      <c r="F117" s="416"/>
      <c r="G117" s="417"/>
      <c r="H117" s="416"/>
      <c r="I117" s="416"/>
      <c r="J117" s="416"/>
      <c r="K117" s="416"/>
      <c r="L117" s="417"/>
      <c r="M117" s="416"/>
      <c r="N117" s="416"/>
      <c r="O117" s="416"/>
      <c r="P117" s="416"/>
      <c r="Q117" s="417"/>
    </row>
    <row r="118" spans="1:17" x14ac:dyDescent="0.25">
      <c r="A118" s="49" t="s">
        <v>86</v>
      </c>
      <c r="C118" s="412">
        <f t="shared" ref="C118:Q118" si="45">ROUND(C10+C15+C36-C80-C89-C67-C107-C54,3)</f>
        <v>0</v>
      </c>
      <c r="D118" s="412">
        <f t="shared" si="45"/>
        <v>0</v>
      </c>
      <c r="E118" s="412">
        <f t="shared" si="45"/>
        <v>0</v>
      </c>
      <c r="F118" s="412">
        <f t="shared" si="45"/>
        <v>0</v>
      </c>
      <c r="G118" s="413">
        <f t="shared" si="45"/>
        <v>0</v>
      </c>
      <c r="H118" s="412">
        <f t="shared" si="45"/>
        <v>0</v>
      </c>
      <c r="I118" s="412">
        <f t="shared" si="45"/>
        <v>0</v>
      </c>
      <c r="J118" s="412">
        <f t="shared" si="45"/>
        <v>0</v>
      </c>
      <c r="K118" s="412">
        <f t="shared" si="45"/>
        <v>0</v>
      </c>
      <c r="L118" s="413">
        <f t="shared" si="45"/>
        <v>0</v>
      </c>
      <c r="M118" s="412">
        <f t="shared" si="45"/>
        <v>0</v>
      </c>
      <c r="N118" s="412">
        <f t="shared" si="45"/>
        <v>0</v>
      </c>
      <c r="O118" s="412">
        <f t="shared" si="45"/>
        <v>0</v>
      </c>
      <c r="P118" s="412">
        <f t="shared" si="45"/>
        <v>0</v>
      </c>
      <c r="Q118" s="413">
        <f t="shared" si="45"/>
        <v>0</v>
      </c>
    </row>
    <row r="119" spans="1:17" x14ac:dyDescent="0.25">
      <c r="A119" s="49" t="s">
        <v>87</v>
      </c>
      <c r="C119" s="412">
        <f t="shared" ref="C119:Q119" si="46">ROUND(C11+C20+C39-C82-C92-C70-C108-C57,3)</f>
        <v>0</v>
      </c>
      <c r="D119" s="412">
        <f t="shared" si="46"/>
        <v>0</v>
      </c>
      <c r="E119" s="412">
        <f t="shared" si="46"/>
        <v>0</v>
      </c>
      <c r="F119" s="412">
        <f t="shared" si="46"/>
        <v>0</v>
      </c>
      <c r="G119" s="413">
        <f t="shared" si="46"/>
        <v>0</v>
      </c>
      <c r="H119" s="412">
        <f t="shared" si="46"/>
        <v>0</v>
      </c>
      <c r="I119" s="412">
        <f t="shared" si="46"/>
        <v>0</v>
      </c>
      <c r="J119" s="412">
        <f t="shared" si="46"/>
        <v>0</v>
      </c>
      <c r="K119" s="412">
        <f t="shared" si="46"/>
        <v>0</v>
      </c>
      <c r="L119" s="413">
        <f t="shared" si="46"/>
        <v>0</v>
      </c>
      <c r="M119" s="412">
        <f t="shared" si="46"/>
        <v>0</v>
      </c>
      <c r="N119" s="412">
        <f t="shared" si="46"/>
        <v>0</v>
      </c>
      <c r="O119" s="412">
        <f t="shared" si="46"/>
        <v>0</v>
      </c>
      <c r="P119" s="412">
        <f t="shared" si="46"/>
        <v>0</v>
      </c>
      <c r="Q119" s="413">
        <f t="shared" si="46"/>
        <v>0</v>
      </c>
    </row>
    <row r="120" spans="1:17" x14ac:dyDescent="0.25">
      <c r="A120" s="49" t="s">
        <v>88</v>
      </c>
      <c r="C120" s="412">
        <f t="shared" ref="C120:Q120" si="47">ROUND(C12+C25+C42-C84-C95-C73-C109-C60,3)</f>
        <v>0</v>
      </c>
      <c r="D120" s="412">
        <f t="shared" si="47"/>
        <v>0</v>
      </c>
      <c r="E120" s="412">
        <f t="shared" si="47"/>
        <v>0</v>
      </c>
      <c r="F120" s="412">
        <f t="shared" si="47"/>
        <v>0</v>
      </c>
      <c r="G120" s="413">
        <f t="shared" si="47"/>
        <v>0</v>
      </c>
      <c r="H120" s="412">
        <f t="shared" si="47"/>
        <v>0</v>
      </c>
      <c r="I120" s="412">
        <f t="shared" si="47"/>
        <v>0</v>
      </c>
      <c r="J120" s="412">
        <f t="shared" si="47"/>
        <v>0</v>
      </c>
      <c r="K120" s="412">
        <f t="shared" si="47"/>
        <v>0</v>
      </c>
      <c r="L120" s="413">
        <f t="shared" si="47"/>
        <v>0</v>
      </c>
      <c r="M120" s="412">
        <f t="shared" si="47"/>
        <v>0</v>
      </c>
      <c r="N120" s="412">
        <f t="shared" si="47"/>
        <v>0</v>
      </c>
      <c r="O120" s="412">
        <f t="shared" si="47"/>
        <v>0</v>
      </c>
      <c r="P120" s="412">
        <f t="shared" si="47"/>
        <v>0</v>
      </c>
      <c r="Q120" s="413">
        <f t="shared" si="47"/>
        <v>0</v>
      </c>
    </row>
    <row r="121" spans="1:17" x14ac:dyDescent="0.25">
      <c r="A121" s="49" t="s">
        <v>94</v>
      </c>
      <c r="C121" s="412">
        <f t="shared" ref="C121:Q121" si="48">ROUND(C13+C30+C45-C86-C98-C76-C110-C63,3)</f>
        <v>0</v>
      </c>
      <c r="D121" s="412">
        <f t="shared" si="48"/>
        <v>0</v>
      </c>
      <c r="E121" s="412">
        <f t="shared" si="48"/>
        <v>0</v>
      </c>
      <c r="F121" s="412">
        <f t="shared" si="48"/>
        <v>0</v>
      </c>
      <c r="G121" s="413">
        <f t="shared" si="48"/>
        <v>0</v>
      </c>
      <c r="H121" s="412">
        <f t="shared" si="48"/>
        <v>0</v>
      </c>
      <c r="I121" s="412">
        <f t="shared" si="48"/>
        <v>0</v>
      </c>
      <c r="J121" s="412">
        <f t="shared" si="48"/>
        <v>0</v>
      </c>
      <c r="K121" s="412">
        <f t="shared" si="48"/>
        <v>0</v>
      </c>
      <c r="L121" s="413">
        <f t="shared" si="48"/>
        <v>0</v>
      </c>
      <c r="M121" s="412">
        <f t="shared" si="48"/>
        <v>0</v>
      </c>
      <c r="N121" s="412">
        <f t="shared" si="48"/>
        <v>0</v>
      </c>
      <c r="O121" s="412">
        <f t="shared" si="48"/>
        <v>0</v>
      </c>
      <c r="P121" s="412">
        <f t="shared" si="48"/>
        <v>0</v>
      </c>
      <c r="Q121" s="413">
        <f t="shared" si="48"/>
        <v>0</v>
      </c>
    </row>
    <row r="245" spans="5:5" ht="15" customHeight="1" x14ac:dyDescent="0.25">
      <c r="E245" s="40">
        <f>E208-E117+'3.Прогноз.С корректировкой Таб7'!D245</f>
        <v>0</v>
      </c>
    </row>
  </sheetData>
  <sheetProtection algorithmName="SHA-512" hashValue="yAxF/KEzYJsOZ9yt2WeXcuI5tAmmf/4+TNpkF+WEGp5stcv1plFyrOQj5MDud6qgWWUew5m5UOkKqTatGwtmMA==" saltValue="zzMWhUSartrwoVPVSlwbUw==" spinCount="100000" sheet="1" objects="1" scenarios="1"/>
  <mergeCells count="8">
    <mergeCell ref="M7:P7"/>
    <mergeCell ref="Q7:Q8"/>
    <mergeCell ref="A7:A8"/>
    <mergeCell ref="B7:B8"/>
    <mergeCell ref="C7:F7"/>
    <mergeCell ref="G7:G8"/>
    <mergeCell ref="H7:K7"/>
    <mergeCell ref="L7:L8"/>
  </mergeCells>
  <dataValidations disablePrompts="1" count="3">
    <dataValidation type="whole" operator="greaterThan" allowBlank="1" showInputMessage="1" showErrorMessage="1" sqref="M107:P108">
      <formula1>-1000000000</formula1>
    </dataValidation>
    <dataValidation type="decimal" operator="greaterThan" allowBlank="1" showInputMessage="1" showErrorMessage="1" sqref="C49:Q52 G64:G65 H58:K58 G55:G56 L55:L56 M55:P55 Q55:Q56 H61:K61 L64:L65 M61:P61 G58:G59 H64:K64 G61:G62 M58:P58 L58:L59 Q58:Q59 L61:L62 Q61:Q62 Q64:Q65 M64:P64">
      <formula1>-1000000000</formula1>
    </dataValidation>
    <dataValidation type="decimal" operator="greaterThan" allowBlank="1" showInputMessage="1" showErrorMessage="1" sqref="C53:C65 D53:Q54 D63:Q63 D57:Q57 D64:F65 D60:Q60 D55:F56 D58:F59 D61:F62 H55:K56 H59:K59 H62:K62 H65:K65 M56:P56 M59:P59 M62:P62 M65:P65">
      <formula1>-10000000</formula1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S7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R2" sqref="R2"/>
    </sheetView>
  </sheetViews>
  <sheetFormatPr defaultColWidth="8.5703125" defaultRowHeight="15" x14ac:dyDescent="0.25"/>
  <cols>
    <col min="1" max="1" width="39.5703125" style="70" customWidth="1"/>
    <col min="2" max="5" width="12.42578125" style="66" customWidth="1"/>
    <col min="6" max="6" width="10.42578125" style="71" customWidth="1"/>
    <col min="7" max="10" width="12.42578125" style="66" customWidth="1"/>
    <col min="11" max="11" width="10.42578125" style="71" customWidth="1"/>
    <col min="12" max="15" width="12.42578125" style="66" customWidth="1"/>
    <col min="16" max="16" width="10.140625" style="71" customWidth="1"/>
    <col min="17" max="256" width="8" style="65" customWidth="1"/>
    <col min="257" max="16384" width="8.5703125" style="65"/>
  </cols>
  <sheetData>
    <row r="1" spans="1:19" ht="15.75" customHeight="1" x14ac:dyDescent="0.25">
      <c r="A1" s="700"/>
      <c r="B1" s="391" t="s">
        <v>64</v>
      </c>
      <c r="C1" s="391" t="s">
        <v>65</v>
      </c>
      <c r="D1" s="391" t="s">
        <v>66</v>
      </c>
      <c r="E1" s="391" t="s">
        <v>67</v>
      </c>
      <c r="F1" s="391" t="s">
        <v>68</v>
      </c>
      <c r="G1" s="391" t="s">
        <v>69</v>
      </c>
      <c r="H1" s="391" t="s">
        <v>70</v>
      </c>
      <c r="I1" s="391" t="s">
        <v>71</v>
      </c>
      <c r="J1" s="391" t="s">
        <v>72</v>
      </c>
      <c r="K1" s="391" t="s">
        <v>73</v>
      </c>
      <c r="L1" s="391" t="s">
        <v>74</v>
      </c>
      <c r="M1" s="391" t="s">
        <v>75</v>
      </c>
      <c r="N1" s="391" t="s">
        <v>76</v>
      </c>
      <c r="O1" s="391" t="s">
        <v>77</v>
      </c>
      <c r="P1" s="391" t="s">
        <v>78</v>
      </c>
      <c r="Q1" s="90" t="s">
        <v>138</v>
      </c>
      <c r="R1" s="601">
        <v>44470</v>
      </c>
    </row>
    <row r="2" spans="1:19" ht="15.75" customHeight="1" thickBot="1" x14ac:dyDescent="0.3">
      <c r="A2" s="70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R2" s="65">
        <f>IF(Date="","XXX",Date)</f>
        <v>44470</v>
      </c>
    </row>
    <row r="3" spans="1:19" ht="15" customHeight="1" x14ac:dyDescent="0.25">
      <c r="A3" s="701"/>
      <c r="B3" s="697" t="str">
        <f>YEAR(Test_date)&amp;" год"</f>
        <v>2021 год</v>
      </c>
      <c r="C3" s="698"/>
      <c r="D3" s="698"/>
      <c r="E3" s="699"/>
      <c r="F3" s="695" t="str">
        <f>B3</f>
        <v>2021 год</v>
      </c>
      <c r="G3" s="697" t="str">
        <f>(LEFT(B3,4)+1)&amp;" год"</f>
        <v>2022 год</v>
      </c>
      <c r="H3" s="698"/>
      <c r="I3" s="698"/>
      <c r="J3" s="699"/>
      <c r="K3" s="695" t="str">
        <f>G3</f>
        <v>2022 год</v>
      </c>
      <c r="L3" s="697" t="str">
        <f>(LEFT(G3,4)+1)&amp;" год"</f>
        <v>2023 год</v>
      </c>
      <c r="M3" s="698"/>
      <c r="N3" s="698"/>
      <c r="O3" s="699"/>
      <c r="P3" s="695" t="str">
        <f>L3</f>
        <v>2023 год</v>
      </c>
    </row>
    <row r="4" spans="1:19" s="66" customFormat="1" ht="28.5" customHeight="1" thickBot="1" x14ac:dyDescent="0.3">
      <c r="A4" s="702"/>
      <c r="B4" s="602">
        <v>1</v>
      </c>
      <c r="C4" s="603">
        <v>2</v>
      </c>
      <c r="D4" s="603">
        <v>3</v>
      </c>
      <c r="E4" s="604">
        <v>4</v>
      </c>
      <c r="F4" s="696"/>
      <c r="G4" s="602">
        <v>1</v>
      </c>
      <c r="H4" s="603">
        <v>2</v>
      </c>
      <c r="I4" s="603">
        <v>3</v>
      </c>
      <c r="J4" s="604">
        <v>4</v>
      </c>
      <c r="K4" s="696"/>
      <c r="L4" s="602">
        <v>1</v>
      </c>
      <c r="M4" s="603">
        <v>2</v>
      </c>
      <c r="N4" s="603">
        <v>3</v>
      </c>
      <c r="O4" s="604">
        <v>4</v>
      </c>
      <c r="P4" s="696"/>
    </row>
    <row r="5" spans="1:19" ht="15" customHeight="1" x14ac:dyDescent="0.25">
      <c r="A5" s="420" t="s">
        <v>4</v>
      </c>
      <c r="B5" s="197"/>
      <c r="C5" s="197"/>
      <c r="D5" s="197"/>
      <c r="E5" s="197"/>
      <c r="F5" s="198"/>
      <c r="G5" s="197"/>
      <c r="H5" s="197"/>
      <c r="I5" s="197"/>
      <c r="J5" s="197"/>
      <c r="K5" s="198"/>
      <c r="L5" s="197"/>
      <c r="M5" s="197"/>
      <c r="N5" s="197"/>
      <c r="O5" s="197"/>
      <c r="P5" s="345"/>
    </row>
    <row r="6" spans="1:19" ht="15" customHeight="1" x14ac:dyDescent="0.25">
      <c r="A6" s="371" t="s">
        <v>89</v>
      </c>
      <c r="B6" s="148"/>
      <c r="C6" s="145"/>
      <c r="D6" s="145"/>
      <c r="E6" s="146"/>
      <c r="F6" s="147"/>
      <c r="G6" s="148"/>
      <c r="H6" s="145"/>
      <c r="I6" s="145"/>
      <c r="J6" s="146"/>
      <c r="K6" s="147"/>
      <c r="L6" s="148"/>
      <c r="M6" s="145"/>
      <c r="N6" s="145"/>
      <c r="O6" s="146"/>
      <c r="P6" s="147"/>
    </row>
    <row r="7" spans="1:19" ht="15" customHeight="1" x14ac:dyDescent="0.25">
      <c r="A7" s="346" t="s">
        <v>86</v>
      </c>
      <c r="B7" s="196">
        <f ca="1">ROUND(INDIRECT("'3.Прогноз.С корректировкой Таб7'!"&amp;B$1&amp;$R7),3)</f>
        <v>2.1309999999999998</v>
      </c>
      <c r="C7" s="124"/>
      <c r="D7" s="124"/>
      <c r="E7" s="149"/>
      <c r="F7" s="150"/>
      <c r="G7" s="151"/>
      <c r="H7" s="124"/>
      <c r="I7" s="124"/>
      <c r="J7" s="149"/>
      <c r="K7" s="150"/>
      <c r="L7" s="151"/>
      <c r="M7" s="124"/>
      <c r="N7" s="124"/>
      <c r="O7" s="149"/>
      <c r="P7" s="150"/>
      <c r="R7" s="65">
        <f>ROW('3.Прогноз.С корректировкой Таб7'!A10)</f>
        <v>10</v>
      </c>
    </row>
    <row r="8" spans="1:19" ht="15" customHeight="1" x14ac:dyDescent="0.25">
      <c r="A8" s="346" t="s">
        <v>87</v>
      </c>
      <c r="B8" s="196">
        <f t="shared" ref="B8:B10" ca="1" si="0">ROUND(INDIRECT("'3.Прогноз.С корректировкой Таб7'!"&amp;B$1&amp;$R8),3)</f>
        <v>0</v>
      </c>
      <c r="C8" s="124"/>
      <c r="D8" s="124"/>
      <c r="E8" s="149"/>
      <c r="F8" s="150"/>
      <c r="G8" s="151"/>
      <c r="H8" s="124"/>
      <c r="I8" s="124"/>
      <c r="J8" s="149"/>
      <c r="K8" s="150"/>
      <c r="L8" s="151"/>
      <c r="M8" s="124"/>
      <c r="N8" s="124"/>
      <c r="O8" s="149"/>
      <c r="P8" s="150"/>
      <c r="R8" s="65">
        <f>R7+S8</f>
        <v>11</v>
      </c>
      <c r="S8" s="65">
        <v>1</v>
      </c>
    </row>
    <row r="9" spans="1:19" ht="15" customHeight="1" x14ac:dyDescent="0.25">
      <c r="A9" s="347" t="s">
        <v>88</v>
      </c>
      <c r="B9" s="196">
        <f t="shared" ca="1" si="0"/>
        <v>0</v>
      </c>
      <c r="C9" s="152"/>
      <c r="D9" s="152"/>
      <c r="E9" s="153"/>
      <c r="F9" s="154"/>
      <c r="G9" s="155"/>
      <c r="H9" s="152"/>
      <c r="I9" s="152"/>
      <c r="J9" s="153"/>
      <c r="K9" s="154"/>
      <c r="L9" s="155"/>
      <c r="M9" s="152"/>
      <c r="N9" s="152"/>
      <c r="O9" s="153"/>
      <c r="P9" s="154"/>
      <c r="R9" s="65">
        <f t="shared" ref="R9:R10" si="1">R8+S9</f>
        <v>12</v>
      </c>
      <c r="S9" s="65">
        <v>1</v>
      </c>
    </row>
    <row r="10" spans="1:19" ht="15" customHeight="1" x14ac:dyDescent="0.25">
      <c r="A10" s="347" t="s">
        <v>94</v>
      </c>
      <c r="B10" s="196">
        <f t="shared" ca="1" si="0"/>
        <v>0</v>
      </c>
      <c r="C10" s="152"/>
      <c r="D10" s="152"/>
      <c r="E10" s="153"/>
      <c r="F10" s="154"/>
      <c r="G10" s="155"/>
      <c r="H10" s="152"/>
      <c r="I10" s="152"/>
      <c r="J10" s="153"/>
      <c r="K10" s="154"/>
      <c r="L10" s="155"/>
      <c r="M10" s="152"/>
      <c r="N10" s="152"/>
      <c r="O10" s="153"/>
      <c r="P10" s="154"/>
      <c r="R10" s="65">
        <f t="shared" si="1"/>
        <v>13</v>
      </c>
      <c r="S10" s="65">
        <v>1</v>
      </c>
    </row>
    <row r="11" spans="1:19" ht="15" customHeight="1" x14ac:dyDescent="0.25">
      <c r="A11" s="421" t="s">
        <v>7</v>
      </c>
      <c r="B11" s="193"/>
      <c r="C11" s="189"/>
      <c r="D11" s="189"/>
      <c r="E11" s="189"/>
      <c r="F11" s="190"/>
      <c r="G11" s="189"/>
      <c r="H11" s="189"/>
      <c r="I11" s="189"/>
      <c r="J11" s="189"/>
      <c r="K11" s="190"/>
      <c r="L11" s="189"/>
      <c r="M11" s="189"/>
      <c r="N11" s="189"/>
      <c r="O11" s="189"/>
      <c r="P11" s="191"/>
    </row>
    <row r="12" spans="1:19" ht="15" customHeight="1" x14ac:dyDescent="0.25">
      <c r="A12" s="371" t="s">
        <v>89</v>
      </c>
      <c r="B12" s="194"/>
      <c r="C12" s="156"/>
      <c r="D12" s="145"/>
      <c r="E12" s="157"/>
      <c r="F12" s="147"/>
      <c r="G12" s="158"/>
      <c r="H12" s="156"/>
      <c r="I12" s="145"/>
      <c r="J12" s="157"/>
      <c r="K12" s="147"/>
      <c r="L12" s="158"/>
      <c r="M12" s="156"/>
      <c r="N12" s="145"/>
      <c r="O12" s="157"/>
      <c r="P12" s="147"/>
    </row>
    <row r="13" spans="1:19" ht="15" customHeight="1" x14ac:dyDescent="0.25">
      <c r="A13" s="346" t="s">
        <v>86</v>
      </c>
      <c r="B13" s="196">
        <f ca="1">ROUND(INDIRECT("'3.Прогноз.С корректировкой Таб7'!"&amp;B$1&amp;$R13),3)</f>
        <v>0</v>
      </c>
      <c r="C13" s="192">
        <f t="shared" ref="C13:E13" ca="1" si="2">ROUND(INDIRECT("'3.Прогноз.С корректировкой Таб7'!"&amp;C$1&amp;$R13),3)</f>
        <v>0</v>
      </c>
      <c r="D13" s="192">
        <f t="shared" ca="1" si="2"/>
        <v>0</v>
      </c>
      <c r="E13" s="192">
        <f t="shared" ca="1" si="2"/>
        <v>0</v>
      </c>
      <c r="F13" s="150"/>
      <c r="G13" s="192">
        <f ca="1">ROUND(INDIRECT("'3.Прогноз.С корректировкой Таб7'!"&amp;G$1&amp;$R13),3)</f>
        <v>0</v>
      </c>
      <c r="H13" s="192">
        <f t="shared" ref="H13:J13" ca="1" si="3">ROUND(INDIRECT("'3.Прогноз.С корректировкой Таб7'!"&amp;H$1&amp;$R13),3)</f>
        <v>0</v>
      </c>
      <c r="I13" s="192">
        <f t="shared" ca="1" si="3"/>
        <v>0</v>
      </c>
      <c r="J13" s="192">
        <f t="shared" ca="1" si="3"/>
        <v>0</v>
      </c>
      <c r="K13" s="150"/>
      <c r="L13" s="192">
        <f ca="1">ROUND(INDIRECT("'3.Прогноз.С корректировкой Таб7'!"&amp;L$1&amp;$R13),3)</f>
        <v>0</v>
      </c>
      <c r="M13" s="192">
        <f t="shared" ref="M13:O13" ca="1" si="4">ROUND(INDIRECT("'3.Прогноз.С корректировкой Таб7'!"&amp;M$1&amp;$R13),3)</f>
        <v>0</v>
      </c>
      <c r="N13" s="192">
        <f t="shared" ca="1" si="4"/>
        <v>0</v>
      </c>
      <c r="O13" s="192">
        <f t="shared" ca="1" si="4"/>
        <v>0</v>
      </c>
      <c r="P13" s="150"/>
      <c r="R13" s="65">
        <f>ROW('3.Прогноз.С корректировкой Таб7'!A15)</f>
        <v>15</v>
      </c>
    </row>
    <row r="14" spans="1:19" ht="15" customHeight="1" x14ac:dyDescent="0.25">
      <c r="A14" s="346" t="s">
        <v>87</v>
      </c>
      <c r="B14" s="196">
        <f t="shared" ref="B14:O16" ca="1" si="5">ROUND(INDIRECT("'3.Прогноз.С корректировкой Таб7'!"&amp;B$1&amp;$R14),3)</f>
        <v>0</v>
      </c>
      <c r="C14" s="192">
        <f t="shared" ca="1" si="5"/>
        <v>0</v>
      </c>
      <c r="D14" s="192">
        <f t="shared" ca="1" si="5"/>
        <v>0</v>
      </c>
      <c r="E14" s="192">
        <f t="shared" ca="1" si="5"/>
        <v>0</v>
      </c>
      <c r="F14" s="150"/>
      <c r="G14" s="192">
        <f t="shared" ca="1" si="5"/>
        <v>0</v>
      </c>
      <c r="H14" s="192">
        <f t="shared" ca="1" si="5"/>
        <v>0</v>
      </c>
      <c r="I14" s="192">
        <f t="shared" ca="1" si="5"/>
        <v>0</v>
      </c>
      <c r="J14" s="192">
        <f t="shared" ca="1" si="5"/>
        <v>0</v>
      </c>
      <c r="K14" s="150"/>
      <c r="L14" s="192">
        <f t="shared" ca="1" si="5"/>
        <v>0</v>
      </c>
      <c r="M14" s="192">
        <f t="shared" ca="1" si="5"/>
        <v>0</v>
      </c>
      <c r="N14" s="192">
        <f t="shared" ca="1" si="5"/>
        <v>0</v>
      </c>
      <c r="O14" s="192">
        <f t="shared" ca="1" si="5"/>
        <v>0</v>
      </c>
      <c r="P14" s="150"/>
      <c r="R14" s="65">
        <f>R13+S14</f>
        <v>20</v>
      </c>
      <c r="S14" s="65">
        <v>5</v>
      </c>
    </row>
    <row r="15" spans="1:19" ht="15" customHeight="1" x14ac:dyDescent="0.25">
      <c r="A15" s="347" t="s">
        <v>88</v>
      </c>
      <c r="B15" s="196">
        <f t="shared" ca="1" si="5"/>
        <v>0</v>
      </c>
      <c r="C15" s="192">
        <f t="shared" ca="1" si="5"/>
        <v>0</v>
      </c>
      <c r="D15" s="192">
        <f t="shared" ca="1" si="5"/>
        <v>0</v>
      </c>
      <c r="E15" s="192">
        <f t="shared" ca="1" si="5"/>
        <v>0</v>
      </c>
      <c r="F15" s="154"/>
      <c r="G15" s="192">
        <f t="shared" ca="1" si="5"/>
        <v>0</v>
      </c>
      <c r="H15" s="192">
        <f t="shared" ca="1" si="5"/>
        <v>0</v>
      </c>
      <c r="I15" s="192">
        <f t="shared" ca="1" si="5"/>
        <v>0</v>
      </c>
      <c r="J15" s="192">
        <f t="shared" ca="1" si="5"/>
        <v>0</v>
      </c>
      <c r="K15" s="154"/>
      <c r="L15" s="192">
        <f t="shared" ca="1" si="5"/>
        <v>0</v>
      </c>
      <c r="M15" s="192">
        <f t="shared" ca="1" si="5"/>
        <v>0</v>
      </c>
      <c r="N15" s="192">
        <f t="shared" ca="1" si="5"/>
        <v>0</v>
      </c>
      <c r="O15" s="192">
        <f t="shared" ca="1" si="5"/>
        <v>0</v>
      </c>
      <c r="P15" s="154"/>
      <c r="R15" s="65">
        <f t="shared" ref="R15:R16" si="6">R14+S15</f>
        <v>25</v>
      </c>
      <c r="S15" s="65">
        <v>5</v>
      </c>
    </row>
    <row r="16" spans="1:19" ht="15" customHeight="1" x14ac:dyDescent="0.25">
      <c r="A16" s="347" t="s">
        <v>94</v>
      </c>
      <c r="B16" s="196">
        <f t="shared" ca="1" si="5"/>
        <v>0</v>
      </c>
      <c r="C16" s="192">
        <f t="shared" ca="1" si="5"/>
        <v>0</v>
      </c>
      <c r="D16" s="192">
        <f t="shared" ca="1" si="5"/>
        <v>0</v>
      </c>
      <c r="E16" s="192">
        <f t="shared" ca="1" si="5"/>
        <v>0</v>
      </c>
      <c r="F16" s="154"/>
      <c r="G16" s="192">
        <f t="shared" ca="1" si="5"/>
        <v>0</v>
      </c>
      <c r="H16" s="192">
        <f t="shared" ca="1" si="5"/>
        <v>0</v>
      </c>
      <c r="I16" s="192">
        <f t="shared" ca="1" si="5"/>
        <v>0</v>
      </c>
      <c r="J16" s="192">
        <f t="shared" ca="1" si="5"/>
        <v>0</v>
      </c>
      <c r="K16" s="154"/>
      <c r="L16" s="192">
        <f t="shared" ca="1" si="5"/>
        <v>0</v>
      </c>
      <c r="M16" s="192">
        <f t="shared" ca="1" si="5"/>
        <v>0</v>
      </c>
      <c r="N16" s="192">
        <f t="shared" ca="1" si="5"/>
        <v>0</v>
      </c>
      <c r="O16" s="192">
        <f t="shared" ca="1" si="5"/>
        <v>0</v>
      </c>
      <c r="P16" s="154"/>
      <c r="R16" s="65">
        <f t="shared" si="6"/>
        <v>30</v>
      </c>
      <c r="S16" s="65">
        <v>5</v>
      </c>
    </row>
    <row r="17" spans="1:19" ht="15" customHeight="1" x14ac:dyDescent="0.25">
      <c r="A17" s="421" t="s">
        <v>63</v>
      </c>
      <c r="B17" s="189"/>
      <c r="C17" s="189"/>
      <c r="D17" s="189"/>
      <c r="E17" s="189"/>
      <c r="F17" s="190"/>
      <c r="G17" s="189"/>
      <c r="H17" s="189"/>
      <c r="I17" s="189"/>
      <c r="J17" s="189"/>
      <c r="K17" s="190"/>
      <c r="L17" s="189"/>
      <c r="M17" s="189"/>
      <c r="N17" s="189"/>
      <c r="O17" s="189"/>
      <c r="P17" s="191"/>
    </row>
    <row r="18" spans="1:19" ht="15" customHeight="1" x14ac:dyDescent="0.25">
      <c r="A18" s="371" t="s">
        <v>89</v>
      </c>
      <c r="B18" s="161"/>
      <c r="C18" s="159"/>
      <c r="D18" s="159"/>
      <c r="E18" s="157"/>
      <c r="F18" s="160"/>
      <c r="G18" s="161"/>
      <c r="H18" s="159"/>
      <c r="I18" s="159"/>
      <c r="J18" s="157"/>
      <c r="K18" s="160"/>
      <c r="L18" s="161"/>
      <c r="M18" s="159"/>
      <c r="N18" s="159"/>
      <c r="O18" s="157"/>
      <c r="P18" s="160"/>
    </row>
    <row r="19" spans="1:19" ht="15" customHeight="1" x14ac:dyDescent="0.25">
      <c r="A19" s="346" t="s">
        <v>86</v>
      </c>
      <c r="B19" s="196">
        <f ca="1">ROUND(INDIRECT("'3.Прогноз.С корректировкой Таб7'!"&amp;B$1&amp;$R19),3)</f>
        <v>5.3949999999999996</v>
      </c>
      <c r="C19" s="192">
        <f t="shared" ref="C19:E19" ca="1" si="7">ROUND(INDIRECT("'3.Прогноз.С корректировкой Таб7'!"&amp;C$1&amp;$R19),3)</f>
        <v>5.42</v>
      </c>
      <c r="D19" s="192">
        <f t="shared" ca="1" si="7"/>
        <v>5.56</v>
      </c>
      <c r="E19" s="192">
        <f t="shared" ca="1" si="7"/>
        <v>5.48</v>
      </c>
      <c r="F19" s="150"/>
      <c r="G19" s="192">
        <f ca="1">ROUND(INDIRECT("'3.Прогноз.С корректировкой Таб7'!"&amp;G$1&amp;$R19),3)</f>
        <v>5.3949999999999996</v>
      </c>
      <c r="H19" s="192">
        <f t="shared" ref="H19:J19" ca="1" si="8">ROUND(INDIRECT("'3.Прогноз.С корректировкой Таб7'!"&amp;H$1&amp;$R19),3)</f>
        <v>5.42</v>
      </c>
      <c r="I19" s="192">
        <f t="shared" ca="1" si="8"/>
        <v>5.56</v>
      </c>
      <c r="J19" s="192">
        <f t="shared" ca="1" si="8"/>
        <v>5.48</v>
      </c>
      <c r="K19" s="150"/>
      <c r="L19" s="192">
        <f ca="1">ROUND(INDIRECT("'3.Прогноз.С корректировкой Таб7'!"&amp;L$1&amp;$R19),3)</f>
        <v>5.3949999999999996</v>
      </c>
      <c r="M19" s="192">
        <f t="shared" ref="M19:O19" ca="1" si="9">ROUND(INDIRECT("'3.Прогноз.С корректировкой Таб7'!"&amp;M$1&amp;$R19),3)</f>
        <v>5.42</v>
      </c>
      <c r="N19" s="192">
        <f t="shared" ca="1" si="9"/>
        <v>5.56</v>
      </c>
      <c r="O19" s="192">
        <f t="shared" ca="1" si="9"/>
        <v>5.48</v>
      </c>
      <c r="P19" s="150"/>
      <c r="R19" s="65">
        <f>ROW('3.Прогноз.С корректировкой Таб7'!A36)</f>
        <v>36</v>
      </c>
    </row>
    <row r="20" spans="1:19" ht="15" customHeight="1" x14ac:dyDescent="0.25">
      <c r="A20" s="346" t="s">
        <v>87</v>
      </c>
      <c r="B20" s="196">
        <f t="shared" ref="B20:E22" ca="1" si="10">ROUND(INDIRECT("'3.Прогноз.С корректировкой Таб7'!"&amp;B$1&amp;$R20),3)</f>
        <v>0</v>
      </c>
      <c r="C20" s="192">
        <f t="shared" ca="1" si="10"/>
        <v>0</v>
      </c>
      <c r="D20" s="192">
        <f t="shared" ca="1" si="10"/>
        <v>0</v>
      </c>
      <c r="E20" s="192">
        <f t="shared" ca="1" si="10"/>
        <v>0</v>
      </c>
      <c r="F20" s="150"/>
      <c r="G20" s="192">
        <f t="shared" ref="G20:J22" ca="1" si="11">ROUND(INDIRECT("'3.Прогноз.С корректировкой Таб7'!"&amp;G$1&amp;$R20),3)</f>
        <v>0</v>
      </c>
      <c r="H20" s="192">
        <f t="shared" ca="1" si="11"/>
        <v>0</v>
      </c>
      <c r="I20" s="192">
        <f t="shared" ca="1" si="11"/>
        <v>0</v>
      </c>
      <c r="J20" s="192">
        <f t="shared" ca="1" si="11"/>
        <v>0</v>
      </c>
      <c r="K20" s="150"/>
      <c r="L20" s="192">
        <f t="shared" ref="L20:O22" ca="1" si="12">ROUND(INDIRECT("'3.Прогноз.С корректировкой Таб7'!"&amp;L$1&amp;$R20),3)</f>
        <v>0</v>
      </c>
      <c r="M20" s="192">
        <f t="shared" ca="1" si="12"/>
        <v>0</v>
      </c>
      <c r="N20" s="192">
        <f t="shared" ca="1" si="12"/>
        <v>0</v>
      </c>
      <c r="O20" s="192">
        <f t="shared" ca="1" si="12"/>
        <v>0</v>
      </c>
      <c r="P20" s="150"/>
      <c r="R20" s="65">
        <f>R19+S20</f>
        <v>39</v>
      </c>
      <c r="S20" s="65">
        <v>3</v>
      </c>
    </row>
    <row r="21" spans="1:19" ht="15" customHeight="1" x14ac:dyDescent="0.25">
      <c r="A21" s="347" t="s">
        <v>88</v>
      </c>
      <c r="B21" s="196">
        <f t="shared" ca="1" si="10"/>
        <v>0</v>
      </c>
      <c r="C21" s="192">
        <f t="shared" ca="1" si="10"/>
        <v>0</v>
      </c>
      <c r="D21" s="192">
        <f t="shared" ca="1" si="10"/>
        <v>0</v>
      </c>
      <c r="E21" s="192">
        <f t="shared" ca="1" si="10"/>
        <v>0</v>
      </c>
      <c r="F21" s="154"/>
      <c r="G21" s="192">
        <f t="shared" ca="1" si="11"/>
        <v>0</v>
      </c>
      <c r="H21" s="192">
        <f t="shared" ca="1" si="11"/>
        <v>0</v>
      </c>
      <c r="I21" s="192">
        <f t="shared" ca="1" si="11"/>
        <v>0</v>
      </c>
      <c r="J21" s="192">
        <f t="shared" ca="1" si="11"/>
        <v>0</v>
      </c>
      <c r="K21" s="154"/>
      <c r="L21" s="192">
        <f t="shared" ca="1" si="12"/>
        <v>0</v>
      </c>
      <c r="M21" s="192">
        <f t="shared" ca="1" si="12"/>
        <v>0</v>
      </c>
      <c r="N21" s="192">
        <f t="shared" ca="1" si="12"/>
        <v>0</v>
      </c>
      <c r="O21" s="192">
        <f t="shared" ca="1" si="12"/>
        <v>0</v>
      </c>
      <c r="P21" s="154"/>
      <c r="R21" s="65">
        <f t="shared" ref="R21:R22" si="13">R20+S21</f>
        <v>42</v>
      </c>
      <c r="S21" s="65">
        <v>3</v>
      </c>
    </row>
    <row r="22" spans="1:19" ht="15" customHeight="1" x14ac:dyDescent="0.25">
      <c r="A22" s="347" t="s">
        <v>94</v>
      </c>
      <c r="B22" s="196">
        <f t="shared" ca="1" si="10"/>
        <v>0</v>
      </c>
      <c r="C22" s="192">
        <f t="shared" ca="1" si="10"/>
        <v>0</v>
      </c>
      <c r="D22" s="192">
        <f t="shared" ca="1" si="10"/>
        <v>0</v>
      </c>
      <c r="E22" s="192">
        <f t="shared" ca="1" si="10"/>
        <v>0</v>
      </c>
      <c r="F22" s="154"/>
      <c r="G22" s="192">
        <f t="shared" ca="1" si="11"/>
        <v>0</v>
      </c>
      <c r="H22" s="192">
        <f t="shared" ca="1" si="11"/>
        <v>0</v>
      </c>
      <c r="I22" s="192">
        <f t="shared" ca="1" si="11"/>
        <v>0</v>
      </c>
      <c r="J22" s="192">
        <f t="shared" ca="1" si="11"/>
        <v>0</v>
      </c>
      <c r="K22" s="154"/>
      <c r="L22" s="192">
        <f t="shared" ca="1" si="12"/>
        <v>0</v>
      </c>
      <c r="M22" s="192">
        <f t="shared" ca="1" si="12"/>
        <v>0</v>
      </c>
      <c r="N22" s="192">
        <f t="shared" ca="1" si="12"/>
        <v>0</v>
      </c>
      <c r="O22" s="192">
        <f t="shared" ca="1" si="12"/>
        <v>0</v>
      </c>
      <c r="P22" s="154"/>
      <c r="R22" s="65">
        <f t="shared" si="13"/>
        <v>45</v>
      </c>
      <c r="S22" s="65">
        <v>3</v>
      </c>
    </row>
    <row r="23" spans="1:19" ht="15" customHeight="1" x14ac:dyDescent="0.25">
      <c r="A23" s="422" t="s">
        <v>62</v>
      </c>
      <c r="B23" s="72"/>
      <c r="C23" s="72"/>
      <c r="D23" s="72"/>
      <c r="E23" s="72"/>
      <c r="F23" s="73"/>
      <c r="G23" s="72"/>
      <c r="H23" s="72"/>
      <c r="I23" s="72"/>
      <c r="J23" s="72"/>
      <c r="K23" s="73"/>
      <c r="L23" s="72"/>
      <c r="M23" s="72"/>
      <c r="N23" s="72"/>
      <c r="O23" s="72"/>
      <c r="P23" s="122"/>
    </row>
    <row r="24" spans="1:19" ht="15" customHeight="1" x14ac:dyDescent="0.25">
      <c r="A24" s="371" t="s">
        <v>89</v>
      </c>
      <c r="B24" s="148"/>
      <c r="C24" s="145"/>
      <c r="D24" s="145"/>
      <c r="E24" s="146"/>
      <c r="F24" s="147"/>
      <c r="G24" s="148"/>
      <c r="H24" s="145"/>
      <c r="I24" s="145"/>
      <c r="J24" s="146"/>
      <c r="K24" s="147"/>
      <c r="L24" s="148"/>
      <c r="M24" s="145"/>
      <c r="N24" s="145"/>
      <c r="O24" s="146"/>
      <c r="P24" s="147"/>
    </row>
    <row r="25" spans="1:19" ht="15" customHeight="1" x14ac:dyDescent="0.25">
      <c r="A25" s="346" t="s">
        <v>86</v>
      </c>
      <c r="B25" s="163"/>
      <c r="C25" s="68"/>
      <c r="D25" s="68"/>
      <c r="E25" s="162"/>
      <c r="F25" s="150"/>
      <c r="G25" s="163"/>
      <c r="H25" s="68"/>
      <c r="I25" s="68"/>
      <c r="J25" s="162"/>
      <c r="K25" s="150"/>
      <c r="L25" s="163"/>
      <c r="M25" s="68"/>
      <c r="N25" s="68"/>
      <c r="O25" s="162"/>
      <c r="P25" s="150"/>
    </row>
    <row r="26" spans="1:19" ht="15" customHeight="1" x14ac:dyDescent="0.25">
      <c r="A26" s="346" t="s">
        <v>87</v>
      </c>
      <c r="B26" s="163"/>
      <c r="C26" s="68"/>
      <c r="D26" s="68"/>
      <c r="E26" s="162"/>
      <c r="F26" s="150"/>
      <c r="G26" s="163"/>
      <c r="H26" s="68"/>
      <c r="I26" s="68"/>
      <c r="J26" s="162"/>
      <c r="K26" s="150"/>
      <c r="L26" s="163"/>
      <c r="M26" s="68"/>
      <c r="N26" s="68"/>
      <c r="O26" s="162"/>
      <c r="P26" s="150"/>
    </row>
    <row r="27" spans="1:19" ht="15" customHeight="1" x14ac:dyDescent="0.25">
      <c r="A27" s="346" t="s">
        <v>88</v>
      </c>
      <c r="B27" s="166"/>
      <c r="C27" s="164"/>
      <c r="D27" s="164"/>
      <c r="E27" s="165"/>
      <c r="F27" s="154"/>
      <c r="G27" s="166"/>
      <c r="H27" s="164"/>
      <c r="I27" s="164"/>
      <c r="J27" s="165"/>
      <c r="K27" s="154"/>
      <c r="L27" s="166"/>
      <c r="M27" s="164"/>
      <c r="N27" s="164"/>
      <c r="O27" s="165"/>
      <c r="P27" s="154"/>
    </row>
    <row r="28" spans="1:19" ht="15" customHeight="1" x14ac:dyDescent="0.25">
      <c r="A28" s="347" t="s">
        <v>94</v>
      </c>
      <c r="B28" s="166"/>
      <c r="C28" s="164"/>
      <c r="D28" s="164"/>
      <c r="E28" s="165"/>
      <c r="F28" s="154"/>
      <c r="G28" s="166"/>
      <c r="H28" s="164"/>
      <c r="I28" s="164"/>
      <c r="J28" s="165"/>
      <c r="K28" s="154"/>
      <c r="L28" s="166"/>
      <c r="M28" s="164"/>
      <c r="N28" s="164"/>
      <c r="O28" s="165"/>
      <c r="P28" s="154"/>
    </row>
    <row r="29" spans="1:19" ht="15" customHeight="1" x14ac:dyDescent="0.25">
      <c r="A29" s="421" t="s">
        <v>132</v>
      </c>
      <c r="B29" s="189"/>
      <c r="C29" s="189"/>
      <c r="D29" s="189"/>
      <c r="E29" s="189"/>
      <c r="F29" s="190"/>
      <c r="G29" s="189"/>
      <c r="H29" s="189"/>
      <c r="I29" s="189"/>
      <c r="J29" s="189"/>
      <c r="K29" s="190"/>
      <c r="L29" s="189"/>
      <c r="M29" s="189"/>
      <c r="N29" s="189"/>
      <c r="O29" s="189"/>
      <c r="P29" s="191"/>
    </row>
    <row r="30" spans="1:19" ht="15" customHeight="1" x14ac:dyDescent="0.25">
      <c r="A30" s="371" t="s">
        <v>89</v>
      </c>
      <c r="B30" s="158"/>
      <c r="C30" s="159"/>
      <c r="D30" s="159"/>
      <c r="E30" s="167"/>
      <c r="F30" s="160"/>
      <c r="G30" s="158"/>
      <c r="H30" s="159"/>
      <c r="I30" s="159"/>
      <c r="J30" s="167"/>
      <c r="K30" s="160"/>
      <c r="L30" s="158"/>
      <c r="M30" s="159"/>
      <c r="N30" s="159"/>
      <c r="O30" s="167"/>
      <c r="P30" s="160"/>
    </row>
    <row r="31" spans="1:19" ht="15" customHeight="1" x14ac:dyDescent="0.25">
      <c r="A31" s="346" t="s">
        <v>86</v>
      </c>
      <c r="B31" s="163"/>
      <c r="C31" s="68"/>
      <c r="D31" s="68"/>
      <c r="E31" s="162"/>
      <c r="F31" s="154"/>
      <c r="G31" s="163"/>
      <c r="H31" s="68"/>
      <c r="I31" s="68"/>
      <c r="J31" s="162"/>
      <c r="K31" s="154"/>
      <c r="L31" s="163"/>
      <c r="M31" s="68"/>
      <c r="N31" s="68"/>
      <c r="O31" s="162"/>
      <c r="P31" s="154"/>
    </row>
    <row r="32" spans="1:19" ht="15" customHeight="1" x14ac:dyDescent="0.25">
      <c r="A32" s="346" t="s">
        <v>87</v>
      </c>
      <c r="B32" s="163"/>
      <c r="C32" s="68"/>
      <c r="D32" s="68"/>
      <c r="E32" s="162"/>
      <c r="F32" s="154"/>
      <c r="G32" s="163"/>
      <c r="H32" s="68"/>
      <c r="I32" s="68"/>
      <c r="J32" s="162"/>
      <c r="K32" s="154"/>
      <c r="L32" s="163"/>
      <c r="M32" s="68"/>
      <c r="N32" s="68"/>
      <c r="O32" s="162"/>
      <c r="P32" s="154"/>
    </row>
    <row r="33" spans="1:19" ht="15" customHeight="1" x14ac:dyDescent="0.25">
      <c r="A33" s="346" t="s">
        <v>88</v>
      </c>
      <c r="B33" s="166"/>
      <c r="C33" s="164"/>
      <c r="D33" s="164"/>
      <c r="E33" s="165"/>
      <c r="F33" s="154"/>
      <c r="G33" s="166"/>
      <c r="H33" s="164"/>
      <c r="I33" s="164"/>
      <c r="J33" s="165"/>
      <c r="K33" s="154"/>
      <c r="L33" s="166"/>
      <c r="M33" s="164"/>
      <c r="N33" s="164"/>
      <c r="O33" s="165"/>
      <c r="P33" s="154"/>
    </row>
    <row r="34" spans="1:19" ht="15" customHeight="1" x14ac:dyDescent="0.25">
      <c r="A34" s="347" t="s">
        <v>94</v>
      </c>
      <c r="B34" s="166"/>
      <c r="C34" s="164"/>
      <c r="D34" s="164"/>
      <c r="E34" s="165"/>
      <c r="F34" s="154"/>
      <c r="G34" s="166"/>
      <c r="H34" s="164"/>
      <c r="I34" s="164"/>
      <c r="J34" s="165"/>
      <c r="K34" s="154"/>
      <c r="L34" s="166"/>
      <c r="M34" s="164"/>
      <c r="N34" s="164"/>
      <c r="O34" s="165"/>
      <c r="P34" s="154"/>
    </row>
    <row r="35" spans="1:19" ht="15" customHeight="1" x14ac:dyDescent="0.25">
      <c r="A35" s="421" t="s">
        <v>129</v>
      </c>
      <c r="B35" s="189"/>
      <c r="C35" s="189"/>
      <c r="D35" s="189"/>
      <c r="E35" s="189"/>
      <c r="F35" s="190"/>
      <c r="G35" s="189"/>
      <c r="H35" s="189"/>
      <c r="I35" s="189"/>
      <c r="J35" s="189"/>
      <c r="K35" s="190"/>
      <c r="L35" s="189"/>
      <c r="M35" s="189"/>
      <c r="N35" s="189"/>
      <c r="O35" s="189"/>
      <c r="P35" s="191"/>
    </row>
    <row r="36" spans="1:19" ht="15" customHeight="1" x14ac:dyDescent="0.25">
      <c r="A36" s="371" t="s">
        <v>89</v>
      </c>
      <c r="B36" s="158"/>
      <c r="C36" s="159"/>
      <c r="D36" s="159"/>
      <c r="E36" s="167"/>
      <c r="F36" s="160"/>
      <c r="G36" s="158"/>
      <c r="H36" s="159"/>
      <c r="I36" s="159"/>
      <c r="J36" s="167"/>
      <c r="K36" s="160"/>
      <c r="L36" s="158"/>
      <c r="M36" s="159"/>
      <c r="N36" s="159"/>
      <c r="O36" s="167"/>
      <c r="P36" s="160"/>
    </row>
    <row r="37" spans="1:19" ht="15" customHeight="1" x14ac:dyDescent="0.25">
      <c r="A37" s="346" t="s">
        <v>86</v>
      </c>
      <c r="B37" s="196">
        <f t="shared" ref="B37:O40" ca="1" si="14">ROUND(INDIRECT("'3.Прогноз.С корректировкой Таб7'!"&amp;B$1&amp;$R37),3)</f>
        <v>2.4500000000000002</v>
      </c>
      <c r="C37" s="196">
        <f t="shared" ca="1" si="14"/>
        <v>2.39</v>
      </c>
      <c r="D37" s="196">
        <f t="shared" ca="1" si="14"/>
        <v>2.48</v>
      </c>
      <c r="E37" s="196">
        <f t="shared" ca="1" si="14"/>
        <v>2.4300000000000002</v>
      </c>
      <c r="F37" s="154"/>
      <c r="G37" s="196">
        <f t="shared" ca="1" si="14"/>
        <v>2.4500000000000002</v>
      </c>
      <c r="H37" s="196">
        <f t="shared" ca="1" si="14"/>
        <v>2.39</v>
      </c>
      <c r="I37" s="196">
        <f t="shared" ca="1" si="14"/>
        <v>2.48</v>
      </c>
      <c r="J37" s="196">
        <f t="shared" ca="1" si="14"/>
        <v>2.4300000000000002</v>
      </c>
      <c r="K37" s="154"/>
      <c r="L37" s="196">
        <f t="shared" ca="1" si="14"/>
        <v>2.4500000000000002</v>
      </c>
      <c r="M37" s="196">
        <f t="shared" ca="1" si="14"/>
        <v>2.39</v>
      </c>
      <c r="N37" s="196">
        <f t="shared" ca="1" si="14"/>
        <v>2.48</v>
      </c>
      <c r="O37" s="196">
        <f t="shared" ca="1" si="14"/>
        <v>2.4300000000000002</v>
      </c>
      <c r="P37" s="154"/>
      <c r="R37" s="65">
        <f>ROW('3.Прогноз.С корректировкой Таб7'!A54)</f>
        <v>54</v>
      </c>
    </row>
    <row r="38" spans="1:19" ht="15" customHeight="1" x14ac:dyDescent="0.25">
      <c r="A38" s="346" t="s">
        <v>87</v>
      </c>
      <c r="B38" s="196">
        <f t="shared" ca="1" si="14"/>
        <v>0</v>
      </c>
      <c r="C38" s="196">
        <f t="shared" ca="1" si="14"/>
        <v>0</v>
      </c>
      <c r="D38" s="196">
        <f t="shared" ca="1" si="14"/>
        <v>0</v>
      </c>
      <c r="E38" s="196">
        <f t="shared" ca="1" si="14"/>
        <v>0</v>
      </c>
      <c r="F38" s="154"/>
      <c r="G38" s="196">
        <f t="shared" ca="1" si="14"/>
        <v>0</v>
      </c>
      <c r="H38" s="196">
        <f t="shared" ca="1" si="14"/>
        <v>0</v>
      </c>
      <c r="I38" s="196">
        <f t="shared" ca="1" si="14"/>
        <v>0</v>
      </c>
      <c r="J38" s="196">
        <f t="shared" ca="1" si="14"/>
        <v>0</v>
      </c>
      <c r="K38" s="154"/>
      <c r="L38" s="196">
        <f t="shared" ca="1" si="14"/>
        <v>0</v>
      </c>
      <c r="M38" s="196">
        <f t="shared" ca="1" si="14"/>
        <v>0</v>
      </c>
      <c r="N38" s="196">
        <f t="shared" ca="1" si="14"/>
        <v>0</v>
      </c>
      <c r="O38" s="196">
        <f t="shared" ca="1" si="14"/>
        <v>0</v>
      </c>
      <c r="P38" s="154"/>
      <c r="R38" s="65">
        <f>R37+S38</f>
        <v>57</v>
      </c>
      <c r="S38" s="65">
        <v>3</v>
      </c>
    </row>
    <row r="39" spans="1:19" ht="15" customHeight="1" x14ac:dyDescent="0.25">
      <c r="A39" s="346" t="s">
        <v>88</v>
      </c>
      <c r="B39" s="196">
        <f t="shared" ca="1" si="14"/>
        <v>0</v>
      </c>
      <c r="C39" s="196">
        <f t="shared" ca="1" si="14"/>
        <v>0</v>
      </c>
      <c r="D39" s="196">
        <f t="shared" ca="1" si="14"/>
        <v>0</v>
      </c>
      <c r="E39" s="196">
        <f t="shared" ca="1" si="14"/>
        <v>0</v>
      </c>
      <c r="F39" s="154"/>
      <c r="G39" s="196">
        <f t="shared" ca="1" si="14"/>
        <v>0</v>
      </c>
      <c r="H39" s="196">
        <f t="shared" ca="1" si="14"/>
        <v>0</v>
      </c>
      <c r="I39" s="196">
        <f t="shared" ca="1" si="14"/>
        <v>0</v>
      </c>
      <c r="J39" s="196">
        <f t="shared" ca="1" si="14"/>
        <v>0</v>
      </c>
      <c r="K39" s="154"/>
      <c r="L39" s="196">
        <f t="shared" ca="1" si="14"/>
        <v>0</v>
      </c>
      <c r="M39" s="196">
        <f t="shared" ca="1" si="14"/>
        <v>0</v>
      </c>
      <c r="N39" s="196">
        <f t="shared" ca="1" si="14"/>
        <v>0</v>
      </c>
      <c r="O39" s="196">
        <f t="shared" ca="1" si="14"/>
        <v>0</v>
      </c>
      <c r="P39" s="154"/>
      <c r="R39" s="65">
        <f t="shared" ref="R39:R40" si="15">R38+S39</f>
        <v>60</v>
      </c>
      <c r="S39" s="65">
        <v>3</v>
      </c>
    </row>
    <row r="40" spans="1:19" ht="15" customHeight="1" x14ac:dyDescent="0.25">
      <c r="A40" s="347" t="s">
        <v>94</v>
      </c>
      <c r="B40" s="196">
        <f t="shared" ca="1" si="14"/>
        <v>0</v>
      </c>
      <c r="C40" s="196">
        <f t="shared" ca="1" si="14"/>
        <v>0</v>
      </c>
      <c r="D40" s="196">
        <f t="shared" ca="1" si="14"/>
        <v>0</v>
      </c>
      <c r="E40" s="196">
        <f t="shared" ca="1" si="14"/>
        <v>0</v>
      </c>
      <c r="F40" s="154"/>
      <c r="G40" s="196">
        <f t="shared" ca="1" si="14"/>
        <v>0</v>
      </c>
      <c r="H40" s="196">
        <f t="shared" ca="1" si="14"/>
        <v>0</v>
      </c>
      <c r="I40" s="196">
        <f t="shared" ca="1" si="14"/>
        <v>0</v>
      </c>
      <c r="J40" s="196">
        <f t="shared" ca="1" si="14"/>
        <v>0</v>
      </c>
      <c r="K40" s="154"/>
      <c r="L40" s="196">
        <f t="shared" ca="1" si="14"/>
        <v>0</v>
      </c>
      <c r="M40" s="196">
        <f t="shared" ca="1" si="14"/>
        <v>0</v>
      </c>
      <c r="N40" s="196">
        <f t="shared" ca="1" si="14"/>
        <v>0</v>
      </c>
      <c r="O40" s="196">
        <f t="shared" ca="1" si="14"/>
        <v>0</v>
      </c>
      <c r="P40" s="154"/>
      <c r="R40" s="65">
        <f t="shared" si="15"/>
        <v>63</v>
      </c>
      <c r="S40" s="65">
        <v>3</v>
      </c>
    </row>
    <row r="41" spans="1:19" ht="15" customHeight="1" x14ac:dyDescent="0.25">
      <c r="A41" s="421" t="s">
        <v>6</v>
      </c>
      <c r="B41" s="189"/>
      <c r="C41" s="189"/>
      <c r="D41" s="189"/>
      <c r="E41" s="189"/>
      <c r="F41" s="190"/>
      <c r="G41" s="189"/>
      <c r="H41" s="189"/>
      <c r="I41" s="189"/>
      <c r="J41" s="189"/>
      <c r="K41" s="190"/>
      <c r="L41" s="189"/>
      <c r="M41" s="189"/>
      <c r="N41" s="189"/>
      <c r="O41" s="189"/>
      <c r="P41" s="191"/>
    </row>
    <row r="42" spans="1:19" ht="15" customHeight="1" x14ac:dyDescent="0.25">
      <c r="A42" s="371" t="s">
        <v>89</v>
      </c>
      <c r="B42" s="158"/>
      <c r="C42" s="159"/>
      <c r="D42" s="159"/>
      <c r="E42" s="167"/>
      <c r="F42" s="160"/>
      <c r="G42" s="158"/>
      <c r="H42" s="159"/>
      <c r="I42" s="159"/>
      <c r="J42" s="167"/>
      <c r="K42" s="160"/>
      <c r="L42" s="158"/>
      <c r="M42" s="159"/>
      <c r="N42" s="159"/>
      <c r="O42" s="167"/>
      <c r="P42" s="160"/>
    </row>
    <row r="43" spans="1:19" ht="15" customHeight="1" x14ac:dyDescent="0.25">
      <c r="A43" s="346" t="s">
        <v>86</v>
      </c>
      <c r="B43" s="196">
        <f ca="1">ROUND(INDIRECT("'3.Прогноз.С корректировкой Таб7'!"&amp;B$1&amp;$R43),3)</f>
        <v>3.024</v>
      </c>
      <c r="C43" s="192">
        <f t="shared" ref="C43:E43" ca="1" si="16">ROUND(INDIRECT("'3.Прогноз.С корректировкой Таб7'!"&amp;C$1&amp;$R43),3)</f>
        <v>3.0249999999999999</v>
      </c>
      <c r="D43" s="192">
        <f t="shared" ca="1" si="16"/>
        <v>3.024</v>
      </c>
      <c r="E43" s="192">
        <f t="shared" ca="1" si="16"/>
        <v>3.024</v>
      </c>
      <c r="F43" s="150"/>
      <c r="G43" s="192">
        <f ca="1">ROUND(INDIRECT("'3.Прогноз.С корректировкой Таб7'!"&amp;G$1&amp;$R43),3)</f>
        <v>3.024</v>
      </c>
      <c r="H43" s="192">
        <f t="shared" ref="H43:J43" ca="1" si="17">ROUND(INDIRECT("'3.Прогноз.С корректировкой Таб7'!"&amp;H$1&amp;$R43),3)</f>
        <v>3.0249999999999999</v>
      </c>
      <c r="I43" s="192">
        <f t="shared" ca="1" si="17"/>
        <v>3.024</v>
      </c>
      <c r="J43" s="192">
        <f t="shared" ca="1" si="17"/>
        <v>3.024</v>
      </c>
      <c r="K43" s="150"/>
      <c r="L43" s="192">
        <f ca="1">ROUND(INDIRECT("'3.Прогноз.С корректировкой Таб7'!"&amp;L$1&amp;$R43),3)</f>
        <v>3.024</v>
      </c>
      <c r="M43" s="192">
        <f t="shared" ref="M43:O43" ca="1" si="18">ROUND(INDIRECT("'3.Прогноз.С корректировкой Таб7'!"&amp;M$1&amp;$R43),3)</f>
        <v>3.0249999999999999</v>
      </c>
      <c r="N43" s="192">
        <f t="shared" ca="1" si="18"/>
        <v>3.024</v>
      </c>
      <c r="O43" s="192">
        <f t="shared" ca="1" si="18"/>
        <v>3.024</v>
      </c>
      <c r="P43" s="150"/>
      <c r="R43" s="65">
        <f>ROW('3.Прогноз.С корректировкой Таб7'!A67)</f>
        <v>67</v>
      </c>
    </row>
    <row r="44" spans="1:19" ht="15" customHeight="1" x14ac:dyDescent="0.25">
      <c r="A44" s="346" t="s">
        <v>87</v>
      </c>
      <c r="B44" s="196">
        <f t="shared" ref="B44:E46" ca="1" si="19">ROUND(INDIRECT("'3.Прогноз.С корректировкой Таб7'!"&amp;B$1&amp;$R44),3)</f>
        <v>0</v>
      </c>
      <c r="C44" s="192">
        <f t="shared" ca="1" si="19"/>
        <v>0</v>
      </c>
      <c r="D44" s="192">
        <f t="shared" ca="1" si="19"/>
        <v>0</v>
      </c>
      <c r="E44" s="192">
        <f t="shared" ca="1" si="19"/>
        <v>0</v>
      </c>
      <c r="F44" s="150"/>
      <c r="G44" s="192">
        <f t="shared" ref="G44:J46" ca="1" si="20">ROUND(INDIRECT("'3.Прогноз.С корректировкой Таб7'!"&amp;G$1&amp;$R44),3)</f>
        <v>0</v>
      </c>
      <c r="H44" s="192">
        <f t="shared" ca="1" si="20"/>
        <v>0</v>
      </c>
      <c r="I44" s="192">
        <f t="shared" ca="1" si="20"/>
        <v>0</v>
      </c>
      <c r="J44" s="192">
        <f t="shared" ca="1" si="20"/>
        <v>0</v>
      </c>
      <c r="K44" s="150"/>
      <c r="L44" s="192">
        <f t="shared" ref="L44:O46" ca="1" si="21">ROUND(INDIRECT("'3.Прогноз.С корректировкой Таб7'!"&amp;L$1&amp;$R44),3)</f>
        <v>0</v>
      </c>
      <c r="M44" s="192">
        <f t="shared" ca="1" si="21"/>
        <v>0</v>
      </c>
      <c r="N44" s="192">
        <f t="shared" ca="1" si="21"/>
        <v>0</v>
      </c>
      <c r="O44" s="192">
        <f t="shared" ca="1" si="21"/>
        <v>0</v>
      </c>
      <c r="P44" s="150"/>
      <c r="R44" s="65">
        <f>R43+S44</f>
        <v>70</v>
      </c>
      <c r="S44" s="65">
        <v>3</v>
      </c>
    </row>
    <row r="45" spans="1:19" ht="15" customHeight="1" x14ac:dyDescent="0.25">
      <c r="A45" s="347" t="s">
        <v>88</v>
      </c>
      <c r="B45" s="196">
        <f t="shared" ca="1" si="19"/>
        <v>0</v>
      </c>
      <c r="C45" s="192">
        <f t="shared" ca="1" si="19"/>
        <v>0</v>
      </c>
      <c r="D45" s="192">
        <f t="shared" ca="1" si="19"/>
        <v>0</v>
      </c>
      <c r="E45" s="192">
        <f t="shared" ca="1" si="19"/>
        <v>0</v>
      </c>
      <c r="F45" s="154"/>
      <c r="G45" s="192">
        <f t="shared" ca="1" si="20"/>
        <v>0</v>
      </c>
      <c r="H45" s="192">
        <f t="shared" ca="1" si="20"/>
        <v>0</v>
      </c>
      <c r="I45" s="192">
        <f t="shared" ca="1" si="20"/>
        <v>0</v>
      </c>
      <c r="J45" s="192">
        <f t="shared" ca="1" si="20"/>
        <v>0</v>
      </c>
      <c r="K45" s="154"/>
      <c r="L45" s="192">
        <f t="shared" ca="1" si="21"/>
        <v>0</v>
      </c>
      <c r="M45" s="192">
        <f t="shared" ca="1" si="21"/>
        <v>0</v>
      </c>
      <c r="N45" s="192">
        <f t="shared" ca="1" si="21"/>
        <v>0</v>
      </c>
      <c r="O45" s="192">
        <f t="shared" ca="1" si="21"/>
        <v>0</v>
      </c>
      <c r="P45" s="154"/>
      <c r="R45" s="65">
        <f t="shared" ref="R45" si="22">R44+S45</f>
        <v>73</v>
      </c>
      <c r="S45" s="65">
        <v>3</v>
      </c>
    </row>
    <row r="46" spans="1:19" ht="15" customHeight="1" x14ac:dyDescent="0.25">
      <c r="A46" s="347" t="s">
        <v>94</v>
      </c>
      <c r="B46" s="196">
        <f t="shared" ca="1" si="19"/>
        <v>0</v>
      </c>
      <c r="C46" s="192">
        <f t="shared" ca="1" si="19"/>
        <v>0</v>
      </c>
      <c r="D46" s="192">
        <f t="shared" ca="1" si="19"/>
        <v>0</v>
      </c>
      <c r="E46" s="192">
        <f t="shared" ca="1" si="19"/>
        <v>0</v>
      </c>
      <c r="F46" s="154"/>
      <c r="G46" s="192">
        <f t="shared" ca="1" si="20"/>
        <v>0</v>
      </c>
      <c r="H46" s="192">
        <f t="shared" ca="1" si="20"/>
        <v>0</v>
      </c>
      <c r="I46" s="192">
        <f t="shared" ca="1" si="20"/>
        <v>0</v>
      </c>
      <c r="J46" s="192">
        <f t="shared" ca="1" si="20"/>
        <v>0</v>
      </c>
      <c r="K46" s="154"/>
      <c r="L46" s="192">
        <f t="shared" ca="1" si="21"/>
        <v>0</v>
      </c>
      <c r="M46" s="192">
        <f t="shared" ca="1" si="21"/>
        <v>0</v>
      </c>
      <c r="N46" s="192">
        <f t="shared" ca="1" si="21"/>
        <v>0</v>
      </c>
      <c r="O46" s="192">
        <f t="shared" ca="1" si="21"/>
        <v>0</v>
      </c>
      <c r="P46" s="154"/>
      <c r="R46" s="65">
        <f>R45+S46</f>
        <v>76</v>
      </c>
      <c r="S46" s="65">
        <v>3</v>
      </c>
    </row>
    <row r="47" spans="1:19" ht="15" customHeight="1" x14ac:dyDescent="0.25">
      <c r="A47" s="421" t="s">
        <v>5</v>
      </c>
      <c r="B47" s="189"/>
      <c r="C47" s="189"/>
      <c r="D47" s="189"/>
      <c r="E47" s="189"/>
      <c r="F47" s="190"/>
      <c r="G47" s="189"/>
      <c r="H47" s="189"/>
      <c r="I47" s="189"/>
      <c r="J47" s="189"/>
      <c r="K47" s="190"/>
      <c r="L47" s="189"/>
      <c r="M47" s="189"/>
      <c r="N47" s="189"/>
      <c r="O47" s="189"/>
      <c r="P47" s="191"/>
    </row>
    <row r="48" spans="1:19" ht="15" customHeight="1" x14ac:dyDescent="0.25">
      <c r="A48" s="371" t="s">
        <v>89</v>
      </c>
      <c r="B48" s="161"/>
      <c r="C48" s="159"/>
      <c r="D48" s="159"/>
      <c r="E48" s="157"/>
      <c r="F48" s="160"/>
      <c r="G48" s="161"/>
      <c r="H48" s="159"/>
      <c r="I48" s="159"/>
      <c r="J48" s="157"/>
      <c r="K48" s="160"/>
      <c r="L48" s="161"/>
      <c r="M48" s="159"/>
      <c r="N48" s="159"/>
      <c r="O48" s="157"/>
      <c r="P48" s="160"/>
    </row>
    <row r="49" spans="1:19" ht="15" customHeight="1" x14ac:dyDescent="0.25">
      <c r="A49" s="346" t="s">
        <v>86</v>
      </c>
      <c r="B49" s="196">
        <f ca="1">ROUND(INDIRECT("'3.Прогноз.С корректировкой Таб7'!"&amp;B$1&amp;$R49),3)</f>
        <v>0</v>
      </c>
      <c r="C49" s="192">
        <f t="shared" ref="C49:E49" ca="1" si="23">ROUND(INDIRECT("'3.Прогноз.С корректировкой Таб7'!"&amp;C$1&amp;$R49),3)</f>
        <v>0</v>
      </c>
      <c r="D49" s="192">
        <f t="shared" ca="1" si="23"/>
        <v>0</v>
      </c>
      <c r="E49" s="192">
        <f t="shared" ca="1" si="23"/>
        <v>0</v>
      </c>
      <c r="F49" s="150"/>
      <c r="G49" s="192">
        <f ca="1">ROUND(INDIRECT("'3.Прогноз.С корректировкой Таб7'!"&amp;G$1&amp;$R49),3)</f>
        <v>0</v>
      </c>
      <c r="H49" s="192">
        <f t="shared" ref="H49:J49" ca="1" si="24">ROUND(INDIRECT("'3.Прогноз.С корректировкой Таб7'!"&amp;H$1&amp;$R49),3)</f>
        <v>0</v>
      </c>
      <c r="I49" s="192">
        <f t="shared" ca="1" si="24"/>
        <v>0</v>
      </c>
      <c r="J49" s="192">
        <f t="shared" ca="1" si="24"/>
        <v>0</v>
      </c>
      <c r="K49" s="150"/>
      <c r="L49" s="192">
        <f ca="1">ROUND(INDIRECT("'3.Прогноз.С корректировкой Таб7'!"&amp;L$1&amp;$R49),3)</f>
        <v>0</v>
      </c>
      <c r="M49" s="192">
        <f t="shared" ref="M49:O49" ca="1" si="25">ROUND(INDIRECT("'3.Прогноз.С корректировкой Таб7'!"&amp;M$1&amp;$R49),3)</f>
        <v>0</v>
      </c>
      <c r="N49" s="192">
        <f t="shared" ca="1" si="25"/>
        <v>0</v>
      </c>
      <c r="O49" s="192">
        <f t="shared" ca="1" si="25"/>
        <v>0</v>
      </c>
      <c r="P49" s="150"/>
      <c r="R49" s="65">
        <f>ROW('3.Прогноз.С корректировкой Таб7'!A80)</f>
        <v>80</v>
      </c>
    </row>
    <row r="50" spans="1:19" ht="15" customHeight="1" x14ac:dyDescent="0.25">
      <c r="A50" s="346" t="s">
        <v>87</v>
      </c>
      <c r="B50" s="196">
        <f t="shared" ref="B50:E52" ca="1" si="26">ROUND(INDIRECT("'3.Прогноз.С корректировкой Таб7'!"&amp;B$1&amp;$R50),3)</f>
        <v>0</v>
      </c>
      <c r="C50" s="192">
        <f t="shared" ca="1" si="26"/>
        <v>0</v>
      </c>
      <c r="D50" s="192">
        <f t="shared" ca="1" si="26"/>
        <v>0</v>
      </c>
      <c r="E50" s="192">
        <f t="shared" ca="1" si="26"/>
        <v>0</v>
      </c>
      <c r="F50" s="150"/>
      <c r="G50" s="192">
        <f t="shared" ref="G50:J52" ca="1" si="27">ROUND(INDIRECT("'3.Прогноз.С корректировкой Таб7'!"&amp;G$1&amp;$R50),3)</f>
        <v>0</v>
      </c>
      <c r="H50" s="192">
        <f t="shared" ca="1" si="27"/>
        <v>0</v>
      </c>
      <c r="I50" s="192">
        <f t="shared" ca="1" si="27"/>
        <v>0</v>
      </c>
      <c r="J50" s="192">
        <f t="shared" ca="1" si="27"/>
        <v>0</v>
      </c>
      <c r="K50" s="150"/>
      <c r="L50" s="192">
        <f t="shared" ref="L50:O52" ca="1" si="28">ROUND(INDIRECT("'3.Прогноз.С корректировкой Таб7'!"&amp;L$1&amp;$R50),3)</f>
        <v>0</v>
      </c>
      <c r="M50" s="192">
        <f t="shared" ca="1" si="28"/>
        <v>0</v>
      </c>
      <c r="N50" s="192">
        <f t="shared" ca="1" si="28"/>
        <v>0</v>
      </c>
      <c r="O50" s="192">
        <f t="shared" ca="1" si="28"/>
        <v>0</v>
      </c>
      <c r="P50" s="150"/>
      <c r="R50" s="65">
        <f>R49+S50</f>
        <v>82</v>
      </c>
      <c r="S50" s="65">
        <v>2</v>
      </c>
    </row>
    <row r="51" spans="1:19" ht="15" customHeight="1" x14ac:dyDescent="0.25">
      <c r="A51" s="347" t="s">
        <v>88</v>
      </c>
      <c r="B51" s="196">
        <f t="shared" ca="1" si="26"/>
        <v>0</v>
      </c>
      <c r="C51" s="192">
        <f t="shared" ca="1" si="26"/>
        <v>0</v>
      </c>
      <c r="D51" s="192">
        <f t="shared" ca="1" si="26"/>
        <v>0</v>
      </c>
      <c r="E51" s="192">
        <f t="shared" ca="1" si="26"/>
        <v>0</v>
      </c>
      <c r="F51" s="154"/>
      <c r="G51" s="192">
        <f t="shared" ca="1" si="27"/>
        <v>0</v>
      </c>
      <c r="H51" s="192">
        <f t="shared" ca="1" si="27"/>
        <v>0</v>
      </c>
      <c r="I51" s="192">
        <f t="shared" ca="1" si="27"/>
        <v>0</v>
      </c>
      <c r="J51" s="192">
        <f t="shared" ca="1" si="27"/>
        <v>0</v>
      </c>
      <c r="K51" s="154"/>
      <c r="L51" s="192">
        <f t="shared" ca="1" si="28"/>
        <v>0</v>
      </c>
      <c r="M51" s="192">
        <f t="shared" ca="1" si="28"/>
        <v>0</v>
      </c>
      <c r="N51" s="192">
        <f t="shared" ca="1" si="28"/>
        <v>0</v>
      </c>
      <c r="O51" s="192">
        <f t="shared" ca="1" si="28"/>
        <v>0</v>
      </c>
      <c r="P51" s="154"/>
      <c r="R51" s="65">
        <f t="shared" ref="R51:R52" si="29">R50+S51</f>
        <v>84</v>
      </c>
      <c r="S51" s="65">
        <v>2</v>
      </c>
    </row>
    <row r="52" spans="1:19" ht="15" customHeight="1" x14ac:dyDescent="0.25">
      <c r="A52" s="347" t="s">
        <v>94</v>
      </c>
      <c r="B52" s="196">
        <f t="shared" ca="1" si="26"/>
        <v>0</v>
      </c>
      <c r="C52" s="192">
        <f t="shared" ca="1" si="26"/>
        <v>0</v>
      </c>
      <c r="D52" s="192">
        <f t="shared" ca="1" si="26"/>
        <v>0</v>
      </c>
      <c r="E52" s="192">
        <f t="shared" ca="1" si="26"/>
        <v>0</v>
      </c>
      <c r="F52" s="154"/>
      <c r="G52" s="192">
        <f t="shared" ca="1" si="27"/>
        <v>0</v>
      </c>
      <c r="H52" s="192">
        <f t="shared" ca="1" si="27"/>
        <v>0</v>
      </c>
      <c r="I52" s="192">
        <f t="shared" ca="1" si="27"/>
        <v>0</v>
      </c>
      <c r="J52" s="192">
        <f t="shared" ca="1" si="27"/>
        <v>0</v>
      </c>
      <c r="K52" s="154"/>
      <c r="L52" s="192">
        <f t="shared" ca="1" si="28"/>
        <v>0</v>
      </c>
      <c r="M52" s="192">
        <f t="shared" ca="1" si="28"/>
        <v>0</v>
      </c>
      <c r="N52" s="192">
        <f t="shared" ca="1" si="28"/>
        <v>0</v>
      </c>
      <c r="O52" s="192">
        <f t="shared" ca="1" si="28"/>
        <v>0</v>
      </c>
      <c r="P52" s="154"/>
      <c r="R52" s="65">
        <f t="shared" si="29"/>
        <v>86</v>
      </c>
      <c r="S52" s="65">
        <v>2</v>
      </c>
    </row>
    <row r="53" spans="1:19" ht="15" customHeight="1" x14ac:dyDescent="0.25">
      <c r="A53" s="421" t="s">
        <v>61</v>
      </c>
      <c r="B53" s="189"/>
      <c r="C53" s="189"/>
      <c r="D53" s="189"/>
      <c r="E53" s="189"/>
      <c r="F53" s="190"/>
      <c r="G53" s="189"/>
      <c r="H53" s="189"/>
      <c r="I53" s="189"/>
      <c r="J53" s="189"/>
      <c r="K53" s="190"/>
      <c r="L53" s="189"/>
      <c r="M53" s="189"/>
      <c r="N53" s="189"/>
      <c r="O53" s="189"/>
      <c r="P53" s="191"/>
    </row>
    <row r="54" spans="1:19" ht="15" customHeight="1" x14ac:dyDescent="0.25">
      <c r="A54" s="371" t="s">
        <v>89</v>
      </c>
      <c r="B54" s="161"/>
      <c r="C54" s="159"/>
      <c r="D54" s="159"/>
      <c r="E54" s="157"/>
      <c r="F54" s="215"/>
      <c r="G54" s="161"/>
      <c r="H54" s="159"/>
      <c r="I54" s="159"/>
      <c r="J54" s="157"/>
      <c r="K54" s="215"/>
      <c r="L54" s="161"/>
      <c r="M54" s="159"/>
      <c r="N54" s="159"/>
      <c r="O54" s="157"/>
      <c r="P54" s="215"/>
    </row>
    <row r="55" spans="1:19" ht="15" customHeight="1" x14ac:dyDescent="0.25">
      <c r="A55" s="346" t="s">
        <v>86</v>
      </c>
      <c r="B55" s="196">
        <f ca="1">ROUND(INDIRECT("'3.Прогноз.С корректировкой Таб7'!"&amp;B$1&amp;$R55),3)</f>
        <v>0</v>
      </c>
      <c r="C55" s="192">
        <f t="shared" ref="C55:E55" ca="1" si="30">ROUND(INDIRECT("'3.Прогноз.С корректировкой Таб7'!"&amp;C$1&amp;$R55),3)</f>
        <v>0</v>
      </c>
      <c r="D55" s="192">
        <f t="shared" ca="1" si="30"/>
        <v>0</v>
      </c>
      <c r="E55" s="192">
        <f t="shared" ca="1" si="30"/>
        <v>0</v>
      </c>
      <c r="F55" s="150"/>
      <c r="G55" s="192">
        <f ca="1">ROUND(INDIRECT("'3.Прогноз.С корректировкой Таб7'!"&amp;G$1&amp;$R55),3)</f>
        <v>0</v>
      </c>
      <c r="H55" s="192">
        <f t="shared" ref="H55:J55" ca="1" si="31">ROUND(INDIRECT("'3.Прогноз.С корректировкой Таб7'!"&amp;H$1&amp;$R55),3)</f>
        <v>0</v>
      </c>
      <c r="I55" s="192">
        <f t="shared" ca="1" si="31"/>
        <v>0</v>
      </c>
      <c r="J55" s="192">
        <f t="shared" ca="1" si="31"/>
        <v>0</v>
      </c>
      <c r="K55" s="150"/>
      <c r="L55" s="192">
        <f ca="1">ROUND(INDIRECT("'3.Прогноз.С корректировкой Таб7'!"&amp;L$1&amp;$R55),3)</f>
        <v>0</v>
      </c>
      <c r="M55" s="192">
        <f t="shared" ref="M55:O55" ca="1" si="32">ROUND(INDIRECT("'3.Прогноз.С корректировкой Таб7'!"&amp;M$1&amp;$R55),3)</f>
        <v>0</v>
      </c>
      <c r="N55" s="192">
        <f t="shared" ca="1" si="32"/>
        <v>0</v>
      </c>
      <c r="O55" s="192">
        <f t="shared" ca="1" si="32"/>
        <v>0</v>
      </c>
      <c r="P55" s="150"/>
      <c r="R55" s="65">
        <f>ROW('3.Прогноз.С корректировкой Таб7'!A89)</f>
        <v>89</v>
      </c>
    </row>
    <row r="56" spans="1:19" ht="15" customHeight="1" x14ac:dyDescent="0.25">
      <c r="A56" s="346" t="s">
        <v>87</v>
      </c>
      <c r="B56" s="196">
        <f t="shared" ref="B56:E58" ca="1" si="33">ROUND(INDIRECT("'3.Прогноз.С корректировкой Таб7'!"&amp;B$1&amp;$R56),3)</f>
        <v>0</v>
      </c>
      <c r="C56" s="192">
        <f t="shared" ca="1" si="33"/>
        <v>0</v>
      </c>
      <c r="D56" s="192">
        <f t="shared" ca="1" si="33"/>
        <v>0</v>
      </c>
      <c r="E56" s="192">
        <f t="shared" ca="1" si="33"/>
        <v>0</v>
      </c>
      <c r="F56" s="150"/>
      <c r="G56" s="192">
        <f t="shared" ref="G56:J58" ca="1" si="34">ROUND(INDIRECT("'3.Прогноз.С корректировкой Таб7'!"&amp;G$1&amp;$R56),3)</f>
        <v>0</v>
      </c>
      <c r="H56" s="192">
        <f t="shared" ca="1" si="34"/>
        <v>0</v>
      </c>
      <c r="I56" s="192">
        <f t="shared" ca="1" si="34"/>
        <v>0</v>
      </c>
      <c r="J56" s="192">
        <f t="shared" ca="1" si="34"/>
        <v>0</v>
      </c>
      <c r="K56" s="150"/>
      <c r="L56" s="192">
        <f t="shared" ref="L56:O58" ca="1" si="35">ROUND(INDIRECT("'3.Прогноз.С корректировкой Таб7'!"&amp;L$1&amp;$R56),3)</f>
        <v>0</v>
      </c>
      <c r="M56" s="192">
        <f t="shared" ca="1" si="35"/>
        <v>0</v>
      </c>
      <c r="N56" s="192">
        <f t="shared" ca="1" si="35"/>
        <v>0</v>
      </c>
      <c r="O56" s="192">
        <f t="shared" ca="1" si="35"/>
        <v>0</v>
      </c>
      <c r="P56" s="150"/>
      <c r="R56" s="65">
        <f>R55+S56</f>
        <v>92</v>
      </c>
      <c r="S56" s="65">
        <v>3</v>
      </c>
    </row>
    <row r="57" spans="1:19" ht="15" customHeight="1" x14ac:dyDescent="0.25">
      <c r="A57" s="347" t="s">
        <v>88</v>
      </c>
      <c r="B57" s="196">
        <f t="shared" ca="1" si="33"/>
        <v>0</v>
      </c>
      <c r="C57" s="192">
        <f t="shared" ca="1" si="33"/>
        <v>0</v>
      </c>
      <c r="D57" s="192">
        <f t="shared" ca="1" si="33"/>
        <v>0</v>
      </c>
      <c r="E57" s="192">
        <f t="shared" ca="1" si="33"/>
        <v>0</v>
      </c>
      <c r="F57" s="154"/>
      <c r="G57" s="192">
        <f t="shared" ca="1" si="34"/>
        <v>0</v>
      </c>
      <c r="H57" s="192">
        <f t="shared" ca="1" si="34"/>
        <v>0</v>
      </c>
      <c r="I57" s="192">
        <f t="shared" ca="1" si="34"/>
        <v>0</v>
      </c>
      <c r="J57" s="192">
        <f t="shared" ca="1" si="34"/>
        <v>0</v>
      </c>
      <c r="K57" s="154"/>
      <c r="L57" s="192">
        <f t="shared" ca="1" si="35"/>
        <v>0</v>
      </c>
      <c r="M57" s="192">
        <f t="shared" ca="1" si="35"/>
        <v>0</v>
      </c>
      <c r="N57" s="192">
        <f t="shared" ca="1" si="35"/>
        <v>0</v>
      </c>
      <c r="O57" s="192">
        <f t="shared" ca="1" si="35"/>
        <v>0</v>
      </c>
      <c r="P57" s="154"/>
      <c r="R57" s="65">
        <f t="shared" ref="R57:R58" si="36">R56+S57</f>
        <v>95</v>
      </c>
      <c r="S57" s="65">
        <v>3</v>
      </c>
    </row>
    <row r="58" spans="1:19" ht="15" customHeight="1" x14ac:dyDescent="0.25">
      <c r="A58" s="347" t="s">
        <v>94</v>
      </c>
      <c r="B58" s="196">
        <f t="shared" ca="1" si="33"/>
        <v>0</v>
      </c>
      <c r="C58" s="192">
        <f t="shared" ca="1" si="33"/>
        <v>0</v>
      </c>
      <c r="D58" s="192">
        <f t="shared" ca="1" si="33"/>
        <v>0</v>
      </c>
      <c r="E58" s="192">
        <f t="shared" ca="1" si="33"/>
        <v>0</v>
      </c>
      <c r="F58" s="150"/>
      <c r="G58" s="192">
        <f t="shared" ca="1" si="34"/>
        <v>0</v>
      </c>
      <c r="H58" s="192">
        <f t="shared" ca="1" si="34"/>
        <v>0</v>
      </c>
      <c r="I58" s="192">
        <f t="shared" ca="1" si="34"/>
        <v>0</v>
      </c>
      <c r="J58" s="192">
        <f t="shared" ca="1" si="34"/>
        <v>0</v>
      </c>
      <c r="K58" s="150"/>
      <c r="L58" s="192">
        <f t="shared" ca="1" si="35"/>
        <v>0</v>
      </c>
      <c r="M58" s="192">
        <f t="shared" ca="1" si="35"/>
        <v>0</v>
      </c>
      <c r="N58" s="192">
        <f t="shared" ca="1" si="35"/>
        <v>0</v>
      </c>
      <c r="O58" s="192">
        <f t="shared" ca="1" si="35"/>
        <v>0</v>
      </c>
      <c r="P58" s="150"/>
      <c r="R58" s="65">
        <f t="shared" si="36"/>
        <v>98</v>
      </c>
      <c r="S58" s="65">
        <v>3</v>
      </c>
    </row>
    <row r="59" spans="1:19" ht="15" customHeight="1" x14ac:dyDescent="0.25">
      <c r="A59" s="421" t="s">
        <v>60</v>
      </c>
      <c r="B59" s="189"/>
      <c r="C59" s="189"/>
      <c r="D59" s="189"/>
      <c r="E59" s="189"/>
      <c r="F59" s="190"/>
      <c r="G59" s="189"/>
      <c r="H59" s="189"/>
      <c r="I59" s="189"/>
      <c r="J59" s="189"/>
      <c r="K59" s="190"/>
      <c r="L59" s="189"/>
      <c r="M59" s="189"/>
      <c r="N59" s="189"/>
      <c r="O59" s="189"/>
      <c r="P59" s="191"/>
    </row>
    <row r="60" spans="1:19" ht="15" customHeight="1" x14ac:dyDescent="0.25">
      <c r="A60" s="371" t="s">
        <v>89</v>
      </c>
      <c r="B60" s="161"/>
      <c r="C60" s="145"/>
      <c r="D60" s="145"/>
      <c r="E60" s="157"/>
      <c r="F60" s="147"/>
      <c r="G60" s="161"/>
      <c r="H60" s="145"/>
      <c r="I60" s="145"/>
      <c r="J60" s="146"/>
      <c r="K60" s="147"/>
      <c r="L60" s="161"/>
      <c r="M60" s="145"/>
      <c r="N60" s="145"/>
      <c r="O60" s="146"/>
      <c r="P60" s="147"/>
    </row>
    <row r="61" spans="1:19" ht="15" customHeight="1" x14ac:dyDescent="0.25">
      <c r="A61" s="346" t="s">
        <v>86</v>
      </c>
      <c r="B61" s="170"/>
      <c r="C61" s="67"/>
      <c r="D61" s="67"/>
      <c r="E61" s="168"/>
      <c r="F61" s="169"/>
      <c r="G61" s="170"/>
      <c r="H61" s="67"/>
      <c r="I61" s="67"/>
      <c r="J61" s="168"/>
      <c r="K61" s="169"/>
      <c r="L61" s="170"/>
      <c r="M61" s="67"/>
      <c r="N61" s="67"/>
      <c r="O61" s="168"/>
      <c r="P61" s="169"/>
    </row>
    <row r="62" spans="1:19" ht="15" customHeight="1" x14ac:dyDescent="0.25">
      <c r="A62" s="346" t="s">
        <v>87</v>
      </c>
      <c r="B62" s="170"/>
      <c r="C62" s="67"/>
      <c r="D62" s="67"/>
      <c r="E62" s="168"/>
      <c r="F62" s="171"/>
      <c r="G62" s="170"/>
      <c r="H62" s="67"/>
      <c r="I62" s="67"/>
      <c r="J62" s="168"/>
      <c r="K62" s="171"/>
      <c r="L62" s="170"/>
      <c r="M62" s="67"/>
      <c r="N62" s="67"/>
      <c r="O62" s="168"/>
      <c r="P62" s="171"/>
    </row>
    <row r="63" spans="1:19" ht="15" customHeight="1" x14ac:dyDescent="0.25">
      <c r="A63" s="346" t="s">
        <v>88</v>
      </c>
      <c r="B63" s="175"/>
      <c r="C63" s="172"/>
      <c r="D63" s="172"/>
      <c r="E63" s="173"/>
      <c r="F63" s="174"/>
      <c r="G63" s="175"/>
      <c r="H63" s="172"/>
      <c r="I63" s="172"/>
      <c r="J63" s="173"/>
      <c r="K63" s="174"/>
      <c r="L63" s="175"/>
      <c r="M63" s="172"/>
      <c r="N63" s="172"/>
      <c r="O63" s="173"/>
      <c r="P63" s="174"/>
    </row>
    <row r="64" spans="1:19" ht="15" customHeight="1" x14ac:dyDescent="0.25">
      <c r="A64" s="347" t="s">
        <v>94</v>
      </c>
      <c r="B64" s="175"/>
      <c r="C64" s="172"/>
      <c r="D64" s="172"/>
      <c r="E64" s="173"/>
      <c r="F64" s="174"/>
      <c r="G64" s="175"/>
      <c r="H64" s="172"/>
      <c r="I64" s="172"/>
      <c r="J64" s="173"/>
      <c r="K64" s="174"/>
      <c r="L64" s="175"/>
      <c r="M64" s="172"/>
      <c r="N64" s="172"/>
      <c r="O64" s="173"/>
      <c r="P64" s="174"/>
    </row>
    <row r="65" spans="1:19" ht="15" customHeight="1" x14ac:dyDescent="0.25">
      <c r="A65" s="421" t="s">
        <v>8</v>
      </c>
      <c r="B65" s="189"/>
      <c r="C65" s="189"/>
      <c r="D65" s="189"/>
      <c r="E65" s="189"/>
      <c r="F65" s="190"/>
      <c r="G65" s="189"/>
      <c r="H65" s="189"/>
      <c r="I65" s="189"/>
      <c r="J65" s="189"/>
      <c r="K65" s="190"/>
      <c r="L65" s="189"/>
      <c r="M65" s="189"/>
      <c r="N65" s="189"/>
      <c r="O65" s="189"/>
      <c r="P65" s="191"/>
    </row>
    <row r="66" spans="1:19" ht="15" customHeight="1" x14ac:dyDescent="0.25">
      <c r="A66" s="372" t="s">
        <v>89</v>
      </c>
      <c r="B66" s="148"/>
      <c r="C66" s="145"/>
      <c r="D66" s="145"/>
      <c r="E66" s="146"/>
      <c r="F66" s="373"/>
      <c r="G66" s="374"/>
      <c r="H66" s="145"/>
      <c r="I66" s="145"/>
      <c r="J66" s="146"/>
      <c r="K66" s="373"/>
      <c r="L66" s="374"/>
      <c r="M66" s="145"/>
      <c r="N66" s="145"/>
      <c r="O66" s="146"/>
      <c r="P66" s="147"/>
    </row>
    <row r="67" spans="1:19" ht="15" customHeight="1" x14ac:dyDescent="0.25">
      <c r="A67" s="346" t="s">
        <v>86</v>
      </c>
      <c r="B67" s="196">
        <f ca="1">B7+B13+B19-B37-B43-B49-B55</f>
        <v>2.0519999999999996</v>
      </c>
      <c r="C67" s="192">
        <f t="shared" ref="C67:E69" ca="1" si="37">B67+C13+C19-C37-C43-C49-C55</f>
        <v>2.0569999999999991</v>
      </c>
      <c r="D67" s="192">
        <f t="shared" ca="1" si="37"/>
        <v>2.1129999999999987</v>
      </c>
      <c r="E67" s="195">
        <f t="shared" ca="1" si="37"/>
        <v>2.1389999999999985</v>
      </c>
      <c r="F67" s="150"/>
      <c r="G67" s="196">
        <f ca="1">E67+G13+G19-G37-G43-G49-G55</f>
        <v>2.0599999999999978</v>
      </c>
      <c r="H67" s="192">
        <f t="shared" ref="H67:J68" ca="1" si="38">G67+H13+H19-H37-H43-H49-H55</f>
        <v>2.0649999999999982</v>
      </c>
      <c r="I67" s="192">
        <f t="shared" ca="1" si="38"/>
        <v>2.1209999999999978</v>
      </c>
      <c r="J67" s="195">
        <f t="shared" ca="1" si="38"/>
        <v>2.1469999999999976</v>
      </c>
      <c r="K67" s="150"/>
      <c r="L67" s="196">
        <f ca="1">J67+L13+L19-L37-L43-L49-L55</f>
        <v>2.067999999999997</v>
      </c>
      <c r="M67" s="192">
        <f t="shared" ref="M67:O68" ca="1" si="39">L67+M13+M19-M37-M43-M49-M55</f>
        <v>2.0729999999999973</v>
      </c>
      <c r="N67" s="192">
        <f t="shared" ca="1" si="39"/>
        <v>2.1289999999999969</v>
      </c>
      <c r="O67" s="195">
        <f t="shared" ca="1" si="39"/>
        <v>2.1549999999999967</v>
      </c>
      <c r="P67" s="176"/>
      <c r="R67" s="65">
        <f>ROW('3.Прогноз.С корректировкой Таб7'!A107)</f>
        <v>107</v>
      </c>
    </row>
    <row r="68" spans="1:19" ht="15" customHeight="1" x14ac:dyDescent="0.25">
      <c r="A68" s="346" t="s">
        <v>87</v>
      </c>
      <c r="B68" s="196">
        <f ca="1">B8+B14+B20-B38-B44-B50-B56</f>
        <v>0</v>
      </c>
      <c r="C68" s="192">
        <f t="shared" ca="1" si="37"/>
        <v>0</v>
      </c>
      <c r="D68" s="192">
        <f t="shared" ca="1" si="37"/>
        <v>0</v>
      </c>
      <c r="E68" s="192">
        <f t="shared" ca="1" si="37"/>
        <v>0</v>
      </c>
      <c r="F68" s="150"/>
      <c r="G68" s="196">
        <f ca="1">E68+G14+G20-G38-G44-G50-G56</f>
        <v>0</v>
      </c>
      <c r="H68" s="192">
        <f t="shared" ca="1" si="38"/>
        <v>0</v>
      </c>
      <c r="I68" s="192">
        <f t="shared" ca="1" si="38"/>
        <v>0</v>
      </c>
      <c r="J68" s="195">
        <f t="shared" ca="1" si="38"/>
        <v>0</v>
      </c>
      <c r="K68" s="150"/>
      <c r="L68" s="196">
        <f ca="1">J68+L14+L20-L38-L44-L50-L56</f>
        <v>0</v>
      </c>
      <c r="M68" s="192">
        <f t="shared" ca="1" si="39"/>
        <v>0</v>
      </c>
      <c r="N68" s="192">
        <f t="shared" ca="1" si="39"/>
        <v>0</v>
      </c>
      <c r="O68" s="195">
        <f t="shared" ca="1" si="39"/>
        <v>0</v>
      </c>
      <c r="P68" s="176"/>
      <c r="R68" s="65">
        <f>R67+S68</f>
        <v>108</v>
      </c>
      <c r="S68" s="65">
        <v>1</v>
      </c>
    </row>
    <row r="69" spans="1:19" ht="15" customHeight="1" x14ac:dyDescent="0.25">
      <c r="A69" s="346" t="s">
        <v>88</v>
      </c>
      <c r="B69" s="196">
        <f ca="1">B9+B15+B21-B39-B45-B51-B57</f>
        <v>0</v>
      </c>
      <c r="C69" s="192">
        <f t="shared" ca="1" si="37"/>
        <v>0</v>
      </c>
      <c r="D69" s="192">
        <f t="shared" ca="1" si="37"/>
        <v>0</v>
      </c>
      <c r="E69" s="192">
        <f t="shared" ca="1" si="37"/>
        <v>0</v>
      </c>
      <c r="F69" s="150"/>
      <c r="G69" s="196">
        <f ca="1">E69+G15+G21-G39-G45-G51-G57</f>
        <v>0</v>
      </c>
      <c r="H69" s="192">
        <f t="shared" ref="H69:O69" ca="1" si="40">G69+H15+H21-H39-H45-H51-H57</f>
        <v>0</v>
      </c>
      <c r="I69" s="192">
        <f t="shared" ca="1" si="40"/>
        <v>0</v>
      </c>
      <c r="J69" s="192">
        <f t="shared" ca="1" si="40"/>
        <v>0</v>
      </c>
      <c r="K69" s="150"/>
      <c r="L69" s="196">
        <f ca="1">J69+L15+L21-L39-L45-L51-L57</f>
        <v>0</v>
      </c>
      <c r="M69" s="192">
        <f t="shared" ca="1" si="40"/>
        <v>0</v>
      </c>
      <c r="N69" s="192">
        <f t="shared" ca="1" si="40"/>
        <v>0</v>
      </c>
      <c r="O69" s="192">
        <f t="shared" ca="1" si="40"/>
        <v>0</v>
      </c>
      <c r="P69" s="176"/>
      <c r="R69" s="65">
        <f t="shared" ref="R69:R70" si="41">R68+S69</f>
        <v>109</v>
      </c>
      <c r="S69" s="65">
        <v>1</v>
      </c>
    </row>
    <row r="70" spans="1:19" ht="15" customHeight="1" thickBot="1" x14ac:dyDescent="0.3">
      <c r="A70" s="348" t="s">
        <v>94</v>
      </c>
      <c r="B70" s="590">
        <f ca="1">B10+B16+B22-B40-B46-B52-B58</f>
        <v>0</v>
      </c>
      <c r="C70" s="591">
        <f t="shared" ref="C70:O70" ca="1" si="42">B70+C16+C22-C40-C46-C52-C58</f>
        <v>0</v>
      </c>
      <c r="D70" s="591">
        <f t="shared" ca="1" si="42"/>
        <v>0</v>
      </c>
      <c r="E70" s="592">
        <f t="shared" ca="1" si="42"/>
        <v>0</v>
      </c>
      <c r="F70" s="589"/>
      <c r="G70" s="590">
        <f ca="1">E70+G16+G22-G40-G46-G52-G58</f>
        <v>0</v>
      </c>
      <c r="H70" s="591">
        <f t="shared" ca="1" si="42"/>
        <v>0</v>
      </c>
      <c r="I70" s="591">
        <f t="shared" ca="1" si="42"/>
        <v>0</v>
      </c>
      <c r="J70" s="592">
        <f t="shared" ca="1" si="42"/>
        <v>0</v>
      </c>
      <c r="K70" s="589"/>
      <c r="L70" s="590">
        <f ca="1">J70+L16+L22-L40-L46-L52-L58</f>
        <v>0</v>
      </c>
      <c r="M70" s="591">
        <f t="shared" ca="1" si="42"/>
        <v>0</v>
      </c>
      <c r="N70" s="591">
        <f t="shared" ca="1" si="42"/>
        <v>0</v>
      </c>
      <c r="O70" s="592">
        <f t="shared" ca="1" si="42"/>
        <v>0</v>
      </c>
      <c r="P70" s="419"/>
      <c r="R70" s="65">
        <f t="shared" si="41"/>
        <v>110</v>
      </c>
      <c r="S70" s="65">
        <v>1</v>
      </c>
    </row>
    <row r="71" spans="1:19" ht="15" customHeight="1" x14ac:dyDescent="0.25">
      <c r="A71" s="420" t="s">
        <v>59</v>
      </c>
      <c r="B71" s="197"/>
      <c r="C71" s="197"/>
      <c r="D71" s="197"/>
      <c r="E71" s="197"/>
      <c r="F71" s="198"/>
      <c r="G71" s="197"/>
      <c r="H71" s="197"/>
      <c r="I71" s="197"/>
      <c r="J71" s="197"/>
      <c r="K71" s="198"/>
      <c r="L71" s="197"/>
      <c r="M71" s="197"/>
      <c r="N71" s="197"/>
      <c r="O71" s="197"/>
      <c r="P71" s="199"/>
    </row>
    <row r="72" spans="1:19" ht="15" customHeight="1" x14ac:dyDescent="0.25">
      <c r="A72" s="371" t="s">
        <v>89</v>
      </c>
      <c r="B72" s="180"/>
      <c r="C72" s="177"/>
      <c r="D72" s="177"/>
      <c r="E72" s="178"/>
      <c r="F72" s="179"/>
      <c r="G72" s="180"/>
      <c r="H72" s="177"/>
      <c r="I72" s="177"/>
      <c r="J72" s="178"/>
      <c r="K72" s="179"/>
      <c r="L72" s="180"/>
      <c r="M72" s="177"/>
      <c r="N72" s="177"/>
      <c r="O72" s="178"/>
      <c r="P72" s="179"/>
    </row>
    <row r="73" spans="1:19" ht="15" customHeight="1" x14ac:dyDescent="0.25">
      <c r="A73" s="346" t="s">
        <v>86</v>
      </c>
      <c r="B73" s="183"/>
      <c r="C73" s="69"/>
      <c r="D73" s="69"/>
      <c r="E73" s="181"/>
      <c r="F73" s="182"/>
      <c r="G73" s="183"/>
      <c r="H73" s="69"/>
      <c r="I73" s="69"/>
      <c r="J73" s="181"/>
      <c r="K73" s="182"/>
      <c r="L73" s="183"/>
      <c r="M73" s="69"/>
      <c r="N73" s="69"/>
      <c r="O73" s="181"/>
      <c r="P73" s="182"/>
    </row>
    <row r="74" spans="1:19" ht="15" customHeight="1" x14ac:dyDescent="0.25">
      <c r="A74" s="346" t="s">
        <v>87</v>
      </c>
      <c r="B74" s="183"/>
      <c r="C74" s="69"/>
      <c r="D74" s="69"/>
      <c r="E74" s="181"/>
      <c r="F74" s="182"/>
      <c r="G74" s="183"/>
      <c r="H74" s="69"/>
      <c r="I74" s="69"/>
      <c r="J74" s="181"/>
      <c r="K74" s="182"/>
      <c r="L74" s="183"/>
      <c r="M74" s="69"/>
      <c r="N74" s="69"/>
      <c r="O74" s="181"/>
      <c r="P74" s="182"/>
    </row>
    <row r="75" spans="1:19" ht="15" customHeight="1" x14ac:dyDescent="0.25">
      <c r="A75" s="347" t="s">
        <v>88</v>
      </c>
      <c r="B75" s="214"/>
      <c r="C75" s="211"/>
      <c r="D75" s="211"/>
      <c r="E75" s="212"/>
      <c r="F75" s="213"/>
      <c r="G75" s="214"/>
      <c r="H75" s="211"/>
      <c r="I75" s="211"/>
      <c r="J75" s="212"/>
      <c r="K75" s="213"/>
      <c r="L75" s="214"/>
      <c r="M75" s="211"/>
      <c r="N75" s="211"/>
      <c r="O75" s="212"/>
      <c r="P75" s="213"/>
    </row>
    <row r="76" spans="1:19" ht="15" customHeight="1" thickBot="1" x14ac:dyDescent="0.3">
      <c r="A76" s="348" t="s">
        <v>94</v>
      </c>
      <c r="B76" s="186"/>
      <c r="C76" s="123"/>
      <c r="D76" s="123"/>
      <c r="E76" s="184"/>
      <c r="F76" s="185"/>
      <c r="G76" s="186"/>
      <c r="H76" s="123"/>
      <c r="I76" s="123"/>
      <c r="J76" s="184"/>
      <c r="K76" s="185"/>
      <c r="L76" s="186"/>
      <c r="M76" s="123"/>
      <c r="N76" s="123"/>
      <c r="O76" s="184"/>
      <c r="P76" s="185"/>
    </row>
    <row r="77" spans="1:19" ht="15" customHeight="1" x14ac:dyDescent="0.25">
      <c r="A77" s="65"/>
    </row>
  </sheetData>
  <sheetProtection algorithmName="SHA-512" hashValue="YMLGn1fG03QiW8hYiDirW0FcqmlavUXg6AhGnoMMYnJUbjS/qp2UdATOb4uImM28ySW+cvoMLP22ximt/Fpliw==" saltValue="4vso1lDCR4vdRvRArdf6UA==" spinCount="100000" sheet="1" objects="1" scenarios="1"/>
  <mergeCells count="8">
    <mergeCell ref="K3:K4"/>
    <mergeCell ref="L3:O3"/>
    <mergeCell ref="P3:P4"/>
    <mergeCell ref="A1:A2"/>
    <mergeCell ref="A3:A4"/>
    <mergeCell ref="B3:E3"/>
    <mergeCell ref="F3:F4"/>
    <mergeCell ref="G3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14"/>
  <sheetViews>
    <sheetView tabSelected="1" workbookViewId="0">
      <selection activeCell="E7" sqref="E7"/>
    </sheetView>
  </sheetViews>
  <sheetFormatPr defaultRowHeight="15" x14ac:dyDescent="0.25"/>
  <cols>
    <col min="1" max="1" width="36.28515625" customWidth="1"/>
    <col min="2" max="4" width="13.42578125" customWidth="1"/>
    <col min="5" max="5" width="64.42578125" customWidth="1"/>
    <col min="6" max="6" width="17.7109375" customWidth="1"/>
  </cols>
  <sheetData>
    <row r="1" spans="1:6" x14ac:dyDescent="0.25">
      <c r="A1" s="628"/>
      <c r="B1" s="628"/>
      <c r="C1" s="628"/>
      <c r="D1" s="628"/>
      <c r="E1" s="628"/>
    </row>
    <row r="2" spans="1:6" ht="20.25" x14ac:dyDescent="0.3">
      <c r="A2" s="703" t="s">
        <v>133</v>
      </c>
      <c r="B2" s="703"/>
      <c r="C2" s="703"/>
      <c r="D2" s="703"/>
      <c r="E2" s="703"/>
    </row>
    <row r="3" spans="1:6" ht="15.75" thickBot="1" x14ac:dyDescent="0.3">
      <c r="A3" s="629"/>
      <c r="B3" s="629"/>
      <c r="C3" s="629"/>
      <c r="D3" s="629"/>
      <c r="E3" s="629"/>
    </row>
    <row r="4" spans="1:6" ht="43.5" thickBot="1" x14ac:dyDescent="0.3">
      <c r="A4" s="640" t="s">
        <v>134</v>
      </c>
      <c r="B4" s="640" t="str">
        <f>(YEAR(Test_date)-1)&amp;" год"</f>
        <v>2020 год</v>
      </c>
      <c r="C4" s="640" t="str">
        <f>(LEFT(B4,4)+1)&amp;" год"</f>
        <v>2021 год</v>
      </c>
      <c r="D4" s="640" t="s">
        <v>135</v>
      </c>
      <c r="E4" s="641" t="s">
        <v>136</v>
      </c>
      <c r="F4" s="630"/>
    </row>
    <row r="5" spans="1:6" ht="25.9" customHeight="1" x14ac:dyDescent="0.3">
      <c r="A5" s="642" t="s">
        <v>41</v>
      </c>
      <c r="B5" s="643">
        <f>SUM(B6:B8)</f>
        <v>24.051999999999996</v>
      </c>
      <c r="C5" s="643">
        <f>SUM(C6:C8)</f>
        <v>23.986000000000001</v>
      </c>
      <c r="D5" s="643">
        <f>IFERROR(C5/B5*100-100,"")</f>
        <v>-0.27440545484780898</v>
      </c>
      <c r="E5" s="644"/>
      <c r="F5" s="631" t="str">
        <f t="shared" ref="F5:F14" si="0">IF(OR($D5&gt;10,$D5&lt;-10),IF($D5="","",IF($E5="","Внесите комментарий!","")),"")</f>
        <v/>
      </c>
    </row>
    <row r="6" spans="1:6" ht="25.9" customHeight="1" x14ac:dyDescent="0.3">
      <c r="A6" s="639" t="s">
        <v>42</v>
      </c>
      <c r="B6" s="634">
        <f>'1.Статистика'!M21</f>
        <v>2.0019999999999998</v>
      </c>
      <c r="C6" s="634">
        <f>'3.Прогноз.С корректировкой Таб7'!G9</f>
        <v>2.1309999999999998</v>
      </c>
      <c r="D6" s="634">
        <f>IFERROR(C6/B6*100-100,"")</f>
        <v>6.4435564435564459</v>
      </c>
      <c r="E6" s="635" t="s">
        <v>139</v>
      </c>
      <c r="F6" s="631" t="str">
        <f t="shared" si="0"/>
        <v/>
      </c>
    </row>
    <row r="7" spans="1:6" ht="25.9" customHeight="1" x14ac:dyDescent="0.3">
      <c r="A7" s="639" t="s">
        <v>137</v>
      </c>
      <c r="B7" s="634">
        <f>'1.Статистика'!M26</f>
        <v>0</v>
      </c>
      <c r="C7" s="634">
        <f>'3.Прогноз.С корректировкой Таб7'!G14</f>
        <v>0</v>
      </c>
      <c r="D7" s="634" t="str">
        <f t="shared" ref="D7:D14" si="1">IFERROR(C7/B7*100-100,"")</f>
        <v/>
      </c>
      <c r="E7" s="635"/>
      <c r="F7" s="631" t="str">
        <f t="shared" si="0"/>
        <v/>
      </c>
    </row>
    <row r="8" spans="1:6" ht="25.9" customHeight="1" x14ac:dyDescent="0.3">
      <c r="A8" s="639" t="s">
        <v>43</v>
      </c>
      <c r="B8" s="634">
        <f>'1.Статистика'!M31</f>
        <v>22.049999999999997</v>
      </c>
      <c r="C8" s="634">
        <f>'3.Прогноз.С корректировкой Таб7'!G35</f>
        <v>21.855</v>
      </c>
      <c r="D8" s="634">
        <f t="shared" si="1"/>
        <v>-0.8843537414965823</v>
      </c>
      <c r="E8" s="635"/>
      <c r="F8" s="631" t="str">
        <f t="shared" si="0"/>
        <v/>
      </c>
    </row>
    <row r="9" spans="1:6" ht="25.9" customHeight="1" x14ac:dyDescent="0.3">
      <c r="A9" s="632" t="s">
        <v>46</v>
      </c>
      <c r="B9" s="633">
        <f>SUM(B10:B13)</f>
        <v>21.920999999999999</v>
      </c>
      <c r="C9" s="633">
        <f>SUM(C10:C13)</f>
        <v>21.847000000000001</v>
      </c>
      <c r="D9" s="633">
        <f t="shared" si="1"/>
        <v>-0.33757584051821254</v>
      </c>
      <c r="E9" s="645"/>
      <c r="F9" s="631" t="str">
        <f t="shared" si="0"/>
        <v/>
      </c>
    </row>
    <row r="10" spans="1:6" ht="25.9" customHeight="1" x14ac:dyDescent="0.3">
      <c r="A10" s="639" t="s">
        <v>123</v>
      </c>
      <c r="B10" s="634">
        <f>'1.Статистика'!M41</f>
        <v>9.75</v>
      </c>
      <c r="C10" s="634">
        <f>'3.Прогноз.С корректировкой Таб7'!G53</f>
        <v>9.75</v>
      </c>
      <c r="D10" s="634">
        <f t="shared" si="1"/>
        <v>0</v>
      </c>
      <c r="E10" s="635"/>
      <c r="F10" s="631" t="str">
        <f t="shared" si="0"/>
        <v/>
      </c>
    </row>
    <row r="11" spans="1:6" ht="25.9" customHeight="1" x14ac:dyDescent="0.3">
      <c r="A11" s="639" t="s">
        <v>124</v>
      </c>
      <c r="B11" s="634">
        <f>'1.Статистика'!M46</f>
        <v>12.170999999999999</v>
      </c>
      <c r="C11" s="634">
        <f>'3.Прогноз.С корректировкой Таб7'!G66</f>
        <v>12.097</v>
      </c>
      <c r="D11" s="634">
        <f t="shared" si="1"/>
        <v>-0.60800262920055559</v>
      </c>
      <c r="E11" s="635"/>
      <c r="F11" s="631" t="str">
        <f t="shared" si="0"/>
        <v/>
      </c>
    </row>
    <row r="12" spans="1:6" ht="25.9" customHeight="1" x14ac:dyDescent="0.3">
      <c r="A12" s="639" t="s">
        <v>125</v>
      </c>
      <c r="B12" s="634">
        <f>'1.Статистика'!M51</f>
        <v>0</v>
      </c>
      <c r="C12" s="634">
        <f>'3.Прогноз.С корректировкой Таб7'!G79</f>
        <v>0</v>
      </c>
      <c r="D12" s="634" t="str">
        <f t="shared" si="1"/>
        <v/>
      </c>
      <c r="E12" s="635"/>
      <c r="F12" s="631" t="str">
        <f t="shared" si="0"/>
        <v/>
      </c>
    </row>
    <row r="13" spans="1:6" ht="25.9" customHeight="1" x14ac:dyDescent="0.3">
      <c r="A13" s="639" t="s">
        <v>126</v>
      </c>
      <c r="B13" s="634">
        <f>'1.Статистика'!M56</f>
        <v>0</v>
      </c>
      <c r="C13" s="634">
        <f>'3.Прогноз.С корректировкой Таб7'!G88</f>
        <v>0</v>
      </c>
      <c r="D13" s="634" t="str">
        <f t="shared" si="1"/>
        <v/>
      </c>
      <c r="E13" s="635"/>
      <c r="F13" s="631" t="str">
        <f t="shared" si="0"/>
        <v/>
      </c>
    </row>
    <row r="14" spans="1:6" ht="25.9" customHeight="1" thickBot="1" x14ac:dyDescent="0.35">
      <c r="A14" s="636" t="s">
        <v>50</v>
      </c>
      <c r="B14" s="637">
        <f>'1.Статистика'!M61</f>
        <v>2.1309999999999998</v>
      </c>
      <c r="C14" s="637">
        <f>'3.Прогноз.С корректировкой Таб7'!G106</f>
        <v>2.1389999999999998</v>
      </c>
      <c r="D14" s="637">
        <f t="shared" si="1"/>
        <v>0.37541060534960025</v>
      </c>
      <c r="E14" s="638"/>
      <c r="F14" s="631" t="str">
        <f t="shared" si="0"/>
        <v/>
      </c>
    </row>
  </sheetData>
  <sheetProtection algorithmName="SHA-512" hashValue="cS5jV97FOmHTGUh58QZAHYqD2VIFDinlQ45363SYwxa6nDCeFP41cDhTSeEmb/n4+4oYQo6uLlNHS7MDGXY8rg==" saltValue="Qg6UsbOVBbBNxaKYk4F3bQ==" spinCount="100000" sheet="1" objects="1" scenarios="1"/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1.Статистика</vt:lpstr>
      <vt:lpstr>2. Прогноз. Без корректировки</vt:lpstr>
      <vt:lpstr>3.Прогноз.С корректировкой Таб7</vt:lpstr>
      <vt:lpstr>4.Комментарий</vt:lpstr>
      <vt:lpstr>Date</vt:lpstr>
      <vt:lpstr>DocN</vt:lpstr>
      <vt:lpstr>Test_date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Ерещенкова Альбина Александровна</cp:lastModifiedBy>
  <cp:revision>11</cp:revision>
  <cp:lastPrinted>2017-12-27T13:11:05Z</cp:lastPrinted>
  <dcterms:created xsi:type="dcterms:W3CDTF">2006-09-16T00:00:00Z</dcterms:created>
  <dcterms:modified xsi:type="dcterms:W3CDTF">2022-05-26T07:58:46Z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